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aepenergy.sharepoint.com/sites/RegulatoryServices/Formula Rates/Transmission Formula Rates/West TransCos - SPP OATT Attach H-12/Rate Year 2026/Projection (PTRR)/As Filed/"/>
    </mc:Choice>
  </mc:AlternateContent>
  <xr:revisionPtr revIDLastSave="5" documentId="8_{7402A2D4-3D34-41AE-B5EA-D1420D9D26C1}" xr6:coauthVersionLast="47" xr6:coauthVersionMax="47" xr10:uidLastSave="{41E03EEC-124A-46C9-936D-6A3DBCB9D2A3}"/>
  <bookViews>
    <workbookView xWindow="52680" yWindow="-120" windowWidth="24240" windowHeight="13020" tabRatio="834" xr2:uid="{00000000-000D-0000-FFFF-FFFF00000000}"/>
  </bookViews>
  <sheets>
    <sheet name="OKT.Sch.11.Rates" sheetId="17" r:id="rId1"/>
    <sheet name="OKT.WS.F.BPU.ATRR.Projected" sheetId="1" r:id="rId2"/>
    <sheet name="OKT.WS.G.BPU.ATRR.True-up" sheetId="2" r:id="rId3"/>
    <sheet name="OKT.001" sheetId="3" r:id="rId4"/>
    <sheet name="OKT.002" sheetId="4" r:id="rId5"/>
    <sheet name="OKT.003" sheetId="18" r:id="rId6"/>
    <sheet name="OKT.004" sheetId="19" r:id="rId7"/>
    <sheet name="OKT.005" sheetId="20" r:id="rId8"/>
    <sheet name="OKT.006" sheetId="21" r:id="rId9"/>
    <sheet name="OKT.007" sheetId="22" r:id="rId10"/>
    <sheet name="OKT.008" sheetId="23" r:id="rId11"/>
    <sheet name="OKT.009" sheetId="25" r:id="rId12"/>
    <sheet name="OKT.010" sheetId="24" r:id="rId13"/>
    <sheet name="OKT.011" sheetId="26" r:id="rId14"/>
    <sheet name="OKT.012" sheetId="27" r:id="rId15"/>
    <sheet name="OKT.013" sheetId="28" r:id="rId16"/>
    <sheet name="OKT.014" sheetId="29" r:id="rId17"/>
    <sheet name="OKT.015" sheetId="31" r:id="rId18"/>
    <sheet name="OKT.016" sheetId="34" r:id="rId19"/>
    <sheet name="OKT.017" sheetId="35" r:id="rId20"/>
    <sheet name="OKT.018" sheetId="37" r:id="rId21"/>
    <sheet name="OKT.019" sheetId="38" r:id="rId22"/>
    <sheet name="OKT.020" sheetId="39" r:id="rId23"/>
    <sheet name="OKT.021" sheetId="40" r:id="rId24"/>
    <sheet name="OKT.022" sheetId="41" r:id="rId25"/>
    <sheet name="OKT.023" sheetId="42" r:id="rId26"/>
    <sheet name="OKT.024" sheetId="43" r:id="rId27"/>
    <sheet name="OKT.025" sheetId="44" r:id="rId28"/>
    <sheet name="OKT.026" sheetId="45" r:id="rId29"/>
    <sheet name="OKT.027" sheetId="48" r:id="rId30"/>
    <sheet name="OKT.028" sheetId="49" r:id="rId31"/>
    <sheet name="OKT.xyz - blank" sheetId="13" state="hidden" r:id="rId32"/>
  </sheets>
  <definedNames>
    <definedName name="_NPh1">#REF!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3">OKT.001!$A$1:$P$166</definedName>
    <definedName name="_xlnm.Print_Area" localSheetId="4">OKT.002!$A$1:$P$166</definedName>
    <definedName name="_xlnm.Print_Area" localSheetId="5">OKT.003!$A$1:$P$166</definedName>
    <definedName name="_xlnm.Print_Area" localSheetId="6">OKT.004!$A$1:$P$166</definedName>
    <definedName name="_xlnm.Print_Area" localSheetId="7">OKT.005!$A$1:$P$166</definedName>
    <definedName name="_xlnm.Print_Area" localSheetId="8">OKT.006!$A$1:$P$166</definedName>
    <definedName name="_xlnm.Print_Area" localSheetId="9">OKT.007!$A$1:$P$166</definedName>
    <definedName name="_xlnm.Print_Area" localSheetId="10">OKT.008!$A$1:$P$166</definedName>
    <definedName name="_xlnm.Print_Area" localSheetId="11">OKT.009!$A$1:$P$166</definedName>
    <definedName name="_xlnm.Print_Area" localSheetId="12">OKT.010!$A$1:$P$166</definedName>
    <definedName name="_xlnm.Print_Area" localSheetId="13">OKT.011!$A$1:$P$166</definedName>
    <definedName name="_xlnm.Print_Area" localSheetId="14">OKT.012!$A$1:$P$166</definedName>
    <definedName name="_xlnm.Print_Area" localSheetId="15">OKT.013!$A$1:$P$166</definedName>
    <definedName name="_xlnm.Print_Area" localSheetId="16">OKT.014!$A$1:$P$166</definedName>
    <definedName name="_xlnm.Print_Area" localSheetId="17">OKT.015!$A$1:$P$166</definedName>
    <definedName name="_xlnm.Print_Area" localSheetId="18">OKT.016!$A$1:$P$166</definedName>
    <definedName name="_xlnm.Print_Area" localSheetId="19">OKT.017!$A$1:$P$166</definedName>
    <definedName name="_xlnm.Print_Area" localSheetId="27">OKT.025!$A$1:$P$166</definedName>
    <definedName name="_xlnm.Print_Area" localSheetId="28">OKT.026!$A$1:$P$166</definedName>
    <definedName name="_xlnm.Print_Area" localSheetId="29">OKT.027!$A$1:$P$166</definedName>
    <definedName name="_xlnm.Print_Area" localSheetId="30">OKT.028!$A$1:$P$166</definedName>
    <definedName name="_xlnm.Print_Area" localSheetId="0">'OKT.Sch.11.Rates'!$A$1:$T$50</definedName>
    <definedName name="_xlnm.Print_Area" localSheetId="1">'OKT.WS.F.BPU.ATRR.Projected'!$A$1:$O$90</definedName>
    <definedName name="_xlnm.Print_Area" localSheetId="2">'OKT.WS.G.BPU.ATRR.True-up'!$A$1:$P$96</definedName>
    <definedName name="_xlnm.Print_Area" localSheetId="31">'OKT.xyz - blank'!$A$1:$P$166</definedName>
    <definedName name="_xlnm.Print_Titles" localSheetId="9">OKT.007!#REF!</definedName>
    <definedName name="_xlnm.Print_Titles" localSheetId="10">OKT.008!#REF!</definedName>
    <definedName name="_xlnm.Print_Titles" localSheetId="11">OKT.009!#REF!</definedName>
    <definedName name="_xlnm.Print_Titles" localSheetId="12">OKT.010!#REF!</definedName>
    <definedName name="_xlnm.Print_Titles" localSheetId="13">OKT.011!#REF!</definedName>
    <definedName name="_xlnm.Print_Titles" localSheetId="14">OKT.012!#REF!</definedName>
    <definedName name="_xlnm.Print_Titles" localSheetId="15">OKT.013!#REF!</definedName>
    <definedName name="_xlnm.Print_Titles" localSheetId="16">OKT.014!#REF!</definedName>
    <definedName name="_xlnm.Print_Titles" localSheetId="18">OKT.016!#REF!</definedName>
    <definedName name="_xlnm.Print_Titles" localSheetId="19">OKT.017!#REF!</definedName>
    <definedName name="_xlnm.Print_Titles" localSheetId="27">OKT.025!#REF!</definedName>
    <definedName name="_xlnm.Print_Titles" localSheetId="28">OKT.026!#REF!</definedName>
    <definedName name="_xlnm.Print_Titles" localSheetId="29">OKT.027!#REF!</definedName>
    <definedName name="_xlnm.Print_Titles" localSheetId="30">OKT.028!#REF!</definedName>
    <definedName name="_xlnm.Print_Titles" localSheetId="1">'OKT.WS.F.BPU.ATRR.Projected'!$1:$5</definedName>
    <definedName name="_xlnm.Print_Titles" localSheetId="2">'OKT.WS.G.BPU.ATRR.True-up'!$1:$5</definedName>
    <definedName name="_xlnm.Print_Titles" localSheetId="31">'OKT.xyz - blank'!#REF!</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ip">#REF!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49" l="1"/>
  <c r="P1" i="48"/>
  <c r="P1" i="45"/>
  <c r="N100" i="45"/>
  <c r="L100" i="45"/>
  <c r="M100" i="45" s="1"/>
  <c r="M89" i="41"/>
  <c r="O102" i="41"/>
  <c r="N102" i="41"/>
  <c r="L102" i="41"/>
  <c r="M102" i="41" s="1"/>
  <c r="O101" i="41"/>
  <c r="N101" i="41"/>
  <c r="L101" i="41"/>
  <c r="M101" i="41" s="1"/>
  <c r="N102" i="40"/>
  <c r="O102" i="40" s="1"/>
  <c r="L102" i="40"/>
  <c r="M102" i="40" s="1"/>
  <c r="O101" i="40"/>
  <c r="N101" i="40"/>
  <c r="L101" i="40"/>
  <c r="M101" i="40" s="1"/>
  <c r="N104" i="39"/>
  <c r="O104" i="39" s="1"/>
  <c r="P104" i="39" s="1"/>
  <c r="M104" i="39"/>
  <c r="L104" i="39"/>
  <c r="O103" i="39"/>
  <c r="P103" i="39" s="1"/>
  <c r="N103" i="39"/>
  <c r="L103" i="39"/>
  <c r="M103" i="39" s="1"/>
  <c r="O102" i="39"/>
  <c r="P102" i="39" s="1"/>
  <c r="N102" i="39"/>
  <c r="L102" i="39"/>
  <c r="M102" i="39" s="1"/>
  <c r="N101" i="39"/>
  <c r="O101" i="39" s="1"/>
  <c r="P101" i="39" s="1"/>
  <c r="L101" i="39"/>
  <c r="M101" i="39" s="1"/>
  <c r="N106" i="38"/>
  <c r="O106" i="38" s="1"/>
  <c r="L106" i="38"/>
  <c r="M106" i="38" s="1"/>
  <c r="N105" i="38"/>
  <c r="O105" i="38" s="1"/>
  <c r="L105" i="38"/>
  <c r="M105" i="38" s="1"/>
  <c r="N104" i="38"/>
  <c r="O104" i="38" s="1"/>
  <c r="L104" i="38"/>
  <c r="M104" i="38" s="1"/>
  <c r="N103" i="38"/>
  <c r="O103" i="38" s="1"/>
  <c r="L103" i="38"/>
  <c r="M103" i="38" s="1"/>
  <c r="N106" i="37"/>
  <c r="O106" i="37" s="1"/>
  <c r="P106" i="37" s="1"/>
  <c r="L106" i="37"/>
  <c r="M106" i="37" s="1"/>
  <c r="N105" i="37"/>
  <c r="O105" i="37" s="1"/>
  <c r="L105" i="37"/>
  <c r="M105" i="37" s="1"/>
  <c r="N104" i="37"/>
  <c r="O104" i="37" s="1"/>
  <c r="L104" i="37"/>
  <c r="M104" i="37" s="1"/>
  <c r="N103" i="37"/>
  <c r="O103" i="37" s="1"/>
  <c r="P103" i="37" s="1"/>
  <c r="M103" i="37"/>
  <c r="L103" i="37"/>
  <c r="N107" i="35"/>
  <c r="O107" i="35" s="1"/>
  <c r="M107" i="35"/>
  <c r="L107" i="35"/>
  <c r="N106" i="35"/>
  <c r="O106" i="35" s="1"/>
  <c r="L106" i="35"/>
  <c r="M106" i="35" s="1"/>
  <c r="N105" i="35"/>
  <c r="O105" i="35" s="1"/>
  <c r="M105" i="35"/>
  <c r="L105" i="35"/>
  <c r="N104" i="35"/>
  <c r="O104" i="35" s="1"/>
  <c r="L104" i="35"/>
  <c r="M104" i="35" s="1"/>
  <c r="N107" i="34"/>
  <c r="O107" i="34" s="1"/>
  <c r="P107" i="34" s="1"/>
  <c r="M107" i="34"/>
  <c r="L107" i="34"/>
  <c r="O106" i="34"/>
  <c r="P106" i="34" s="1"/>
  <c r="N106" i="34"/>
  <c r="M106" i="34"/>
  <c r="L106" i="34"/>
  <c r="O105" i="34"/>
  <c r="N105" i="34"/>
  <c r="L105" i="34"/>
  <c r="M105" i="34" s="1"/>
  <c r="O104" i="34"/>
  <c r="N104" i="34"/>
  <c r="L104" i="34"/>
  <c r="M104" i="34" s="1"/>
  <c r="N107" i="31"/>
  <c r="O107" i="31" s="1"/>
  <c r="P107" i="31" s="1"/>
  <c r="L107" i="31"/>
  <c r="M107" i="31" s="1"/>
  <c r="N106" i="31"/>
  <c r="O106" i="31" s="1"/>
  <c r="P106" i="31" s="1"/>
  <c r="L106" i="31"/>
  <c r="M106" i="31" s="1"/>
  <c r="N105" i="31"/>
  <c r="O105" i="31" s="1"/>
  <c r="P105" i="31" s="1"/>
  <c r="L105" i="31"/>
  <c r="M105" i="31" s="1"/>
  <c r="N104" i="31"/>
  <c r="O104" i="31" s="1"/>
  <c r="P104" i="31" s="1"/>
  <c r="M104" i="31"/>
  <c r="L104" i="31"/>
  <c r="O108" i="29"/>
  <c r="N108" i="29"/>
  <c r="L108" i="29"/>
  <c r="M108" i="29" s="1"/>
  <c r="O107" i="29"/>
  <c r="N107" i="29"/>
  <c r="L107" i="29"/>
  <c r="M107" i="29" s="1"/>
  <c r="N106" i="29"/>
  <c r="O106" i="29" s="1"/>
  <c r="L106" i="29"/>
  <c r="M106" i="29" s="1"/>
  <c r="N105" i="29"/>
  <c r="O105" i="29" s="1"/>
  <c r="P105" i="29" s="1"/>
  <c r="M105" i="29"/>
  <c r="L105" i="29"/>
  <c r="N104" i="29"/>
  <c r="O104" i="29" s="1"/>
  <c r="P104" i="29" s="1"/>
  <c r="M104" i="29"/>
  <c r="L104" i="29"/>
  <c r="N110" i="27"/>
  <c r="O110" i="27" s="1"/>
  <c r="L110" i="27"/>
  <c r="M110" i="27" s="1"/>
  <c r="N109" i="27"/>
  <c r="O109" i="27" s="1"/>
  <c r="L109" i="27"/>
  <c r="M109" i="27" s="1"/>
  <c r="N108" i="27"/>
  <c r="O108" i="27" s="1"/>
  <c r="L108" i="27"/>
  <c r="M108" i="27" s="1"/>
  <c r="N107" i="27"/>
  <c r="O107" i="27" s="1"/>
  <c r="L107" i="27"/>
  <c r="M107" i="27" s="1"/>
  <c r="N101" i="27"/>
  <c r="O101" i="27" s="1"/>
  <c r="P101" i="27" s="1"/>
  <c r="L101" i="27"/>
  <c r="M101" i="27" s="1"/>
  <c r="O100" i="27"/>
  <c r="N100" i="27"/>
  <c r="L100" i="27"/>
  <c r="M100" i="27" s="1"/>
  <c r="N110" i="26"/>
  <c r="O110" i="26" s="1"/>
  <c r="P110" i="26" s="1"/>
  <c r="L110" i="26"/>
  <c r="M110" i="26" s="1"/>
  <c r="N109" i="26"/>
  <c r="O109" i="26" s="1"/>
  <c r="L109" i="26"/>
  <c r="M109" i="26" s="1"/>
  <c r="N108" i="26"/>
  <c r="O108" i="26" s="1"/>
  <c r="L108" i="26"/>
  <c r="M108" i="26" s="1"/>
  <c r="N107" i="26"/>
  <c r="O107" i="26" s="1"/>
  <c r="L107" i="26"/>
  <c r="M107" i="26" s="1"/>
  <c r="N111" i="24"/>
  <c r="O111" i="24" s="1"/>
  <c r="P111" i="24" s="1"/>
  <c r="L111" i="24"/>
  <c r="M111" i="24" s="1"/>
  <c r="N110" i="24"/>
  <c r="O110" i="24" s="1"/>
  <c r="P110" i="24" s="1"/>
  <c r="L110" i="24"/>
  <c r="M110" i="24" s="1"/>
  <c r="N109" i="24"/>
  <c r="O109" i="24" s="1"/>
  <c r="P109" i="24" s="1"/>
  <c r="L109" i="24"/>
  <c r="M109" i="24" s="1"/>
  <c r="N108" i="24"/>
  <c r="O108" i="24" s="1"/>
  <c r="P108" i="24" s="1"/>
  <c r="M108" i="24"/>
  <c r="L108" i="24"/>
  <c r="N109" i="25"/>
  <c r="O109" i="25" s="1"/>
  <c r="P109" i="25" s="1"/>
  <c r="L109" i="25"/>
  <c r="M109" i="25" s="1"/>
  <c r="N108" i="25"/>
  <c r="O108" i="25" s="1"/>
  <c r="P108" i="25" s="1"/>
  <c r="L108" i="25"/>
  <c r="M108" i="25" s="1"/>
  <c r="N107" i="25"/>
  <c r="O107" i="25" s="1"/>
  <c r="P107" i="25" s="1"/>
  <c r="L107" i="25"/>
  <c r="M107" i="25" s="1"/>
  <c r="N106" i="25"/>
  <c r="O106" i="25" s="1"/>
  <c r="P106" i="25" s="1"/>
  <c r="M106" i="25"/>
  <c r="L106" i="25"/>
  <c r="N110" i="23"/>
  <c r="O110" i="23" s="1"/>
  <c r="P110" i="23" s="1"/>
  <c r="L110" i="23"/>
  <c r="M110" i="23" s="1"/>
  <c r="N109" i="23"/>
  <c r="O109" i="23" s="1"/>
  <c r="P109" i="23" s="1"/>
  <c r="M109" i="23"/>
  <c r="L109" i="23"/>
  <c r="N108" i="23"/>
  <c r="O108" i="23" s="1"/>
  <c r="P108" i="23" s="1"/>
  <c r="L108" i="23"/>
  <c r="M108" i="23" s="1"/>
  <c r="O107" i="23"/>
  <c r="P107" i="23" s="1"/>
  <c r="N107" i="23"/>
  <c r="M107" i="23"/>
  <c r="L107" i="23"/>
  <c r="N110" i="22"/>
  <c r="O110" i="22" s="1"/>
  <c r="L110" i="22"/>
  <c r="M110" i="22" s="1"/>
  <c r="O109" i="22"/>
  <c r="N109" i="22"/>
  <c r="L109" i="22"/>
  <c r="M109" i="22" s="1"/>
  <c r="O108" i="22"/>
  <c r="N108" i="22"/>
  <c r="L108" i="22"/>
  <c r="M108" i="22" s="1"/>
  <c r="P108" i="22" s="1"/>
  <c r="N107" i="22"/>
  <c r="O107" i="22" s="1"/>
  <c r="P107" i="22" s="1"/>
  <c r="M107" i="22"/>
  <c r="L107" i="22"/>
  <c r="N111" i="21"/>
  <c r="O111" i="21" s="1"/>
  <c r="L111" i="21"/>
  <c r="M111" i="21" s="1"/>
  <c r="O110" i="21"/>
  <c r="N110" i="21"/>
  <c r="L110" i="21"/>
  <c r="M110" i="21" s="1"/>
  <c r="N109" i="21"/>
  <c r="O109" i="21" s="1"/>
  <c r="L109" i="21"/>
  <c r="M109" i="21" s="1"/>
  <c r="N108" i="21"/>
  <c r="O108" i="21" s="1"/>
  <c r="L108" i="21"/>
  <c r="M108" i="21" s="1"/>
  <c r="N113" i="19"/>
  <c r="O113" i="19" s="1"/>
  <c r="L113" i="19"/>
  <c r="M113" i="19" s="1"/>
  <c r="N112" i="19"/>
  <c r="O112" i="19" s="1"/>
  <c r="P112" i="19" s="1"/>
  <c r="L112" i="19"/>
  <c r="M112" i="19" s="1"/>
  <c r="N111" i="19"/>
  <c r="O111" i="19" s="1"/>
  <c r="L111" i="19"/>
  <c r="M111" i="19" s="1"/>
  <c r="N110" i="19"/>
  <c r="O110" i="19" s="1"/>
  <c r="P110" i="19" s="1"/>
  <c r="M110" i="19"/>
  <c r="L110" i="19"/>
  <c r="N113" i="18"/>
  <c r="O113" i="18" s="1"/>
  <c r="P113" i="18" s="1"/>
  <c r="L113" i="18"/>
  <c r="M113" i="18" s="1"/>
  <c r="N112" i="18"/>
  <c r="O112" i="18" s="1"/>
  <c r="L112" i="18"/>
  <c r="M112" i="18" s="1"/>
  <c r="N111" i="18"/>
  <c r="O111" i="18" s="1"/>
  <c r="P111" i="18" s="1"/>
  <c r="L111" i="18"/>
  <c r="M111" i="18" s="1"/>
  <c r="N110" i="18"/>
  <c r="O110" i="18" s="1"/>
  <c r="P110" i="18" s="1"/>
  <c r="M110" i="18"/>
  <c r="L110" i="18"/>
  <c r="I17" i="18"/>
  <c r="I22" i="18"/>
  <c r="I23" i="18"/>
  <c r="I25" i="18"/>
  <c r="I26" i="18"/>
  <c r="I27" i="18"/>
  <c r="I28" i="18"/>
  <c r="I29" i="18"/>
  <c r="I30" i="18"/>
  <c r="N114" i="4"/>
  <c r="O114" i="4" s="1"/>
  <c r="L114" i="4"/>
  <c r="M114" i="4" s="1"/>
  <c r="N113" i="4"/>
  <c r="O113" i="4" s="1"/>
  <c r="L113" i="4"/>
  <c r="M113" i="4" s="1"/>
  <c r="N112" i="4"/>
  <c r="O112" i="4" s="1"/>
  <c r="L112" i="4"/>
  <c r="M112" i="4" s="1"/>
  <c r="N111" i="4"/>
  <c r="O111" i="4" s="1"/>
  <c r="L111" i="4"/>
  <c r="M111" i="4" s="1"/>
  <c r="O114" i="3"/>
  <c r="N114" i="3"/>
  <c r="L114" i="3"/>
  <c r="M114" i="3" s="1"/>
  <c r="N113" i="3"/>
  <c r="O113" i="3" s="1"/>
  <c r="L113" i="3"/>
  <c r="M113" i="3" s="1"/>
  <c r="N112" i="3"/>
  <c r="O112" i="3" s="1"/>
  <c r="L112" i="3"/>
  <c r="M112" i="3" s="1"/>
  <c r="N111" i="3"/>
  <c r="O111" i="3" s="1"/>
  <c r="P111" i="3" s="1"/>
  <c r="M111" i="3"/>
  <c r="L111" i="3"/>
  <c r="P105" i="37" l="1"/>
  <c r="P104" i="37"/>
  <c r="P105" i="34"/>
  <c r="P104" i="34"/>
  <c r="P106" i="29"/>
  <c r="P107" i="29"/>
  <c r="P108" i="29"/>
  <c r="P100" i="27"/>
  <c r="P108" i="26"/>
  <c r="P109" i="26"/>
  <c r="P107" i="26"/>
  <c r="P109" i="22"/>
  <c r="P110" i="22"/>
  <c r="P110" i="21"/>
  <c r="P111" i="21"/>
  <c r="P108" i="21"/>
  <c r="P109" i="21"/>
  <c r="P111" i="19"/>
  <c r="P113" i="19"/>
  <c r="P112" i="18"/>
  <c r="P112" i="3"/>
  <c r="P113" i="3"/>
  <c r="P114" i="3"/>
  <c r="P155" i="49" l="1"/>
  <c r="O155" i="49"/>
  <c r="M155" i="49"/>
  <c r="J155" i="49"/>
  <c r="P154" i="49"/>
  <c r="O154" i="49"/>
  <c r="M154" i="49"/>
  <c r="J154" i="49"/>
  <c r="P153" i="49"/>
  <c r="O153" i="49"/>
  <c r="M153" i="49"/>
  <c r="J153" i="49"/>
  <c r="P152" i="49"/>
  <c r="O152" i="49"/>
  <c r="M152" i="49"/>
  <c r="J152" i="49"/>
  <c r="P151" i="49"/>
  <c r="O151" i="49"/>
  <c r="M151" i="49"/>
  <c r="J151" i="49"/>
  <c r="P150" i="49"/>
  <c r="O150" i="49"/>
  <c r="M150" i="49"/>
  <c r="J150" i="49"/>
  <c r="P149" i="49"/>
  <c r="O149" i="49"/>
  <c r="M149" i="49"/>
  <c r="J149" i="49"/>
  <c r="P148" i="49"/>
  <c r="O148" i="49"/>
  <c r="M148" i="49"/>
  <c r="J148" i="49"/>
  <c r="P147" i="49"/>
  <c r="O147" i="49"/>
  <c r="M147" i="49"/>
  <c r="J147" i="49"/>
  <c r="P146" i="49"/>
  <c r="O146" i="49"/>
  <c r="M146" i="49"/>
  <c r="J146" i="49"/>
  <c r="P145" i="49"/>
  <c r="O145" i="49"/>
  <c r="M145" i="49"/>
  <c r="J145" i="49"/>
  <c r="P144" i="49"/>
  <c r="O144" i="49"/>
  <c r="M144" i="49"/>
  <c r="J144" i="49"/>
  <c r="P143" i="49"/>
  <c r="O143" i="49"/>
  <c r="M143" i="49"/>
  <c r="J143" i="49"/>
  <c r="P142" i="49"/>
  <c r="O142" i="49"/>
  <c r="M142" i="49"/>
  <c r="J142" i="49"/>
  <c r="P141" i="49"/>
  <c r="O141" i="49"/>
  <c r="M141" i="49"/>
  <c r="J141" i="49"/>
  <c r="P140" i="49"/>
  <c r="O140" i="49"/>
  <c r="M140" i="49"/>
  <c r="J140" i="49"/>
  <c r="P139" i="49"/>
  <c r="O139" i="49"/>
  <c r="M139" i="49"/>
  <c r="J139" i="49"/>
  <c r="P138" i="49"/>
  <c r="O138" i="49"/>
  <c r="M138" i="49"/>
  <c r="J138" i="49"/>
  <c r="P137" i="49"/>
  <c r="O137" i="49"/>
  <c r="M137" i="49"/>
  <c r="J137" i="49"/>
  <c r="P136" i="49"/>
  <c r="O136" i="49"/>
  <c r="M136" i="49"/>
  <c r="J136" i="49"/>
  <c r="P135" i="49"/>
  <c r="O135" i="49"/>
  <c r="M135" i="49"/>
  <c r="J135" i="49"/>
  <c r="P134" i="49"/>
  <c r="O134" i="49"/>
  <c r="M134" i="49"/>
  <c r="J134" i="49"/>
  <c r="P133" i="49"/>
  <c r="O133" i="49"/>
  <c r="M133" i="49"/>
  <c r="J133" i="49"/>
  <c r="P132" i="49"/>
  <c r="O132" i="49"/>
  <c r="M132" i="49"/>
  <c r="J132" i="49"/>
  <c r="O131" i="49"/>
  <c r="P131" i="49" s="1"/>
  <c r="M131" i="49"/>
  <c r="O130" i="49"/>
  <c r="M130" i="49"/>
  <c r="O129" i="49"/>
  <c r="M129" i="49"/>
  <c r="O128" i="49"/>
  <c r="P128" i="49" s="1"/>
  <c r="M128" i="49"/>
  <c r="O127" i="49"/>
  <c r="P127" i="49" s="1"/>
  <c r="M127" i="49"/>
  <c r="O126" i="49"/>
  <c r="M126" i="49"/>
  <c r="O125" i="49"/>
  <c r="M125" i="49"/>
  <c r="O124" i="49"/>
  <c r="P124" i="49" s="1"/>
  <c r="M124" i="49"/>
  <c r="O123" i="49"/>
  <c r="M123" i="49"/>
  <c r="O122" i="49"/>
  <c r="M122" i="49"/>
  <c r="O121" i="49"/>
  <c r="M121" i="49"/>
  <c r="O120" i="49"/>
  <c r="P120" i="49" s="1"/>
  <c r="M120" i="49"/>
  <c r="O119" i="49"/>
  <c r="M119" i="49"/>
  <c r="O118" i="49"/>
  <c r="M118" i="49"/>
  <c r="O117" i="49"/>
  <c r="M117" i="49"/>
  <c r="O116" i="49"/>
  <c r="P116" i="49" s="1"/>
  <c r="M116" i="49"/>
  <c r="O115" i="49"/>
  <c r="P115" i="49" s="1"/>
  <c r="M115" i="49"/>
  <c r="O114" i="49"/>
  <c r="M114" i="49"/>
  <c r="O113" i="49"/>
  <c r="M113" i="49"/>
  <c r="O112" i="49"/>
  <c r="P112" i="49" s="1"/>
  <c r="M112" i="49"/>
  <c r="O111" i="49"/>
  <c r="M111" i="49"/>
  <c r="O110" i="49"/>
  <c r="M110" i="49"/>
  <c r="O109" i="49"/>
  <c r="M109" i="49"/>
  <c r="O108" i="49"/>
  <c r="P108" i="49" s="1"/>
  <c r="M108" i="49"/>
  <c r="O107" i="49"/>
  <c r="M107" i="49"/>
  <c r="O106" i="49"/>
  <c r="P106" i="49" s="1"/>
  <c r="M106" i="49"/>
  <c r="O105" i="49"/>
  <c r="M105" i="49"/>
  <c r="O104" i="49"/>
  <c r="M104" i="49"/>
  <c r="O103" i="49"/>
  <c r="M103" i="49"/>
  <c r="O102" i="49"/>
  <c r="M102" i="49"/>
  <c r="P102" i="49" s="1"/>
  <c r="O101" i="49"/>
  <c r="M101" i="49"/>
  <c r="O100" i="49"/>
  <c r="M100" i="49"/>
  <c r="E100" i="49"/>
  <c r="J97" i="49"/>
  <c r="D97" i="49"/>
  <c r="J96" i="49"/>
  <c r="J95" i="49"/>
  <c r="D95" i="49"/>
  <c r="L94" i="49"/>
  <c r="J94" i="49"/>
  <c r="D94" i="49"/>
  <c r="J93" i="49"/>
  <c r="D92" i="49"/>
  <c r="D90" i="49"/>
  <c r="N73" i="49"/>
  <c r="L73" i="49"/>
  <c r="N72" i="49"/>
  <c r="L72" i="49"/>
  <c r="N71" i="49"/>
  <c r="L71" i="49"/>
  <c r="N70" i="49"/>
  <c r="L70" i="49"/>
  <c r="N69" i="49"/>
  <c r="L69" i="49"/>
  <c r="N68" i="49"/>
  <c r="L68" i="49"/>
  <c r="N67" i="49"/>
  <c r="L67" i="49"/>
  <c r="N66" i="49"/>
  <c r="L66" i="49"/>
  <c r="N65" i="49"/>
  <c r="L65" i="49"/>
  <c r="N64" i="49"/>
  <c r="L64" i="49"/>
  <c r="N63" i="49"/>
  <c r="L63" i="49"/>
  <c r="N62" i="49"/>
  <c r="L62" i="49"/>
  <c r="N61" i="49"/>
  <c r="L61" i="49"/>
  <c r="N60" i="49"/>
  <c r="L60" i="49"/>
  <c r="N59" i="49"/>
  <c r="L59" i="49"/>
  <c r="N58" i="49"/>
  <c r="L58" i="49"/>
  <c r="N57" i="49"/>
  <c r="L57" i="49"/>
  <c r="N56" i="49"/>
  <c r="L56" i="49"/>
  <c r="N55" i="49"/>
  <c r="L55" i="49"/>
  <c r="N54" i="49"/>
  <c r="L54" i="49"/>
  <c r="N53" i="49"/>
  <c r="L53" i="49"/>
  <c r="N52" i="49"/>
  <c r="L52" i="49"/>
  <c r="N51" i="49"/>
  <c r="L51" i="49"/>
  <c r="N50" i="49"/>
  <c r="L50" i="49"/>
  <c r="N49" i="49"/>
  <c r="L49" i="49"/>
  <c r="N48" i="49"/>
  <c r="L48" i="49"/>
  <c r="N47" i="49"/>
  <c r="L47" i="49"/>
  <c r="N46" i="49"/>
  <c r="L46" i="49"/>
  <c r="N45" i="49"/>
  <c r="L45" i="49"/>
  <c r="N44" i="49"/>
  <c r="L44" i="49"/>
  <c r="N43" i="49"/>
  <c r="L43" i="49"/>
  <c r="N42" i="49"/>
  <c r="L42" i="49"/>
  <c r="N41" i="49"/>
  <c r="L41" i="49"/>
  <c r="N40" i="49"/>
  <c r="L40" i="49"/>
  <c r="N39" i="49"/>
  <c r="L39" i="49"/>
  <c r="N38" i="49"/>
  <c r="L38" i="49"/>
  <c r="N37" i="49"/>
  <c r="L37" i="49"/>
  <c r="N36" i="49"/>
  <c r="L36" i="49"/>
  <c r="N35" i="49"/>
  <c r="L35" i="49"/>
  <c r="N34" i="49"/>
  <c r="L34" i="49"/>
  <c r="N33" i="49"/>
  <c r="L33" i="49"/>
  <c r="N32" i="49"/>
  <c r="L32" i="49"/>
  <c r="N31" i="49"/>
  <c r="L31" i="49"/>
  <c r="N30" i="49"/>
  <c r="L30" i="49"/>
  <c r="N29" i="49"/>
  <c r="L29" i="49"/>
  <c r="N28" i="49"/>
  <c r="L28" i="49"/>
  <c r="N27" i="49"/>
  <c r="L27" i="49"/>
  <c r="N26" i="49"/>
  <c r="L26" i="49"/>
  <c r="N25" i="49"/>
  <c r="L25" i="49"/>
  <c r="N24" i="49"/>
  <c r="L24" i="49"/>
  <c r="N23" i="49"/>
  <c r="L23" i="49"/>
  <c r="N22" i="49"/>
  <c r="L22" i="49"/>
  <c r="N21" i="49"/>
  <c r="L21" i="49"/>
  <c r="N20" i="49"/>
  <c r="L20" i="49"/>
  <c r="N19" i="49"/>
  <c r="L19" i="49"/>
  <c r="N18" i="49"/>
  <c r="L18" i="49"/>
  <c r="N17" i="49"/>
  <c r="L17" i="49"/>
  <c r="C17" i="49"/>
  <c r="B17" i="49"/>
  <c r="K11" i="49"/>
  <c r="I11" i="49"/>
  <c r="I10" i="49"/>
  <c r="P84" i="49"/>
  <c r="P155" i="48"/>
  <c r="O155" i="48"/>
  <c r="M155" i="48"/>
  <c r="J155" i="48"/>
  <c r="P154" i="48"/>
  <c r="O154" i="48"/>
  <c r="M154" i="48"/>
  <c r="J154" i="48"/>
  <c r="P153" i="48"/>
  <c r="O153" i="48"/>
  <c r="M153" i="48"/>
  <c r="J153" i="48"/>
  <c r="P152" i="48"/>
  <c r="O152" i="48"/>
  <c r="M152" i="48"/>
  <c r="J152" i="48"/>
  <c r="P151" i="48"/>
  <c r="O151" i="48"/>
  <c r="M151" i="48"/>
  <c r="J151" i="48"/>
  <c r="P150" i="48"/>
  <c r="O150" i="48"/>
  <c r="M150" i="48"/>
  <c r="J150" i="48"/>
  <c r="P149" i="48"/>
  <c r="O149" i="48"/>
  <c r="M149" i="48"/>
  <c r="J149" i="48"/>
  <c r="P148" i="48"/>
  <c r="O148" i="48"/>
  <c r="M148" i="48"/>
  <c r="J148" i="48"/>
  <c r="P147" i="48"/>
  <c r="O147" i="48"/>
  <c r="M147" i="48"/>
  <c r="J147" i="48"/>
  <c r="P146" i="48"/>
  <c r="O146" i="48"/>
  <c r="M146" i="48"/>
  <c r="J146" i="48"/>
  <c r="P145" i="48"/>
  <c r="O145" i="48"/>
  <c r="M145" i="48"/>
  <c r="J145" i="48"/>
  <c r="P144" i="48"/>
  <c r="O144" i="48"/>
  <c r="M144" i="48"/>
  <c r="J144" i="48"/>
  <c r="P143" i="48"/>
  <c r="O143" i="48"/>
  <c r="M143" i="48"/>
  <c r="J143" i="48"/>
  <c r="P142" i="48"/>
  <c r="O142" i="48"/>
  <c r="M142" i="48"/>
  <c r="J142" i="48"/>
  <c r="P141" i="48"/>
  <c r="O141" i="48"/>
  <c r="M141" i="48"/>
  <c r="J141" i="48"/>
  <c r="P140" i="48"/>
  <c r="O140" i="48"/>
  <c r="M140" i="48"/>
  <c r="J140" i="48"/>
  <c r="P139" i="48"/>
  <c r="O139" i="48"/>
  <c r="M139" i="48"/>
  <c r="J139" i="48"/>
  <c r="P138" i="48"/>
  <c r="O138" i="48"/>
  <c r="M138" i="48"/>
  <c r="J138" i="48"/>
  <c r="P137" i="48"/>
  <c r="O137" i="48"/>
  <c r="M137" i="48"/>
  <c r="J137" i="48"/>
  <c r="P136" i="48"/>
  <c r="O136" i="48"/>
  <c r="M136" i="48"/>
  <c r="J136" i="48"/>
  <c r="P135" i="48"/>
  <c r="O135" i="48"/>
  <c r="M135" i="48"/>
  <c r="J135" i="48"/>
  <c r="P134" i="48"/>
  <c r="O134" i="48"/>
  <c r="M134" i="48"/>
  <c r="J134" i="48"/>
  <c r="P133" i="48"/>
  <c r="O133" i="48"/>
  <c r="M133" i="48"/>
  <c r="J133" i="48"/>
  <c r="P132" i="48"/>
  <c r="O132" i="48"/>
  <c r="M132" i="48"/>
  <c r="J132" i="48"/>
  <c r="O131" i="48"/>
  <c r="M131" i="48"/>
  <c r="O130" i="48"/>
  <c r="M130" i="48"/>
  <c r="O129" i="48"/>
  <c r="M129" i="48"/>
  <c r="O128" i="48"/>
  <c r="M128" i="48"/>
  <c r="O127" i="48"/>
  <c r="M127" i="48"/>
  <c r="O126" i="48"/>
  <c r="P126" i="48" s="1"/>
  <c r="M126" i="48"/>
  <c r="O125" i="48"/>
  <c r="M125" i="48"/>
  <c r="O124" i="48"/>
  <c r="M124" i="48"/>
  <c r="O123" i="48"/>
  <c r="M123" i="48"/>
  <c r="O122" i="48"/>
  <c r="M122" i="48"/>
  <c r="O121" i="48"/>
  <c r="M121" i="48"/>
  <c r="O120" i="48"/>
  <c r="M120" i="48"/>
  <c r="O119" i="48"/>
  <c r="M119" i="48"/>
  <c r="O118" i="48"/>
  <c r="P118" i="48" s="1"/>
  <c r="M118" i="48"/>
  <c r="O117" i="48"/>
  <c r="M117" i="48"/>
  <c r="O116" i="48"/>
  <c r="M116" i="48"/>
  <c r="O115" i="48"/>
  <c r="P115" i="48" s="1"/>
  <c r="M115" i="48"/>
  <c r="O114" i="48"/>
  <c r="M114" i="48"/>
  <c r="O113" i="48"/>
  <c r="M113" i="48"/>
  <c r="O112" i="48"/>
  <c r="M112" i="48"/>
  <c r="O111" i="48"/>
  <c r="P111" i="48" s="1"/>
  <c r="M111" i="48"/>
  <c r="O110" i="48"/>
  <c r="M110" i="48"/>
  <c r="O109" i="48"/>
  <c r="M109" i="48"/>
  <c r="O108" i="48"/>
  <c r="M108" i="48"/>
  <c r="P108" i="48" s="1"/>
  <c r="O107" i="48"/>
  <c r="P107" i="48" s="1"/>
  <c r="M107" i="48"/>
  <c r="O106" i="48"/>
  <c r="M106" i="48"/>
  <c r="P106" i="48" s="1"/>
  <c r="O105" i="48"/>
  <c r="M105" i="48"/>
  <c r="O104" i="48"/>
  <c r="M104" i="48"/>
  <c r="P104" i="48" s="1"/>
  <c r="O103" i="48"/>
  <c r="P103" i="48" s="1"/>
  <c r="M103" i="48"/>
  <c r="O102" i="48"/>
  <c r="M102" i="48"/>
  <c r="O101" i="48"/>
  <c r="M101" i="48"/>
  <c r="O100" i="48"/>
  <c r="M100" i="48"/>
  <c r="E100" i="48"/>
  <c r="J97" i="48"/>
  <c r="D97" i="48"/>
  <c r="J95" i="48"/>
  <c r="D95" i="48"/>
  <c r="L94" i="48"/>
  <c r="J94" i="48"/>
  <c r="D94" i="48"/>
  <c r="J93" i="48"/>
  <c r="D92" i="48"/>
  <c r="D90" i="48"/>
  <c r="N73" i="48"/>
  <c r="L73" i="48"/>
  <c r="N72" i="48"/>
  <c r="L72" i="48"/>
  <c r="N71" i="48"/>
  <c r="L71" i="48"/>
  <c r="N70" i="48"/>
  <c r="L70" i="48"/>
  <c r="N69" i="48"/>
  <c r="L69" i="48"/>
  <c r="N68" i="48"/>
  <c r="L68" i="48"/>
  <c r="N67" i="48"/>
  <c r="L67" i="48"/>
  <c r="N66" i="48"/>
  <c r="L66" i="48"/>
  <c r="N65" i="48"/>
  <c r="L65" i="48"/>
  <c r="N64" i="48"/>
  <c r="L64" i="48"/>
  <c r="N63" i="48"/>
  <c r="L63" i="48"/>
  <c r="N62" i="48"/>
  <c r="L62" i="48"/>
  <c r="N61" i="48"/>
  <c r="L61" i="48"/>
  <c r="N60" i="48"/>
  <c r="L60" i="48"/>
  <c r="N59" i="48"/>
  <c r="L59" i="48"/>
  <c r="N58" i="48"/>
  <c r="L58" i="48"/>
  <c r="N57" i="48"/>
  <c r="L57" i="48"/>
  <c r="N56" i="48"/>
  <c r="L56" i="48"/>
  <c r="N55" i="48"/>
  <c r="L55" i="48"/>
  <c r="N54" i="48"/>
  <c r="L54" i="48"/>
  <c r="N53" i="48"/>
  <c r="L53" i="48"/>
  <c r="N52" i="48"/>
  <c r="L52" i="48"/>
  <c r="N51" i="48"/>
  <c r="L51" i="48"/>
  <c r="N50" i="48"/>
  <c r="L50" i="48"/>
  <c r="N49" i="48"/>
  <c r="L49" i="48"/>
  <c r="N48" i="48"/>
  <c r="L48" i="48"/>
  <c r="N47" i="48"/>
  <c r="L47" i="48"/>
  <c r="N46" i="48"/>
  <c r="L46" i="48"/>
  <c r="N45" i="48"/>
  <c r="L45" i="48"/>
  <c r="N44" i="48"/>
  <c r="L44" i="48"/>
  <c r="N43" i="48"/>
  <c r="L43" i="48"/>
  <c r="N42" i="48"/>
  <c r="L42" i="48"/>
  <c r="N41" i="48"/>
  <c r="L41" i="48"/>
  <c r="N40" i="48"/>
  <c r="L40" i="48"/>
  <c r="N39" i="48"/>
  <c r="L39" i="48"/>
  <c r="N38" i="48"/>
  <c r="L38" i="48"/>
  <c r="N37" i="48"/>
  <c r="L37" i="48"/>
  <c r="N36" i="48"/>
  <c r="L36" i="48"/>
  <c r="N35" i="48"/>
  <c r="L35" i="48"/>
  <c r="N34" i="48"/>
  <c r="L34" i="48"/>
  <c r="N33" i="48"/>
  <c r="L33" i="48"/>
  <c r="N32" i="48"/>
  <c r="L32" i="48"/>
  <c r="N31" i="48"/>
  <c r="L31" i="48"/>
  <c r="N30" i="48"/>
  <c r="L30" i="48"/>
  <c r="N29" i="48"/>
  <c r="L29" i="48"/>
  <c r="N28" i="48"/>
  <c r="L28" i="48"/>
  <c r="N27" i="48"/>
  <c r="L27" i="48"/>
  <c r="N26" i="48"/>
  <c r="L26" i="48"/>
  <c r="N25" i="48"/>
  <c r="L25" i="48"/>
  <c r="N24" i="48"/>
  <c r="L24" i="48"/>
  <c r="N23" i="48"/>
  <c r="L23" i="48"/>
  <c r="N22" i="48"/>
  <c r="L22" i="48"/>
  <c r="N21" i="48"/>
  <c r="L21" i="48"/>
  <c r="N20" i="48"/>
  <c r="L20" i="48"/>
  <c r="N19" i="48"/>
  <c r="L19" i="48"/>
  <c r="N18" i="48"/>
  <c r="L18" i="48"/>
  <c r="N17" i="48"/>
  <c r="L17" i="48"/>
  <c r="C17" i="48"/>
  <c r="B17" i="48"/>
  <c r="K11" i="48"/>
  <c r="I11" i="48"/>
  <c r="I10" i="48"/>
  <c r="D91" i="48"/>
  <c r="P84" i="48"/>
  <c r="V45" i="17"/>
  <c r="R44" i="17"/>
  <c r="V44" i="17"/>
  <c r="O51" i="48" l="1"/>
  <c r="O47" i="48"/>
  <c r="O55" i="48"/>
  <c r="O45" i="49"/>
  <c r="O49" i="49"/>
  <c r="O53" i="49"/>
  <c r="O57" i="49"/>
  <c r="O59" i="49"/>
  <c r="P113" i="49"/>
  <c r="P117" i="49"/>
  <c r="P114" i="48"/>
  <c r="P125" i="49"/>
  <c r="P124" i="48"/>
  <c r="P130" i="48"/>
  <c r="P120" i="48"/>
  <c r="P129" i="49"/>
  <c r="O17" i="48"/>
  <c r="O49" i="48"/>
  <c r="O19" i="48"/>
  <c r="O54" i="48"/>
  <c r="O58" i="48"/>
  <c r="O30" i="48"/>
  <c r="O66" i="48"/>
  <c r="O58" i="49"/>
  <c r="O27" i="48"/>
  <c r="O18" i="49"/>
  <c r="O26" i="49"/>
  <c r="O34" i="49"/>
  <c r="O42" i="49"/>
  <c r="O31" i="49"/>
  <c r="O55" i="49"/>
  <c r="P110" i="49"/>
  <c r="O24" i="49"/>
  <c r="O44" i="49"/>
  <c r="O33" i="49"/>
  <c r="O41" i="49"/>
  <c r="P100" i="49"/>
  <c r="P104" i="49"/>
  <c r="O17" i="49"/>
  <c r="O21" i="49"/>
  <c r="O25" i="49"/>
  <c r="O29" i="49"/>
  <c r="O60" i="49"/>
  <c r="O64" i="49"/>
  <c r="P109" i="49"/>
  <c r="O73" i="49"/>
  <c r="O46" i="49"/>
  <c r="O50" i="49"/>
  <c r="O54" i="49"/>
  <c r="P107" i="49"/>
  <c r="P114" i="49"/>
  <c r="P118" i="49"/>
  <c r="P122" i="49"/>
  <c r="P126" i="49"/>
  <c r="P130" i="49"/>
  <c r="O61" i="49"/>
  <c r="O51" i="49"/>
  <c r="O70" i="49"/>
  <c r="O20" i="49"/>
  <c r="O28" i="49"/>
  <c r="O36" i="49"/>
  <c r="O40" i="49"/>
  <c r="O63" i="49"/>
  <c r="O67" i="49"/>
  <c r="O71" i="49"/>
  <c r="P105" i="49"/>
  <c r="D8" i="49"/>
  <c r="D91" i="49" s="1"/>
  <c r="O19" i="49"/>
  <c r="O37" i="49"/>
  <c r="O65" i="49"/>
  <c r="O38" i="49"/>
  <c r="O52" i="49"/>
  <c r="O35" i="49"/>
  <c r="O43" i="49"/>
  <c r="O27" i="49"/>
  <c r="O62" i="49"/>
  <c r="O39" i="49"/>
  <c r="O30" i="49"/>
  <c r="O47" i="49"/>
  <c r="O68" i="49"/>
  <c r="O72" i="49"/>
  <c r="O61" i="48"/>
  <c r="P105" i="48"/>
  <c r="P117" i="48"/>
  <c r="P128" i="48"/>
  <c r="P121" i="48"/>
  <c r="P125" i="48"/>
  <c r="O29" i="48"/>
  <c r="O69" i="48"/>
  <c r="P101" i="48"/>
  <c r="O22" i="48"/>
  <c r="P102" i="48"/>
  <c r="P110" i="48"/>
  <c r="P129" i="48"/>
  <c r="O37" i="48"/>
  <c r="O65" i="48"/>
  <c r="O59" i="48"/>
  <c r="O71" i="48"/>
  <c r="P122" i="48"/>
  <c r="P119" i="48"/>
  <c r="P123" i="48"/>
  <c r="O20" i="48"/>
  <c r="O24" i="48"/>
  <c r="O28" i="48"/>
  <c r="O52" i="48"/>
  <c r="O56" i="48"/>
  <c r="O60" i="48"/>
  <c r="P100" i="48"/>
  <c r="P116" i="48"/>
  <c r="P127" i="48"/>
  <c r="P131" i="48"/>
  <c r="O48" i="48"/>
  <c r="P109" i="48"/>
  <c r="O44" i="48"/>
  <c r="O45" i="48"/>
  <c r="O36" i="48"/>
  <c r="O53" i="48"/>
  <c r="O34" i="48"/>
  <c r="O40" i="48"/>
  <c r="O63" i="48"/>
  <c r="P113" i="48"/>
  <c r="P112" i="48"/>
  <c r="O18" i="48"/>
  <c r="O25" i="48"/>
  <c r="O32" i="48"/>
  <c r="O39" i="48"/>
  <c r="O43" i="48"/>
  <c r="O46" i="48"/>
  <c r="O50" i="48"/>
  <c r="O33" i="48"/>
  <c r="O57" i="48"/>
  <c r="O67" i="48"/>
  <c r="O23" i="48"/>
  <c r="O41" i="48"/>
  <c r="O64" i="48"/>
  <c r="O68" i="48"/>
  <c r="O72" i="48"/>
  <c r="O73" i="48"/>
  <c r="O21" i="48"/>
  <c r="O31" i="48"/>
  <c r="O35" i="48"/>
  <c r="O38" i="48"/>
  <c r="O42" i="48"/>
  <c r="O62" i="48"/>
  <c r="O70" i="48"/>
  <c r="C18" i="49"/>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 r="C45" i="49" s="1"/>
  <c r="O22" i="49"/>
  <c r="O23" i="49"/>
  <c r="O56" i="49"/>
  <c r="O32" i="49"/>
  <c r="O48" i="49"/>
  <c r="O66" i="49"/>
  <c r="P101" i="49"/>
  <c r="P103" i="49"/>
  <c r="P111" i="49"/>
  <c r="P121" i="49"/>
  <c r="M88" i="49"/>
  <c r="L87" i="49"/>
  <c r="P123" i="49"/>
  <c r="O69" i="49"/>
  <c r="P119" i="49"/>
  <c r="C100" i="49"/>
  <c r="D100" i="49" s="1"/>
  <c r="B100" i="49" s="1"/>
  <c r="O26" i="48"/>
  <c r="C18" i="48"/>
  <c r="C19" i="48" s="1"/>
  <c r="C20" i="48" s="1"/>
  <c r="C21" i="48" s="1"/>
  <c r="C22" i="48" s="1"/>
  <c r="C23" i="48" s="1"/>
  <c r="C24" i="48" s="1"/>
  <c r="C25" i="48" s="1"/>
  <c r="C26" i="48" s="1"/>
  <c r="C27" i="48" s="1"/>
  <c r="C28" i="48" s="1"/>
  <c r="C29" i="48" s="1"/>
  <c r="C30" i="48" s="1"/>
  <c r="C31" i="48" s="1"/>
  <c r="C32" i="48" s="1"/>
  <c r="C33" i="48" s="1"/>
  <c r="C34" i="48" s="1"/>
  <c r="C35" i="48" s="1"/>
  <c r="C36" i="48" s="1"/>
  <c r="C37" i="48" s="1"/>
  <c r="C38" i="48" s="1"/>
  <c r="C39" i="48" s="1"/>
  <c r="C40" i="48" s="1"/>
  <c r="C41" i="48" s="1"/>
  <c r="C42" i="48" s="1"/>
  <c r="C43" i="48" s="1"/>
  <c r="C44" i="48" s="1"/>
  <c r="C45" i="48" s="1"/>
  <c r="C46" i="48" s="1"/>
  <c r="C47" i="48" s="1"/>
  <c r="C48" i="48" s="1"/>
  <c r="C49" i="48" s="1"/>
  <c r="C50" i="48" s="1"/>
  <c r="C51" i="48" s="1"/>
  <c r="C52" i="48" s="1"/>
  <c r="C53" i="48" s="1"/>
  <c r="C54" i="48" s="1"/>
  <c r="C55" i="48" s="1"/>
  <c r="C56" i="48" s="1"/>
  <c r="C57" i="48" s="1"/>
  <c r="C58" i="48" s="1"/>
  <c r="C59" i="48" s="1"/>
  <c r="C60" i="48" s="1"/>
  <c r="C61" i="48" s="1"/>
  <c r="C62" i="48" s="1"/>
  <c r="C63" i="48" s="1"/>
  <c r="C64" i="48" s="1"/>
  <c r="C65" i="48" s="1"/>
  <c r="C66" i="48" s="1"/>
  <c r="C67" i="48" s="1"/>
  <c r="C68" i="48" s="1"/>
  <c r="C69" i="48" s="1"/>
  <c r="C70" i="48" s="1"/>
  <c r="C71" i="48" s="1"/>
  <c r="C72" i="48" s="1"/>
  <c r="M88" i="48"/>
  <c r="L87" i="48"/>
  <c r="C100" i="48"/>
  <c r="D100" i="48" s="1"/>
  <c r="B100" i="48" s="1"/>
  <c r="J96" i="48"/>
  <c r="R45" i="17"/>
  <c r="F100" i="48" l="1"/>
  <c r="C101" i="48"/>
  <c r="C102" i="48" s="1"/>
  <c r="C103" i="48" s="1"/>
  <c r="C104" i="48" s="1"/>
  <c r="C105" i="48" s="1"/>
  <c r="C106" i="48" s="1"/>
  <c r="C107" i="48" s="1"/>
  <c r="C108" i="48" s="1"/>
  <c r="C109" i="48" s="1"/>
  <c r="C110" i="48" s="1"/>
  <c r="C111" i="48" s="1"/>
  <c r="C112" i="48" s="1"/>
  <c r="C113" i="48" s="1"/>
  <c r="C114" i="48" s="1"/>
  <c r="C115" i="48" s="1"/>
  <c r="C116" i="48" s="1"/>
  <c r="C117" i="48" s="1"/>
  <c r="C118" i="48" s="1"/>
  <c r="C119" i="48" s="1"/>
  <c r="C120" i="48" s="1"/>
  <c r="C121" i="48" s="1"/>
  <c r="C122" i="48" s="1"/>
  <c r="C123" i="48" s="1"/>
  <c r="C124" i="48" s="1"/>
  <c r="C125" i="48" s="1"/>
  <c r="C126" i="48" s="1"/>
  <c r="C127" i="48" s="1"/>
  <c r="C128" i="48" s="1"/>
  <c r="C129" i="48" s="1"/>
  <c r="C130" i="48" s="1"/>
  <c r="C131" i="48" s="1"/>
  <c r="C132" i="48" s="1"/>
  <c r="C133" i="48" s="1"/>
  <c r="C134" i="48" s="1"/>
  <c r="C135" i="48" s="1"/>
  <c r="C136" i="48" s="1"/>
  <c r="C137" i="48" s="1"/>
  <c r="C138" i="48" s="1"/>
  <c r="C139" i="48" s="1"/>
  <c r="C140" i="48" s="1"/>
  <c r="C141" i="48" s="1"/>
  <c r="C142" i="48" s="1"/>
  <c r="C143" i="48" s="1"/>
  <c r="C144" i="48" s="1"/>
  <c r="C145" i="48" s="1"/>
  <c r="C146" i="48" s="1"/>
  <c r="C147" i="48" s="1"/>
  <c r="C148" i="48" s="1"/>
  <c r="C149" i="48" s="1"/>
  <c r="C150" i="48" s="1"/>
  <c r="C151" i="48" s="1"/>
  <c r="C152" i="48" s="1"/>
  <c r="C153" i="48" s="1"/>
  <c r="C154" i="48" s="1"/>
  <c r="C155" i="48" s="1"/>
  <c r="N88" i="49"/>
  <c r="O88" i="49" s="1"/>
  <c r="C46" i="49"/>
  <c r="C47" i="49" s="1"/>
  <c r="C48" i="49" s="1"/>
  <c r="C49" i="49" s="1"/>
  <c r="C50" i="49" s="1"/>
  <c r="C51" i="49" s="1"/>
  <c r="C52" i="49" s="1"/>
  <c r="C53" i="49" s="1"/>
  <c r="C54" i="49" s="1"/>
  <c r="C55" i="49" s="1"/>
  <c r="C56" i="49" s="1"/>
  <c r="C57" i="49" s="1"/>
  <c r="C58" i="49" s="1"/>
  <c r="C59" i="49" s="1"/>
  <c r="C60" i="49" s="1"/>
  <c r="C61" i="49" s="1"/>
  <c r="C62" i="49" s="1"/>
  <c r="C63" i="49" s="1"/>
  <c r="C64" i="49" s="1"/>
  <c r="C65" i="49" s="1"/>
  <c r="C66" i="49" s="1"/>
  <c r="C67" i="49" s="1"/>
  <c r="C68" i="49" s="1"/>
  <c r="C69" i="49" s="1"/>
  <c r="C70" i="49" s="1"/>
  <c r="C71" i="49" s="1"/>
  <c r="C72" i="49" s="1"/>
  <c r="C101" i="49"/>
  <c r="C102" i="49" s="1"/>
  <c r="C103" i="49" s="1"/>
  <c r="C104" i="49" s="1"/>
  <c r="C105" i="49" s="1"/>
  <c r="C106" i="49" s="1"/>
  <c r="C107" i="49" s="1"/>
  <c r="C108" i="49" s="1"/>
  <c r="C109" i="49" s="1"/>
  <c r="C110" i="49" s="1"/>
  <c r="C111" i="49" s="1"/>
  <c r="C112" i="49" s="1"/>
  <c r="C113" i="49" s="1"/>
  <c r="C114" i="49" s="1"/>
  <c r="C115" i="49" s="1"/>
  <c r="C116" i="49" s="1"/>
  <c r="C117" i="49" s="1"/>
  <c r="C118" i="49" s="1"/>
  <c r="C119" i="49" s="1"/>
  <c r="C120" i="49" s="1"/>
  <c r="C121" i="49" s="1"/>
  <c r="C122" i="49" s="1"/>
  <c r="C123" i="49" s="1"/>
  <c r="C124" i="49" s="1"/>
  <c r="C125" i="49" s="1"/>
  <c r="C126" i="49" s="1"/>
  <c r="C127" i="49" s="1"/>
  <c r="F100" i="49"/>
  <c r="G100" i="48"/>
  <c r="H100" i="48" s="1"/>
  <c r="D101" i="48"/>
  <c r="N88" i="48"/>
  <c r="O88" i="48" s="1"/>
  <c r="I100" i="48" l="1"/>
  <c r="C128" i="49"/>
  <c r="C129" i="49" s="1"/>
  <c r="C130" i="49" s="1"/>
  <c r="C131" i="49" s="1"/>
  <c r="C132" i="49" s="1"/>
  <c r="C133" i="49" s="1"/>
  <c r="C134" i="49" s="1"/>
  <c r="C135" i="49" s="1"/>
  <c r="C136" i="49" s="1"/>
  <c r="C137" i="49" s="1"/>
  <c r="C138" i="49" s="1"/>
  <c r="C139" i="49" s="1"/>
  <c r="C140" i="49" s="1"/>
  <c r="C141" i="49" s="1"/>
  <c r="C142" i="49" s="1"/>
  <c r="C143" i="49" s="1"/>
  <c r="C144" i="49" s="1"/>
  <c r="C145" i="49" s="1"/>
  <c r="C146" i="49" s="1"/>
  <c r="C147" i="49" s="1"/>
  <c r="C148" i="49" s="1"/>
  <c r="C149" i="49" s="1"/>
  <c r="C150" i="49" s="1"/>
  <c r="C151" i="49" s="1"/>
  <c r="C152" i="49" s="1"/>
  <c r="C153" i="49" s="1"/>
  <c r="C154" i="49" s="1"/>
  <c r="C155" i="49" s="1"/>
  <c r="G100" i="49"/>
  <c r="D101" i="49"/>
  <c r="E101" i="49" s="1"/>
  <c r="B101" i="48"/>
  <c r="J100" i="48"/>
  <c r="E101" i="48"/>
  <c r="F101" i="48" s="1"/>
  <c r="F101" i="49" l="1"/>
  <c r="B101" i="49"/>
  <c r="I100" i="49"/>
  <c r="H100" i="49"/>
  <c r="D102" i="48"/>
  <c r="E102" i="48" s="1"/>
  <c r="G101" i="48"/>
  <c r="D102" i="49" l="1"/>
  <c r="E102" i="49" s="1"/>
  <c r="G101" i="49"/>
  <c r="J100" i="49"/>
  <c r="H101" i="48"/>
  <c r="I101" i="48"/>
  <c r="B102" i="48"/>
  <c r="F102" i="48"/>
  <c r="I101" i="49" l="1"/>
  <c r="H101" i="49"/>
  <c r="B102" i="49"/>
  <c r="F102" i="49"/>
  <c r="G102" i="48"/>
  <c r="D103" i="48"/>
  <c r="E103" i="48" s="1"/>
  <c r="J101" i="48"/>
  <c r="J101" i="49" l="1"/>
  <c r="G102" i="49"/>
  <c r="D103" i="49"/>
  <c r="F103" i="48"/>
  <c r="B103" i="48"/>
  <c r="H102" i="48"/>
  <c r="I102" i="48"/>
  <c r="H102" i="49" l="1"/>
  <c r="I102" i="49"/>
  <c r="B103" i="49"/>
  <c r="E103" i="49"/>
  <c r="F103" i="49" s="1"/>
  <c r="D104" i="48"/>
  <c r="G103" i="48"/>
  <c r="E104" i="48"/>
  <c r="J102" i="48"/>
  <c r="D104" i="49" l="1"/>
  <c r="G103" i="49"/>
  <c r="J102" i="49"/>
  <c r="H103" i="48"/>
  <c r="I103" i="48"/>
  <c r="B104" i="48"/>
  <c r="F104" i="48"/>
  <c r="B104" i="49" l="1"/>
  <c r="E104" i="49"/>
  <c r="F104" i="49" s="1"/>
  <c r="H103" i="49"/>
  <c r="I103" i="49"/>
  <c r="G104" i="48"/>
  <c r="D105" i="48"/>
  <c r="E105" i="48" s="1"/>
  <c r="J103" i="48"/>
  <c r="G104" i="49" l="1"/>
  <c r="D105" i="49"/>
  <c r="E105" i="49"/>
  <c r="J103" i="49"/>
  <c r="F105" i="48"/>
  <c r="B105" i="48"/>
  <c r="H104" i="48"/>
  <c r="I104" i="48"/>
  <c r="F105" i="49" l="1"/>
  <c r="B105" i="49"/>
  <c r="H104" i="49"/>
  <c r="I104" i="49"/>
  <c r="J104" i="48"/>
  <c r="D106" i="48"/>
  <c r="E106" i="48" s="1"/>
  <c r="G105" i="48"/>
  <c r="J104" i="49" l="1"/>
  <c r="D106" i="49"/>
  <c r="E106" i="49" s="1"/>
  <c r="G105" i="49"/>
  <c r="H105" i="48"/>
  <c r="I105" i="48"/>
  <c r="B106" i="48"/>
  <c r="F106" i="48"/>
  <c r="J105" i="48" l="1"/>
  <c r="I105" i="49"/>
  <c r="H105" i="49"/>
  <c r="B106" i="49"/>
  <c r="F106" i="49"/>
  <c r="G106" i="48"/>
  <c r="D107" i="48"/>
  <c r="E107" i="48" s="1"/>
  <c r="J105" i="49" l="1"/>
  <c r="D107" i="49"/>
  <c r="E107" i="49" s="1"/>
  <c r="G106" i="49"/>
  <c r="F107" i="48"/>
  <c r="B107" i="48"/>
  <c r="H106" i="48"/>
  <c r="M89" i="48" s="1"/>
  <c r="M90" i="48" s="1"/>
  <c r="I106" i="48"/>
  <c r="H106" i="49" l="1"/>
  <c r="M89" i="49" s="1"/>
  <c r="M90" i="49" s="1"/>
  <c r="I106" i="49"/>
  <c r="F107" i="49"/>
  <c r="B107" i="49"/>
  <c r="J106" i="48"/>
  <c r="N89" i="48"/>
  <c r="D108" i="48"/>
  <c r="G107" i="48"/>
  <c r="D108" i="49" l="1"/>
  <c r="E108" i="49" s="1"/>
  <c r="G107" i="49"/>
  <c r="J106" i="49"/>
  <c r="N89" i="49"/>
  <c r="H107" i="48"/>
  <c r="I107" i="48"/>
  <c r="B108" i="48"/>
  <c r="N90" i="48"/>
  <c r="O89" i="48"/>
  <c r="O90" i="48" s="1"/>
  <c r="E108" i="48"/>
  <c r="F108" i="48" s="1"/>
  <c r="J107" i="48" l="1"/>
  <c r="I107" i="49"/>
  <c r="H107" i="49"/>
  <c r="N90" i="49"/>
  <c r="O89" i="49"/>
  <c r="O90" i="49" s="1"/>
  <c r="B108" i="49"/>
  <c r="F108" i="49"/>
  <c r="G108" i="48"/>
  <c r="D109" i="48"/>
  <c r="E109" i="48" s="1"/>
  <c r="G108" i="49" l="1"/>
  <c r="D109" i="49"/>
  <c r="E109" i="49" s="1"/>
  <c r="J107" i="49"/>
  <c r="F109" i="48"/>
  <c r="B109" i="48"/>
  <c r="H108" i="48"/>
  <c r="I108" i="48"/>
  <c r="J108" i="48" s="1"/>
  <c r="F109" i="49" l="1"/>
  <c r="B109" i="49"/>
  <c r="H108" i="49"/>
  <c r="I108" i="49"/>
  <c r="J108" i="49" s="1"/>
  <c r="D110" i="48"/>
  <c r="E110" i="48" s="1"/>
  <c r="G109" i="48"/>
  <c r="D110" i="49" l="1"/>
  <c r="E110" i="49" s="1"/>
  <c r="G109" i="49"/>
  <c r="H109" i="48"/>
  <c r="I109" i="48"/>
  <c r="B110" i="48"/>
  <c r="F110" i="48"/>
  <c r="J109" i="48" l="1"/>
  <c r="H109" i="49"/>
  <c r="I109" i="49"/>
  <c r="J109" i="49" s="1"/>
  <c r="B110" i="49"/>
  <c r="F110" i="49"/>
  <c r="G110" i="48"/>
  <c r="D111" i="48"/>
  <c r="E111" i="48" s="1"/>
  <c r="G110" i="49" l="1"/>
  <c r="D111" i="49"/>
  <c r="E111" i="49"/>
  <c r="F111" i="48"/>
  <c r="B111" i="48"/>
  <c r="H110" i="48"/>
  <c r="I110" i="48"/>
  <c r="J110" i="48" s="1"/>
  <c r="F111" i="49" l="1"/>
  <c r="B111" i="49"/>
  <c r="H110" i="49"/>
  <c r="I110" i="49"/>
  <c r="J110" i="49" s="1"/>
  <c r="D112" i="48"/>
  <c r="G111" i="48"/>
  <c r="D112" i="49" l="1"/>
  <c r="G111" i="49"/>
  <c r="E112" i="49"/>
  <c r="H111" i="48"/>
  <c r="I111" i="48"/>
  <c r="B112" i="48"/>
  <c r="E112" i="48"/>
  <c r="F112" i="48" s="1"/>
  <c r="J111" i="48" l="1"/>
  <c r="B112" i="49"/>
  <c r="F112" i="49"/>
  <c r="H111" i="49"/>
  <c r="I111" i="49"/>
  <c r="J111" i="49" s="1"/>
  <c r="G112" i="48"/>
  <c r="D113" i="48"/>
  <c r="E113" i="48" s="1"/>
  <c r="G112" i="49" l="1"/>
  <c r="D113" i="49"/>
  <c r="E113" i="49" s="1"/>
  <c r="F113" i="48"/>
  <c r="B113" i="48"/>
  <c r="H112" i="48"/>
  <c r="I112" i="48"/>
  <c r="J112" i="48" s="1"/>
  <c r="F113" i="49" l="1"/>
  <c r="B113" i="49"/>
  <c r="H112" i="49"/>
  <c r="I112" i="49"/>
  <c r="J112" i="49" s="1"/>
  <c r="D114" i="48"/>
  <c r="E114" i="48" s="1"/>
  <c r="G113" i="48"/>
  <c r="D114" i="49" l="1"/>
  <c r="G113" i="49"/>
  <c r="E114" i="49"/>
  <c r="B114" i="48"/>
  <c r="F114" i="48"/>
  <c r="H113" i="48"/>
  <c r="I113" i="48"/>
  <c r="J113" i="48" s="1"/>
  <c r="I113" i="49" l="1"/>
  <c r="H113" i="49"/>
  <c r="B114" i="49"/>
  <c r="F114" i="49"/>
  <c r="G114" i="48"/>
  <c r="D115" i="48"/>
  <c r="D115" i="49" l="1"/>
  <c r="E115" i="49" s="1"/>
  <c r="G114" i="49"/>
  <c r="J113" i="49"/>
  <c r="B115" i="48"/>
  <c r="E115" i="48"/>
  <c r="F115" i="48" s="1"/>
  <c r="H114" i="48"/>
  <c r="I114" i="48"/>
  <c r="J114" i="48" l="1"/>
  <c r="H114" i="49"/>
  <c r="I114" i="49"/>
  <c r="F115" i="49"/>
  <c r="B115" i="49"/>
  <c r="D116" i="48"/>
  <c r="E116" i="48" s="1"/>
  <c r="G115" i="48"/>
  <c r="D116" i="49" l="1"/>
  <c r="G115" i="49"/>
  <c r="E116" i="49"/>
  <c r="J114" i="49"/>
  <c r="H115" i="48"/>
  <c r="I115" i="48"/>
  <c r="B116" i="48"/>
  <c r="F116" i="48"/>
  <c r="I115" i="49" l="1"/>
  <c r="H115" i="49"/>
  <c r="B116" i="49"/>
  <c r="F116" i="49"/>
  <c r="J115" i="48"/>
  <c r="G116" i="48"/>
  <c r="D117" i="48"/>
  <c r="E117" i="48" s="1"/>
  <c r="J115" i="49" l="1"/>
  <c r="G116" i="49"/>
  <c r="D117" i="49"/>
  <c r="E117" i="49" s="1"/>
  <c r="F117" i="48"/>
  <c r="B117" i="48"/>
  <c r="H116" i="48"/>
  <c r="I116" i="48"/>
  <c r="J116" i="48" l="1"/>
  <c r="H116" i="49"/>
  <c r="I116" i="49"/>
  <c r="J116" i="49" s="1"/>
  <c r="F117" i="49"/>
  <c r="B117" i="49"/>
  <c r="D118" i="48"/>
  <c r="E118" i="48" s="1"/>
  <c r="G117" i="48"/>
  <c r="D118" i="49" l="1"/>
  <c r="G117" i="49"/>
  <c r="E118" i="49"/>
  <c r="H117" i="48"/>
  <c r="I117" i="48"/>
  <c r="J117" i="48" s="1"/>
  <c r="B118" i="48"/>
  <c r="F118" i="48"/>
  <c r="H117" i="49" l="1"/>
  <c r="I117" i="49"/>
  <c r="J117" i="49" s="1"/>
  <c r="B118" i="49"/>
  <c r="F118" i="49"/>
  <c r="G118" i="48"/>
  <c r="D119" i="48"/>
  <c r="E119" i="48"/>
  <c r="G118" i="49" l="1"/>
  <c r="D119" i="49"/>
  <c r="E119" i="49" s="1"/>
  <c r="F119" i="48"/>
  <c r="B119" i="48"/>
  <c r="H118" i="48"/>
  <c r="I118" i="48"/>
  <c r="J118" i="48" l="1"/>
  <c r="F119" i="49"/>
  <c r="B119" i="49"/>
  <c r="I118" i="49"/>
  <c r="H118" i="49"/>
  <c r="D120" i="48"/>
  <c r="E120" i="48" s="1"/>
  <c r="G119" i="48"/>
  <c r="J118" i="49" l="1"/>
  <c r="D120" i="49"/>
  <c r="E120" i="49" s="1"/>
  <c r="G119" i="49"/>
  <c r="H119" i="48"/>
  <c r="I119" i="48"/>
  <c r="J119" i="48" s="1"/>
  <c r="B120" i="48"/>
  <c r="F120" i="48"/>
  <c r="I119" i="49" l="1"/>
  <c r="H119" i="49"/>
  <c r="B120" i="49"/>
  <c r="F120" i="49"/>
  <c r="D121" i="48"/>
  <c r="G120" i="48"/>
  <c r="D121" i="49" l="1"/>
  <c r="G120" i="49"/>
  <c r="E121" i="49"/>
  <c r="J119" i="49"/>
  <c r="B121" i="48"/>
  <c r="H120" i="48"/>
  <c r="I120" i="48"/>
  <c r="E121" i="48"/>
  <c r="F121" i="48" s="1"/>
  <c r="I120" i="49" l="1"/>
  <c r="H120" i="49"/>
  <c r="F121" i="49"/>
  <c r="B121" i="49"/>
  <c r="D122" i="48"/>
  <c r="E122" i="48" s="1"/>
  <c r="G121" i="48"/>
  <c r="J120" i="48"/>
  <c r="D122" i="49" l="1"/>
  <c r="G121" i="49"/>
  <c r="E122" i="49"/>
  <c r="J120" i="49"/>
  <c r="B122" i="48"/>
  <c r="F122" i="48"/>
  <c r="H121" i="48"/>
  <c r="I121" i="48"/>
  <c r="J121" i="48" s="1"/>
  <c r="I121" i="49" l="1"/>
  <c r="H121" i="49"/>
  <c r="B122" i="49"/>
  <c r="F122" i="49"/>
  <c r="D123" i="48"/>
  <c r="G122" i="48"/>
  <c r="D123" i="49" l="1"/>
  <c r="G122" i="49"/>
  <c r="E123" i="49"/>
  <c r="J121" i="49"/>
  <c r="B123" i="48"/>
  <c r="E123" i="48"/>
  <c r="F123" i="48" s="1"/>
  <c r="H122" i="48"/>
  <c r="I122" i="48"/>
  <c r="I122" i="49" l="1"/>
  <c r="H122" i="49"/>
  <c r="F123" i="49"/>
  <c r="B123" i="49"/>
  <c r="D124" i="48"/>
  <c r="E124" i="48" s="1"/>
  <c r="G123" i="48"/>
  <c r="J122" i="48"/>
  <c r="J122" i="49" l="1"/>
  <c r="D124" i="49"/>
  <c r="E124" i="49" s="1"/>
  <c r="G123" i="49"/>
  <c r="H123" i="48"/>
  <c r="I123" i="48"/>
  <c r="B124" i="48"/>
  <c r="F124" i="48"/>
  <c r="I123" i="49" l="1"/>
  <c r="H123" i="49"/>
  <c r="B124" i="49"/>
  <c r="F124" i="49"/>
  <c r="D125" i="48"/>
  <c r="E125" i="48" s="1"/>
  <c r="G124" i="48"/>
  <c r="J123" i="48"/>
  <c r="G124" i="49" l="1"/>
  <c r="D125" i="49"/>
  <c r="J123" i="49"/>
  <c r="F125" i="48"/>
  <c r="B125" i="48"/>
  <c r="H124" i="48"/>
  <c r="I124" i="48"/>
  <c r="J124" i="48" s="1"/>
  <c r="B125" i="49" l="1"/>
  <c r="E125" i="49"/>
  <c r="F125" i="49" s="1"/>
  <c r="H124" i="49"/>
  <c r="I124" i="49"/>
  <c r="J124" i="49" s="1"/>
  <c r="D126" i="48"/>
  <c r="E126" i="48" s="1"/>
  <c r="G125" i="48"/>
  <c r="D126" i="49" l="1"/>
  <c r="E126" i="49" s="1"/>
  <c r="G125" i="49"/>
  <c r="H125" i="48"/>
  <c r="I125" i="48"/>
  <c r="J125" i="48" s="1"/>
  <c r="B126" i="48"/>
  <c r="F126" i="48"/>
  <c r="I125" i="49" l="1"/>
  <c r="H125" i="49"/>
  <c r="B126" i="49"/>
  <c r="F126" i="49"/>
  <c r="D127" i="48"/>
  <c r="E127" i="48" s="1"/>
  <c r="G126" i="48"/>
  <c r="J125" i="49" l="1"/>
  <c r="G126" i="49"/>
  <c r="D127" i="49"/>
  <c r="E127" i="49" s="1"/>
  <c r="H126" i="48"/>
  <c r="I126" i="48"/>
  <c r="J126" i="48" s="1"/>
  <c r="F127" i="48"/>
  <c r="B127" i="48"/>
  <c r="F127" i="49" l="1"/>
  <c r="B127" i="49"/>
  <c r="H126" i="49"/>
  <c r="I126" i="49"/>
  <c r="J126" i="49" s="1"/>
  <c r="D128" i="48"/>
  <c r="E128" i="48" s="1"/>
  <c r="G127" i="48"/>
  <c r="D128" i="49" l="1"/>
  <c r="E128" i="49" s="1"/>
  <c r="G127" i="49"/>
  <c r="H127" i="48"/>
  <c r="I127" i="48"/>
  <c r="B128" i="48"/>
  <c r="F128" i="48"/>
  <c r="J127" i="48" l="1"/>
  <c r="I127" i="49"/>
  <c r="H127" i="49"/>
  <c r="B128" i="49"/>
  <c r="F128" i="49"/>
  <c r="D129" i="48"/>
  <c r="E129" i="48" s="1"/>
  <c r="G128" i="48"/>
  <c r="J127" i="49" l="1"/>
  <c r="G128" i="49"/>
  <c r="D129" i="49"/>
  <c r="E129" i="49" s="1"/>
  <c r="H128" i="48"/>
  <c r="I128" i="48"/>
  <c r="F129" i="48"/>
  <c r="B129" i="48"/>
  <c r="J128" i="48" l="1"/>
  <c r="F129" i="49"/>
  <c r="B129" i="49"/>
  <c r="H128" i="49"/>
  <c r="I128" i="49"/>
  <c r="D130" i="48"/>
  <c r="E130" i="48" s="1"/>
  <c r="G129" i="48"/>
  <c r="J128" i="49" l="1"/>
  <c r="D130" i="49"/>
  <c r="G129" i="49"/>
  <c r="E130" i="49"/>
  <c r="H129" i="48"/>
  <c r="I129" i="48"/>
  <c r="J129" i="48" s="1"/>
  <c r="B130" i="48"/>
  <c r="F130" i="48"/>
  <c r="I129" i="49" l="1"/>
  <c r="H129" i="49"/>
  <c r="B130" i="49"/>
  <c r="F130" i="49"/>
  <c r="D131" i="48"/>
  <c r="E131" i="48" s="1"/>
  <c r="G130" i="48"/>
  <c r="J129" i="49" l="1"/>
  <c r="D131" i="49"/>
  <c r="E131" i="49" s="1"/>
  <c r="G130" i="49"/>
  <c r="H130" i="48"/>
  <c r="I130" i="48"/>
  <c r="J130" i="48" s="1"/>
  <c r="F131" i="48"/>
  <c r="B131" i="48"/>
  <c r="H130" i="49" l="1"/>
  <c r="I130" i="49"/>
  <c r="F131" i="49"/>
  <c r="B131" i="49"/>
  <c r="D132" i="48"/>
  <c r="E132" i="48" s="1"/>
  <c r="G131" i="48"/>
  <c r="J130" i="49" l="1"/>
  <c r="D132" i="49"/>
  <c r="E132" i="49" s="1"/>
  <c r="G131" i="49"/>
  <c r="H131" i="48"/>
  <c r="I131" i="48"/>
  <c r="J131" i="48" s="1"/>
  <c r="J156" i="48" s="1"/>
  <c r="B132" i="48"/>
  <c r="F132" i="48"/>
  <c r="I131" i="49" l="1"/>
  <c r="H131" i="49"/>
  <c r="B132" i="49"/>
  <c r="F132" i="49"/>
  <c r="D133" i="48"/>
  <c r="E133" i="48" s="1"/>
  <c r="G132" i="48"/>
  <c r="J131" i="49" l="1"/>
  <c r="J156" i="49" s="1"/>
  <c r="G132" i="49"/>
  <c r="D133" i="49"/>
  <c r="H132" i="48"/>
  <c r="I132" i="48"/>
  <c r="F133" i="48"/>
  <c r="B133" i="48"/>
  <c r="B133" i="49" l="1"/>
  <c r="E133" i="49"/>
  <c r="F133" i="49" s="1"/>
  <c r="H132" i="49"/>
  <c r="I132" i="49"/>
  <c r="D134" i="48"/>
  <c r="E134" i="48" s="1"/>
  <c r="G133" i="48"/>
  <c r="D134" i="49" l="1"/>
  <c r="G133" i="49"/>
  <c r="H133" i="48"/>
  <c r="I133" i="48"/>
  <c r="B134" i="48"/>
  <c r="F134" i="48"/>
  <c r="B134" i="49" l="1"/>
  <c r="E134" i="49"/>
  <c r="F134" i="49" s="1"/>
  <c r="I133" i="49"/>
  <c r="H133" i="49"/>
  <c r="D135" i="48"/>
  <c r="G134" i="48"/>
  <c r="E135" i="48"/>
  <c r="G134" i="49" l="1"/>
  <c r="D135" i="49"/>
  <c r="E135" i="49" s="1"/>
  <c r="H134" i="48"/>
  <c r="I134" i="48"/>
  <c r="F135" i="48"/>
  <c r="B135" i="48"/>
  <c r="M18" i="45"/>
  <c r="N18" i="45" s="1"/>
  <c r="K18" i="45"/>
  <c r="L18" i="45" s="1"/>
  <c r="M17" i="44"/>
  <c r="N17" i="44" s="1"/>
  <c r="K17" i="44"/>
  <c r="L17" i="44" s="1"/>
  <c r="M17" i="43"/>
  <c r="N17" i="43" s="1"/>
  <c r="K17" i="43"/>
  <c r="L17" i="43" s="1"/>
  <c r="M18" i="42"/>
  <c r="N18" i="42" s="1"/>
  <c r="K18" i="42"/>
  <c r="L18" i="42" s="1"/>
  <c r="M20" i="41"/>
  <c r="N20" i="41" s="1"/>
  <c r="K20" i="41"/>
  <c r="L20" i="41" s="1"/>
  <c r="M20" i="40"/>
  <c r="N20" i="40" s="1"/>
  <c r="K20" i="40"/>
  <c r="L20" i="40" s="1"/>
  <c r="M22" i="39"/>
  <c r="N22" i="39" s="1"/>
  <c r="K22" i="39"/>
  <c r="L22" i="39" s="1"/>
  <c r="M24" i="38"/>
  <c r="N24" i="38" s="1"/>
  <c r="K24" i="38"/>
  <c r="L24" i="38" s="1"/>
  <c r="M24" i="37"/>
  <c r="N24" i="37" s="1"/>
  <c r="K24" i="37"/>
  <c r="L24" i="37" s="1"/>
  <c r="M25" i="35"/>
  <c r="N25" i="35" s="1"/>
  <c r="K25" i="35"/>
  <c r="L25" i="35" s="1"/>
  <c r="M25" i="34"/>
  <c r="N25" i="34" s="1"/>
  <c r="K25" i="34"/>
  <c r="L25" i="34" s="1"/>
  <c r="M25" i="31"/>
  <c r="N25" i="31" s="1"/>
  <c r="K25" i="31"/>
  <c r="L25" i="31" s="1"/>
  <c r="M26" i="29"/>
  <c r="N26" i="29" s="1"/>
  <c r="K26" i="29"/>
  <c r="L26" i="29" s="1"/>
  <c r="M28" i="27"/>
  <c r="N28" i="27" s="1"/>
  <c r="K28" i="27"/>
  <c r="L28" i="27" s="1"/>
  <c r="M28" i="26"/>
  <c r="N28" i="26" s="1"/>
  <c r="K28" i="26"/>
  <c r="L28" i="26" s="1"/>
  <c r="M29" i="24"/>
  <c r="N29" i="24" s="1"/>
  <c r="K29" i="24"/>
  <c r="L29" i="24" s="1"/>
  <c r="M27" i="25"/>
  <c r="N27" i="25" s="1"/>
  <c r="K27" i="25"/>
  <c r="L27" i="25" s="1"/>
  <c r="M28" i="23"/>
  <c r="N28" i="23" s="1"/>
  <c r="K28" i="23"/>
  <c r="L28" i="23" s="1"/>
  <c r="M28" i="22"/>
  <c r="N28" i="22" s="1"/>
  <c r="K28" i="22"/>
  <c r="L28" i="22" s="1"/>
  <c r="M29" i="21"/>
  <c r="N29" i="21" s="1"/>
  <c r="K29" i="21"/>
  <c r="L29" i="21" s="1"/>
  <c r="M30" i="20"/>
  <c r="N30" i="20" s="1"/>
  <c r="K30" i="20"/>
  <c r="L30" i="20" s="1"/>
  <c r="M31" i="19"/>
  <c r="N31" i="19" s="1"/>
  <c r="K31" i="19"/>
  <c r="L31" i="19" s="1"/>
  <c r="M31" i="18"/>
  <c r="N31" i="18" s="1"/>
  <c r="K31" i="18"/>
  <c r="L31" i="18" s="1"/>
  <c r="M32" i="4"/>
  <c r="N32" i="4" s="1"/>
  <c r="K32" i="4"/>
  <c r="L32" i="4" s="1"/>
  <c r="M32" i="3"/>
  <c r="N32" i="3" s="1"/>
  <c r="K32" i="3"/>
  <c r="L32" i="3" s="1"/>
  <c r="F135" i="49" l="1"/>
  <c r="B135" i="49"/>
  <c r="I134" i="49"/>
  <c r="H134" i="49"/>
  <c r="D136" i="48"/>
  <c r="E136" i="48" s="1"/>
  <c r="G135" i="48"/>
  <c r="O18" i="45"/>
  <c r="O28" i="23"/>
  <c r="O24" i="37"/>
  <c r="O20" i="41"/>
  <c r="O18" i="42"/>
  <c r="O28" i="22"/>
  <c r="O31" i="18"/>
  <c r="O31" i="19"/>
  <c r="O28" i="27"/>
  <c r="O30" i="20"/>
  <c r="O22" i="39"/>
  <c r="O32" i="4"/>
  <c r="O29" i="21"/>
  <c r="O26" i="29"/>
  <c r="O25" i="34"/>
  <c r="O17" i="44"/>
  <c r="O17" i="43"/>
  <c r="O20" i="40"/>
  <c r="O24" i="38"/>
  <c r="O25" i="35"/>
  <c r="O25" i="31"/>
  <c r="O28" i="26"/>
  <c r="O29" i="24"/>
  <c r="O27" i="25"/>
  <c r="O32" i="3"/>
  <c r="D136" i="49" l="1"/>
  <c r="E136" i="49" s="1"/>
  <c r="G135" i="49"/>
  <c r="H135" i="48"/>
  <c r="I135" i="48"/>
  <c r="B136" i="48"/>
  <c r="F136" i="48"/>
  <c r="I135" i="49" l="1"/>
  <c r="H135" i="49"/>
  <c r="B136" i="49"/>
  <c r="F136" i="49"/>
  <c r="D137" i="48"/>
  <c r="E137" i="48" s="1"/>
  <c r="G136" i="48"/>
  <c r="D137" i="49" l="1"/>
  <c r="E137" i="49" s="1"/>
  <c r="G136" i="49"/>
  <c r="H136" i="48"/>
  <c r="I136" i="48"/>
  <c r="F137" i="48"/>
  <c r="B137" i="48"/>
  <c r="V42" i="17"/>
  <c r="V43" i="17"/>
  <c r="V41" i="17"/>
  <c r="H136" i="49" l="1"/>
  <c r="I136" i="49"/>
  <c r="F137" i="49"/>
  <c r="B137" i="49"/>
  <c r="D138" i="48"/>
  <c r="E138" i="48" s="1"/>
  <c r="G137" i="48"/>
  <c r="D138" i="49" l="1"/>
  <c r="G137" i="49"/>
  <c r="E138" i="49"/>
  <c r="H137" i="48"/>
  <c r="I137" i="48"/>
  <c r="B138" i="48"/>
  <c r="F138" i="48"/>
  <c r="I137" i="49" l="1"/>
  <c r="H137" i="49"/>
  <c r="B138" i="49"/>
  <c r="F138" i="49"/>
  <c r="D139" i="48"/>
  <c r="E139" i="48" s="1"/>
  <c r="G138" i="48"/>
  <c r="D139" i="49" l="1"/>
  <c r="G138" i="49"/>
  <c r="E139" i="49"/>
  <c r="H138" i="48"/>
  <c r="I138" i="48"/>
  <c r="F139" i="48"/>
  <c r="B139" i="48"/>
  <c r="V40" i="17"/>
  <c r="I138" i="49" l="1"/>
  <c r="H138" i="49"/>
  <c r="F139" i="49"/>
  <c r="B139" i="49"/>
  <c r="D140" i="48"/>
  <c r="G139" i="48"/>
  <c r="E140" i="48"/>
  <c r="D140" i="49" l="1"/>
  <c r="E140" i="49" s="1"/>
  <c r="G139" i="49"/>
  <c r="H139" i="48"/>
  <c r="I139" i="48"/>
  <c r="B140" i="48"/>
  <c r="F140" i="48"/>
  <c r="I139" i="49" l="1"/>
  <c r="H139" i="49"/>
  <c r="B140" i="49"/>
  <c r="F140" i="49"/>
  <c r="D141" i="48"/>
  <c r="E141" i="48" s="1"/>
  <c r="G140" i="48"/>
  <c r="G140" i="49" l="1"/>
  <c r="D141" i="49"/>
  <c r="E141" i="49" s="1"/>
  <c r="H140" i="48"/>
  <c r="I140" i="48"/>
  <c r="F141" i="48"/>
  <c r="B141" i="48"/>
  <c r="F141" i="49" l="1"/>
  <c r="B141" i="49"/>
  <c r="H140" i="49"/>
  <c r="I140" i="49"/>
  <c r="D142" i="48"/>
  <c r="E142" i="48" s="1"/>
  <c r="G141" i="48"/>
  <c r="R40" i="17"/>
  <c r="R42" i="17"/>
  <c r="R41" i="17"/>
  <c r="R43" i="17"/>
  <c r="D142" i="49" l="1"/>
  <c r="G141" i="49"/>
  <c r="H141" i="48"/>
  <c r="I141" i="48"/>
  <c r="B142" i="48"/>
  <c r="F142" i="48"/>
  <c r="M17" i="42"/>
  <c r="N17" i="42" s="1"/>
  <c r="K17" i="42"/>
  <c r="L17" i="42" s="1"/>
  <c r="B142" i="49" l="1"/>
  <c r="E142" i="49"/>
  <c r="F142" i="49" s="1"/>
  <c r="I141" i="49"/>
  <c r="H141" i="49"/>
  <c r="D143" i="48"/>
  <c r="E143" i="48" s="1"/>
  <c r="G142" i="48"/>
  <c r="O17" i="42"/>
  <c r="P84" i="45"/>
  <c r="P1" i="44"/>
  <c r="P84" i="44" s="1"/>
  <c r="P155" i="45"/>
  <c r="O155" i="45"/>
  <c r="M155" i="45"/>
  <c r="J155" i="45"/>
  <c r="P154" i="45"/>
  <c r="O154" i="45"/>
  <c r="M154" i="45"/>
  <c r="J154" i="45"/>
  <c r="P153" i="45"/>
  <c r="O153" i="45"/>
  <c r="M153" i="45"/>
  <c r="J153" i="45"/>
  <c r="P152" i="45"/>
  <c r="O152" i="45"/>
  <c r="M152" i="45"/>
  <c r="J152" i="45"/>
  <c r="P151" i="45"/>
  <c r="O151" i="45"/>
  <c r="M151" i="45"/>
  <c r="J151" i="45"/>
  <c r="P150" i="45"/>
  <c r="O150" i="45"/>
  <c r="M150" i="45"/>
  <c r="J150" i="45"/>
  <c r="P149" i="45"/>
  <c r="O149" i="45"/>
  <c r="M149" i="45"/>
  <c r="J149" i="45"/>
  <c r="P148" i="45"/>
  <c r="O148" i="45"/>
  <c r="M148" i="45"/>
  <c r="J148" i="45"/>
  <c r="P147" i="45"/>
  <c r="O147" i="45"/>
  <c r="M147" i="45"/>
  <c r="J147" i="45"/>
  <c r="P146" i="45"/>
  <c r="O146" i="45"/>
  <c r="M146" i="45"/>
  <c r="J146" i="45"/>
  <c r="P145" i="45"/>
  <c r="O145" i="45"/>
  <c r="M145" i="45"/>
  <c r="J145" i="45"/>
  <c r="P144" i="45"/>
  <c r="O144" i="45"/>
  <c r="M144" i="45"/>
  <c r="J144" i="45"/>
  <c r="P143" i="45"/>
  <c r="O143" i="45"/>
  <c r="M143" i="45"/>
  <c r="J143" i="45"/>
  <c r="P142" i="45"/>
  <c r="O142" i="45"/>
  <c r="M142" i="45"/>
  <c r="J142" i="45"/>
  <c r="P141" i="45"/>
  <c r="O141" i="45"/>
  <c r="M141" i="45"/>
  <c r="J141" i="45"/>
  <c r="P140" i="45"/>
  <c r="O140" i="45"/>
  <c r="M140" i="45"/>
  <c r="J140" i="45"/>
  <c r="P139" i="45"/>
  <c r="O139" i="45"/>
  <c r="M139" i="45"/>
  <c r="J139" i="45"/>
  <c r="P138" i="45"/>
  <c r="O138" i="45"/>
  <c r="M138" i="45"/>
  <c r="J138" i="45"/>
  <c r="P137" i="45"/>
  <c r="O137" i="45"/>
  <c r="M137" i="45"/>
  <c r="J137" i="45"/>
  <c r="P136" i="45"/>
  <c r="O136" i="45"/>
  <c r="M136" i="45"/>
  <c r="J136" i="45"/>
  <c r="P135" i="45"/>
  <c r="O135" i="45"/>
  <c r="M135" i="45"/>
  <c r="J135" i="45"/>
  <c r="P134" i="45"/>
  <c r="O134" i="45"/>
  <c r="M134" i="45"/>
  <c r="J134" i="45"/>
  <c r="P133" i="45"/>
  <c r="O133" i="45"/>
  <c r="M133" i="45"/>
  <c r="J133" i="45"/>
  <c r="P132" i="45"/>
  <c r="O132" i="45"/>
  <c r="M132" i="45"/>
  <c r="J132" i="45"/>
  <c r="O131" i="45"/>
  <c r="M131" i="45"/>
  <c r="O130" i="45"/>
  <c r="M130" i="45"/>
  <c r="O129" i="45"/>
  <c r="M129" i="45"/>
  <c r="O128" i="45"/>
  <c r="M128" i="45"/>
  <c r="O127" i="45"/>
  <c r="M127" i="45"/>
  <c r="O126" i="45"/>
  <c r="M126" i="45"/>
  <c r="O125" i="45"/>
  <c r="M125" i="45"/>
  <c r="O124" i="45"/>
  <c r="M124" i="45"/>
  <c r="O123" i="45"/>
  <c r="M123" i="45"/>
  <c r="O122" i="45"/>
  <c r="M122" i="45"/>
  <c r="O121" i="45"/>
  <c r="M121" i="45"/>
  <c r="O120" i="45"/>
  <c r="M120" i="45"/>
  <c r="O119" i="45"/>
  <c r="M119" i="45"/>
  <c r="O118" i="45"/>
  <c r="M118" i="45"/>
  <c r="O117" i="45"/>
  <c r="M117" i="45"/>
  <c r="O116" i="45"/>
  <c r="M116" i="45"/>
  <c r="O115" i="45"/>
  <c r="M115" i="45"/>
  <c r="O114" i="45"/>
  <c r="M114" i="45"/>
  <c r="O113" i="45"/>
  <c r="M113" i="45"/>
  <c r="O112" i="45"/>
  <c r="M112" i="45"/>
  <c r="O111" i="45"/>
  <c r="M111" i="45"/>
  <c r="O110" i="45"/>
  <c r="M110" i="45"/>
  <c r="O109" i="45"/>
  <c r="M109" i="45"/>
  <c r="O108" i="45"/>
  <c r="M108" i="45"/>
  <c r="O107" i="45"/>
  <c r="M107" i="45"/>
  <c r="O106" i="45"/>
  <c r="M106" i="45"/>
  <c r="O105" i="45"/>
  <c r="M105" i="45"/>
  <c r="O104" i="45"/>
  <c r="M104" i="45"/>
  <c r="O103" i="45"/>
  <c r="M103" i="45"/>
  <c r="O102" i="45"/>
  <c r="M102" i="45"/>
  <c r="O101" i="45"/>
  <c r="M101" i="45"/>
  <c r="O100" i="45"/>
  <c r="D97" i="45"/>
  <c r="D95" i="45"/>
  <c r="L94" i="45"/>
  <c r="J94" i="45"/>
  <c r="D94" i="45"/>
  <c r="C100" i="45" s="1"/>
  <c r="C101" i="45" s="1"/>
  <c r="C102" i="45" s="1"/>
  <c r="C103" i="45" s="1"/>
  <c r="C104" i="45" s="1"/>
  <c r="C105" i="45" s="1"/>
  <c r="C106" i="45" s="1"/>
  <c r="C107" i="45" s="1"/>
  <c r="C108" i="45" s="1"/>
  <c r="C109" i="45" s="1"/>
  <c r="C110" i="45" s="1"/>
  <c r="C111" i="45" s="1"/>
  <c r="C112" i="45" s="1"/>
  <c r="C113" i="45" s="1"/>
  <c r="C114" i="45" s="1"/>
  <c r="C115" i="45" s="1"/>
  <c r="C116" i="45" s="1"/>
  <c r="C117" i="45" s="1"/>
  <c r="C118" i="45" s="1"/>
  <c r="C119" i="45" s="1"/>
  <c r="C120" i="45" s="1"/>
  <c r="C121" i="45" s="1"/>
  <c r="C122" i="45" s="1"/>
  <c r="C123" i="45" s="1"/>
  <c r="C124" i="45" s="1"/>
  <c r="C125" i="45" s="1"/>
  <c r="C126" i="45" s="1"/>
  <c r="C127" i="45" s="1"/>
  <c r="D92" i="45"/>
  <c r="D90" i="45"/>
  <c r="N73" i="45"/>
  <c r="L73" i="45"/>
  <c r="N72" i="45"/>
  <c r="L72" i="45"/>
  <c r="N71" i="45"/>
  <c r="L71" i="45"/>
  <c r="N70" i="45"/>
  <c r="L70" i="45"/>
  <c r="N69" i="45"/>
  <c r="L69" i="45"/>
  <c r="N68" i="45"/>
  <c r="L68" i="45"/>
  <c r="N67" i="45"/>
  <c r="L67" i="45"/>
  <c r="N66" i="45"/>
  <c r="L66" i="45"/>
  <c r="N65" i="45"/>
  <c r="L65" i="45"/>
  <c r="N64" i="45"/>
  <c r="L64" i="45"/>
  <c r="N63" i="45"/>
  <c r="L63" i="45"/>
  <c r="N62" i="45"/>
  <c r="L62" i="45"/>
  <c r="N61" i="45"/>
  <c r="L61" i="45"/>
  <c r="N60" i="45"/>
  <c r="L60" i="45"/>
  <c r="N59" i="45"/>
  <c r="L59" i="45"/>
  <c r="N58" i="45"/>
  <c r="L58" i="45"/>
  <c r="N57" i="45"/>
  <c r="L57" i="45"/>
  <c r="N56" i="45"/>
  <c r="L56" i="45"/>
  <c r="N55" i="45"/>
  <c r="L55" i="45"/>
  <c r="N54" i="45"/>
  <c r="L54" i="45"/>
  <c r="N53" i="45"/>
  <c r="L53" i="45"/>
  <c r="N52" i="45"/>
  <c r="L52" i="45"/>
  <c r="N51" i="45"/>
  <c r="L51" i="45"/>
  <c r="N50" i="45"/>
  <c r="L50" i="45"/>
  <c r="N49" i="45"/>
  <c r="L49" i="45"/>
  <c r="N48" i="45"/>
  <c r="L48" i="45"/>
  <c r="N47" i="45"/>
  <c r="L47" i="45"/>
  <c r="N46" i="45"/>
  <c r="L46" i="45"/>
  <c r="N45" i="45"/>
  <c r="L45" i="45"/>
  <c r="N44" i="45"/>
  <c r="L44" i="45"/>
  <c r="N43" i="45"/>
  <c r="L43" i="45"/>
  <c r="N42" i="45"/>
  <c r="L42" i="45"/>
  <c r="N41" i="45"/>
  <c r="L41" i="45"/>
  <c r="N40" i="45"/>
  <c r="L40" i="45"/>
  <c r="N39" i="45"/>
  <c r="L39" i="45"/>
  <c r="N38" i="45"/>
  <c r="L38" i="45"/>
  <c r="N37" i="45"/>
  <c r="L37" i="45"/>
  <c r="N36" i="45"/>
  <c r="L36" i="45"/>
  <c r="N35" i="45"/>
  <c r="L35" i="45"/>
  <c r="N34" i="45"/>
  <c r="L34" i="45"/>
  <c r="N33" i="45"/>
  <c r="L33" i="45"/>
  <c r="N32" i="45"/>
  <c r="L32" i="45"/>
  <c r="N31" i="45"/>
  <c r="L31" i="45"/>
  <c r="N30" i="45"/>
  <c r="L30" i="45"/>
  <c r="N29" i="45"/>
  <c r="L29" i="45"/>
  <c r="N28" i="45"/>
  <c r="L28" i="45"/>
  <c r="N27" i="45"/>
  <c r="L27" i="45"/>
  <c r="N26" i="45"/>
  <c r="L26" i="45"/>
  <c r="N25" i="45"/>
  <c r="L25" i="45"/>
  <c r="N24" i="45"/>
  <c r="L24" i="45"/>
  <c r="N23" i="45"/>
  <c r="L23" i="45"/>
  <c r="N22" i="45"/>
  <c r="L22" i="45"/>
  <c r="N21" i="45"/>
  <c r="L21" i="45"/>
  <c r="N20" i="45"/>
  <c r="L20" i="45"/>
  <c r="N19" i="45"/>
  <c r="L19" i="45"/>
  <c r="C17" i="45"/>
  <c r="C18" i="45" s="1"/>
  <c r="C19" i="45" s="1"/>
  <c r="C20" i="45" s="1"/>
  <c r="C21" i="45" s="1"/>
  <c r="C22" i="45" s="1"/>
  <c r="C23" i="45" s="1"/>
  <c r="C24" i="45" s="1"/>
  <c r="C25" i="45" s="1"/>
  <c r="C26" i="45" s="1"/>
  <c r="C27" i="45" s="1"/>
  <c r="C28" i="45" s="1"/>
  <c r="C29" i="45" s="1"/>
  <c r="C30" i="45" s="1"/>
  <c r="C31" i="45" s="1"/>
  <c r="C32" i="45" s="1"/>
  <c r="C33" i="45" s="1"/>
  <c r="C34" i="45" s="1"/>
  <c r="C35" i="45" s="1"/>
  <c r="C36" i="45" s="1"/>
  <c r="C37" i="45" s="1"/>
  <c r="C38" i="45" s="1"/>
  <c r="C39" i="45" s="1"/>
  <c r="C40" i="45" s="1"/>
  <c r="C41" i="45" s="1"/>
  <c r="C42" i="45" s="1"/>
  <c r="C43" i="45" s="1"/>
  <c r="C44" i="45" s="1"/>
  <c r="C45" i="45" s="1"/>
  <c r="B17" i="45"/>
  <c r="K11" i="45"/>
  <c r="I11" i="45"/>
  <c r="I10" i="45"/>
  <c r="D91" i="45"/>
  <c r="P155" i="44"/>
  <c r="O155" i="44"/>
  <c r="M155" i="44"/>
  <c r="J155" i="44"/>
  <c r="P154" i="44"/>
  <c r="O154" i="44"/>
  <c r="M154" i="44"/>
  <c r="J154" i="44"/>
  <c r="P153" i="44"/>
  <c r="O153" i="44"/>
  <c r="M153" i="44"/>
  <c r="J153" i="44"/>
  <c r="P152" i="44"/>
  <c r="O152" i="44"/>
  <c r="M152" i="44"/>
  <c r="J152" i="44"/>
  <c r="P151" i="44"/>
  <c r="O151" i="44"/>
  <c r="M151" i="44"/>
  <c r="J151" i="44"/>
  <c r="P150" i="44"/>
  <c r="O150" i="44"/>
  <c r="M150" i="44"/>
  <c r="J150" i="44"/>
  <c r="P149" i="44"/>
  <c r="O149" i="44"/>
  <c r="M149" i="44"/>
  <c r="J149" i="44"/>
  <c r="P148" i="44"/>
  <c r="O148" i="44"/>
  <c r="M148" i="44"/>
  <c r="J148" i="44"/>
  <c r="P147" i="44"/>
  <c r="O147" i="44"/>
  <c r="M147" i="44"/>
  <c r="J147" i="44"/>
  <c r="P146" i="44"/>
  <c r="O146" i="44"/>
  <c r="M146" i="44"/>
  <c r="J146" i="44"/>
  <c r="P145" i="44"/>
  <c r="O145" i="44"/>
  <c r="M145" i="44"/>
  <c r="J145" i="44"/>
  <c r="P144" i="44"/>
  <c r="O144" i="44"/>
  <c r="M144" i="44"/>
  <c r="J144" i="44"/>
  <c r="P143" i="44"/>
  <c r="O143" i="44"/>
  <c r="M143" i="44"/>
  <c r="J143" i="44"/>
  <c r="P142" i="44"/>
  <c r="O142" i="44"/>
  <c r="M142" i="44"/>
  <c r="J142" i="44"/>
  <c r="P141" i="44"/>
  <c r="O141" i="44"/>
  <c r="M141" i="44"/>
  <c r="J141" i="44"/>
  <c r="P140" i="44"/>
  <c r="O140" i="44"/>
  <c r="M140" i="44"/>
  <c r="J140" i="44"/>
  <c r="P139" i="44"/>
  <c r="O139" i="44"/>
  <c r="M139" i="44"/>
  <c r="J139" i="44"/>
  <c r="P138" i="44"/>
  <c r="O138" i="44"/>
  <c r="M138" i="44"/>
  <c r="J138" i="44"/>
  <c r="P137" i="44"/>
  <c r="O137" i="44"/>
  <c r="M137" i="44"/>
  <c r="J137" i="44"/>
  <c r="P136" i="44"/>
  <c r="O136" i="44"/>
  <c r="M136" i="44"/>
  <c r="J136" i="44"/>
  <c r="P135" i="44"/>
  <c r="O135" i="44"/>
  <c r="M135" i="44"/>
  <c r="J135" i="44"/>
  <c r="P134" i="44"/>
  <c r="O134" i="44"/>
  <c r="M134" i="44"/>
  <c r="J134" i="44"/>
  <c r="P133" i="44"/>
  <c r="O133" i="44"/>
  <c r="M133" i="44"/>
  <c r="J133" i="44"/>
  <c r="P132" i="44"/>
  <c r="O132" i="44"/>
  <c r="M132" i="44"/>
  <c r="J132" i="44"/>
  <c r="O131" i="44"/>
  <c r="M131" i="44"/>
  <c r="O130" i="44"/>
  <c r="M130" i="44"/>
  <c r="O129" i="44"/>
  <c r="M129" i="44"/>
  <c r="O128" i="44"/>
  <c r="M128" i="44"/>
  <c r="O127" i="44"/>
  <c r="M127" i="44"/>
  <c r="O126" i="44"/>
  <c r="M126" i="44"/>
  <c r="O125" i="44"/>
  <c r="M125" i="44"/>
  <c r="O124" i="44"/>
  <c r="M124" i="44"/>
  <c r="O123" i="44"/>
  <c r="M123" i="44"/>
  <c r="O122" i="44"/>
  <c r="M122" i="44"/>
  <c r="O121" i="44"/>
  <c r="M121" i="44"/>
  <c r="O120" i="44"/>
  <c r="M120" i="44"/>
  <c r="O119" i="44"/>
  <c r="M119" i="44"/>
  <c r="O118" i="44"/>
  <c r="M118" i="44"/>
  <c r="O117" i="44"/>
  <c r="M117" i="44"/>
  <c r="O116" i="44"/>
  <c r="M116" i="44"/>
  <c r="O115" i="44"/>
  <c r="M115" i="44"/>
  <c r="O114" i="44"/>
  <c r="M114" i="44"/>
  <c r="O113" i="44"/>
  <c r="M113" i="44"/>
  <c r="O112" i="44"/>
  <c r="M112" i="44"/>
  <c r="O111" i="44"/>
  <c r="M111" i="44"/>
  <c r="O110" i="44"/>
  <c r="M110" i="44"/>
  <c r="O109" i="44"/>
  <c r="M109" i="44"/>
  <c r="O108" i="44"/>
  <c r="M108" i="44"/>
  <c r="O107" i="44"/>
  <c r="M107" i="44"/>
  <c r="O106" i="44"/>
  <c r="M106" i="44"/>
  <c r="O105" i="44"/>
  <c r="M105" i="44"/>
  <c r="O104" i="44"/>
  <c r="M104" i="44"/>
  <c r="O103" i="44"/>
  <c r="M103" i="44"/>
  <c r="O102" i="44"/>
  <c r="M102" i="44"/>
  <c r="O101" i="44"/>
  <c r="M101" i="44"/>
  <c r="O100" i="44"/>
  <c r="M100" i="44"/>
  <c r="E100" i="44"/>
  <c r="J97" i="44"/>
  <c r="D97" i="44"/>
  <c r="D95" i="44"/>
  <c r="L94" i="44"/>
  <c r="J94" i="44"/>
  <c r="D94" i="44"/>
  <c r="D92" i="44"/>
  <c r="D90" i="44"/>
  <c r="N73" i="44"/>
  <c r="L73" i="44"/>
  <c r="N72" i="44"/>
  <c r="L72" i="44"/>
  <c r="N71" i="44"/>
  <c r="L71" i="44"/>
  <c r="N70" i="44"/>
  <c r="L70" i="44"/>
  <c r="N69" i="44"/>
  <c r="L69" i="44"/>
  <c r="N68" i="44"/>
  <c r="L68" i="44"/>
  <c r="N67" i="44"/>
  <c r="L67" i="44"/>
  <c r="N66" i="44"/>
  <c r="L66" i="44"/>
  <c r="N65" i="44"/>
  <c r="L65" i="44"/>
  <c r="N64" i="44"/>
  <c r="L64" i="44"/>
  <c r="N63" i="44"/>
  <c r="L63" i="44"/>
  <c r="N62" i="44"/>
  <c r="L62" i="44"/>
  <c r="N61" i="44"/>
  <c r="L61" i="44"/>
  <c r="N60" i="44"/>
  <c r="L60" i="44"/>
  <c r="N59" i="44"/>
  <c r="L59" i="44"/>
  <c r="N58" i="44"/>
  <c r="L58" i="44"/>
  <c r="N57" i="44"/>
  <c r="L57" i="44"/>
  <c r="N56" i="44"/>
  <c r="L56" i="44"/>
  <c r="N55" i="44"/>
  <c r="L55" i="44"/>
  <c r="N54" i="44"/>
  <c r="L54" i="44"/>
  <c r="N53" i="44"/>
  <c r="L53" i="44"/>
  <c r="N52" i="44"/>
  <c r="L52" i="44"/>
  <c r="N51" i="44"/>
  <c r="L51" i="44"/>
  <c r="N50" i="44"/>
  <c r="L50" i="44"/>
  <c r="N49" i="44"/>
  <c r="L49" i="44"/>
  <c r="N48" i="44"/>
  <c r="L48" i="44"/>
  <c r="N47" i="44"/>
  <c r="L47" i="44"/>
  <c r="N46" i="44"/>
  <c r="L46" i="44"/>
  <c r="N45" i="44"/>
  <c r="L45" i="44"/>
  <c r="N44" i="44"/>
  <c r="L44" i="44"/>
  <c r="N43" i="44"/>
  <c r="L43" i="44"/>
  <c r="N42" i="44"/>
  <c r="L42" i="44"/>
  <c r="N41" i="44"/>
  <c r="L41" i="44"/>
  <c r="N40" i="44"/>
  <c r="L40" i="44"/>
  <c r="N39" i="44"/>
  <c r="L39" i="44"/>
  <c r="N38" i="44"/>
  <c r="L38" i="44"/>
  <c r="N37" i="44"/>
  <c r="L37" i="44"/>
  <c r="N36" i="44"/>
  <c r="L36" i="44"/>
  <c r="N35" i="44"/>
  <c r="L35" i="44"/>
  <c r="N34" i="44"/>
  <c r="L34" i="44"/>
  <c r="N33" i="44"/>
  <c r="L33" i="44"/>
  <c r="N32" i="44"/>
  <c r="L32" i="44"/>
  <c r="N31" i="44"/>
  <c r="L31" i="44"/>
  <c r="N30" i="44"/>
  <c r="L30" i="44"/>
  <c r="N29" i="44"/>
  <c r="L29" i="44"/>
  <c r="N28" i="44"/>
  <c r="L28" i="44"/>
  <c r="N27" i="44"/>
  <c r="L27" i="44"/>
  <c r="N26" i="44"/>
  <c r="L26" i="44"/>
  <c r="N25" i="44"/>
  <c r="L25" i="44"/>
  <c r="N24" i="44"/>
  <c r="L24" i="44"/>
  <c r="N23" i="44"/>
  <c r="L23" i="44"/>
  <c r="N22" i="44"/>
  <c r="L22" i="44"/>
  <c r="N21" i="44"/>
  <c r="L21" i="44"/>
  <c r="N20" i="44"/>
  <c r="L20" i="44"/>
  <c r="N19" i="44"/>
  <c r="L19" i="44"/>
  <c r="N18" i="44"/>
  <c r="L18" i="44"/>
  <c r="C17" i="44"/>
  <c r="B17" i="44"/>
  <c r="K11" i="44"/>
  <c r="I11" i="44"/>
  <c r="I10" i="44"/>
  <c r="D91" i="44"/>
  <c r="M19" i="41"/>
  <c r="N19" i="41" s="1"/>
  <c r="K19" i="41"/>
  <c r="L19" i="41" s="1"/>
  <c r="M18" i="41"/>
  <c r="N18" i="41" s="1"/>
  <c r="K18" i="41"/>
  <c r="L18" i="41" s="1"/>
  <c r="M19" i="40"/>
  <c r="N19" i="40" s="1"/>
  <c r="K19" i="40"/>
  <c r="L19" i="40" s="1"/>
  <c r="M18" i="40"/>
  <c r="N18" i="40" s="1"/>
  <c r="K18" i="40"/>
  <c r="L18" i="40" s="1"/>
  <c r="M21" i="39"/>
  <c r="N21" i="39" s="1"/>
  <c r="K21" i="39"/>
  <c r="L21" i="39" s="1"/>
  <c r="M20" i="39"/>
  <c r="N20" i="39" s="1"/>
  <c r="K20" i="39"/>
  <c r="L20" i="39" s="1"/>
  <c r="M23" i="38"/>
  <c r="N23" i="38" s="1"/>
  <c r="K23" i="38"/>
  <c r="L23" i="38" s="1"/>
  <c r="M22" i="38"/>
  <c r="N22" i="38" s="1"/>
  <c r="K22" i="38"/>
  <c r="L22" i="38" s="1"/>
  <c r="M23" i="37"/>
  <c r="N23" i="37" s="1"/>
  <c r="K23" i="37"/>
  <c r="L23" i="37" s="1"/>
  <c r="M22" i="37"/>
  <c r="N22" i="37" s="1"/>
  <c r="K22" i="37"/>
  <c r="L22" i="37" s="1"/>
  <c r="M24" i="35"/>
  <c r="N24" i="35" s="1"/>
  <c r="K24" i="35"/>
  <c r="L24" i="35" s="1"/>
  <c r="M23" i="35"/>
  <c r="N23" i="35" s="1"/>
  <c r="K23" i="35"/>
  <c r="L23" i="35" s="1"/>
  <c r="M24" i="34"/>
  <c r="N24" i="34" s="1"/>
  <c r="K24" i="34"/>
  <c r="L24" i="34" s="1"/>
  <c r="M23" i="34"/>
  <c r="N23" i="34" s="1"/>
  <c r="K23" i="34"/>
  <c r="L23" i="34" s="1"/>
  <c r="M24" i="31"/>
  <c r="N24" i="31" s="1"/>
  <c r="K24" i="31"/>
  <c r="L24" i="31" s="1"/>
  <c r="M23" i="31"/>
  <c r="N23" i="31" s="1"/>
  <c r="K23" i="31"/>
  <c r="L23" i="31" s="1"/>
  <c r="M25" i="29"/>
  <c r="N25" i="29" s="1"/>
  <c r="K25" i="29"/>
  <c r="L25" i="29" s="1"/>
  <c r="M24" i="29"/>
  <c r="N24" i="29" s="1"/>
  <c r="K24" i="29"/>
  <c r="L24" i="29" s="1"/>
  <c r="M28" i="28"/>
  <c r="N28" i="28" s="1"/>
  <c r="K28" i="28"/>
  <c r="L28" i="28" s="1"/>
  <c r="M27" i="28"/>
  <c r="N27" i="28" s="1"/>
  <c r="K27" i="28"/>
  <c r="L27" i="28" s="1"/>
  <c r="M26" i="28"/>
  <c r="N26" i="28" s="1"/>
  <c r="K26" i="28"/>
  <c r="L26" i="28" s="1"/>
  <c r="M25" i="28"/>
  <c r="N25" i="28" s="1"/>
  <c r="K25" i="28"/>
  <c r="L25" i="28" s="1"/>
  <c r="M24" i="28"/>
  <c r="N24" i="28" s="1"/>
  <c r="K24" i="28"/>
  <c r="L24" i="28" s="1"/>
  <c r="M23" i="28"/>
  <c r="N23" i="28" s="1"/>
  <c r="K23" i="28"/>
  <c r="L23" i="28" s="1"/>
  <c r="M27" i="27"/>
  <c r="N27" i="27" s="1"/>
  <c r="K27" i="27"/>
  <c r="L27" i="27" s="1"/>
  <c r="M26" i="27"/>
  <c r="N26" i="27" s="1"/>
  <c r="K26" i="27"/>
  <c r="L26" i="27" s="1"/>
  <c r="M27" i="26"/>
  <c r="N27" i="26" s="1"/>
  <c r="K27" i="26"/>
  <c r="L27" i="26" s="1"/>
  <c r="M26" i="26"/>
  <c r="N26" i="26" s="1"/>
  <c r="K26" i="26"/>
  <c r="L26" i="26" s="1"/>
  <c r="M28" i="24"/>
  <c r="N28" i="24" s="1"/>
  <c r="K28" i="24"/>
  <c r="L28" i="24" s="1"/>
  <c r="M27" i="24"/>
  <c r="N27" i="24" s="1"/>
  <c r="K27" i="24"/>
  <c r="L27" i="24" s="1"/>
  <c r="M26" i="25"/>
  <c r="N26" i="25" s="1"/>
  <c r="K26" i="25"/>
  <c r="L26" i="25" s="1"/>
  <c r="M25" i="25"/>
  <c r="N25" i="25" s="1"/>
  <c r="K25" i="25"/>
  <c r="L25" i="25" s="1"/>
  <c r="M27" i="23"/>
  <c r="N27" i="23" s="1"/>
  <c r="K27" i="23"/>
  <c r="L27" i="23" s="1"/>
  <c r="M26" i="23"/>
  <c r="N26" i="23" s="1"/>
  <c r="K26" i="23"/>
  <c r="L26" i="23" s="1"/>
  <c r="M27" i="22"/>
  <c r="N27" i="22" s="1"/>
  <c r="K27" i="22"/>
  <c r="L27" i="22" s="1"/>
  <c r="M26" i="22"/>
  <c r="N26" i="22" s="1"/>
  <c r="K26" i="22"/>
  <c r="L26" i="22" s="1"/>
  <c r="M28" i="21"/>
  <c r="N28" i="21" s="1"/>
  <c r="K28" i="21"/>
  <c r="L28" i="21" s="1"/>
  <c r="M27" i="21"/>
  <c r="N27" i="21" s="1"/>
  <c r="K27" i="21"/>
  <c r="L27" i="21" s="1"/>
  <c r="M29" i="20"/>
  <c r="N29" i="20" s="1"/>
  <c r="K29" i="20"/>
  <c r="L29" i="20" s="1"/>
  <c r="M28" i="20"/>
  <c r="N28" i="20" s="1"/>
  <c r="K28" i="20"/>
  <c r="L28" i="20" s="1"/>
  <c r="M27" i="20"/>
  <c r="N27" i="20" s="1"/>
  <c r="K27" i="20"/>
  <c r="L27" i="20" s="1"/>
  <c r="M26" i="20"/>
  <c r="N26" i="20" s="1"/>
  <c r="K26" i="20"/>
  <c r="L26" i="20" s="1"/>
  <c r="M25" i="20"/>
  <c r="N25" i="20" s="1"/>
  <c r="K25" i="20"/>
  <c r="L25" i="20" s="1"/>
  <c r="M24" i="20"/>
  <c r="N24" i="20" s="1"/>
  <c r="K24" i="20"/>
  <c r="L24" i="20" s="1"/>
  <c r="M23" i="20"/>
  <c r="N23" i="20" s="1"/>
  <c r="K23" i="20"/>
  <c r="L23" i="20" s="1"/>
  <c r="M22" i="20"/>
  <c r="N22" i="20" s="1"/>
  <c r="K22" i="20"/>
  <c r="L22" i="20" s="1"/>
  <c r="M21" i="20"/>
  <c r="N21" i="20" s="1"/>
  <c r="K21" i="20"/>
  <c r="L21" i="20" s="1"/>
  <c r="M20" i="20"/>
  <c r="N20" i="20" s="1"/>
  <c r="K20" i="20"/>
  <c r="L20" i="20" s="1"/>
  <c r="M19" i="20"/>
  <c r="N19" i="20" s="1"/>
  <c r="K19" i="20"/>
  <c r="L19" i="20" s="1"/>
  <c r="M18" i="20"/>
  <c r="N18" i="20" s="1"/>
  <c r="K18" i="20"/>
  <c r="L18" i="20" s="1"/>
  <c r="M30" i="19"/>
  <c r="N30" i="19" s="1"/>
  <c r="K30" i="19"/>
  <c r="L30" i="19" s="1"/>
  <c r="M29" i="19"/>
  <c r="N29" i="19" s="1"/>
  <c r="K29" i="19"/>
  <c r="L29" i="19" s="1"/>
  <c r="M30" i="18"/>
  <c r="N30" i="18" s="1"/>
  <c r="K30" i="18"/>
  <c r="L30" i="18" s="1"/>
  <c r="M29" i="18"/>
  <c r="N29" i="18" s="1"/>
  <c r="K29" i="18"/>
  <c r="L29" i="18" s="1"/>
  <c r="M31" i="4"/>
  <c r="N31" i="4" s="1"/>
  <c r="K31" i="4"/>
  <c r="L31" i="4" s="1"/>
  <c r="M30" i="4"/>
  <c r="N30" i="4" s="1"/>
  <c r="K30" i="4"/>
  <c r="L30" i="4" s="1"/>
  <c r="M31" i="3"/>
  <c r="N31" i="3" s="1"/>
  <c r="K31" i="3"/>
  <c r="L31" i="3" s="1"/>
  <c r="M30" i="3"/>
  <c r="N30" i="3" s="1"/>
  <c r="K30" i="3"/>
  <c r="L30" i="3" s="1"/>
  <c r="G142" i="49" l="1"/>
  <c r="D143" i="49"/>
  <c r="E143" i="49" s="1"/>
  <c r="H142" i="48"/>
  <c r="I142" i="48"/>
  <c r="F143" i="48"/>
  <c r="B143" i="48"/>
  <c r="O23" i="35"/>
  <c r="P102" i="45"/>
  <c r="P110" i="45"/>
  <c r="P126" i="45"/>
  <c r="O24" i="28"/>
  <c r="P111" i="45"/>
  <c r="O21" i="39"/>
  <c r="P130" i="45"/>
  <c r="P127" i="45"/>
  <c r="O26" i="23"/>
  <c r="O25" i="28"/>
  <c r="O21" i="20"/>
  <c r="O18" i="20"/>
  <c r="O27" i="20"/>
  <c r="P118" i="45"/>
  <c r="P130" i="44"/>
  <c r="O68" i="45"/>
  <c r="O27" i="27"/>
  <c r="O22" i="37"/>
  <c r="O68" i="44"/>
  <c r="O63" i="45"/>
  <c r="O71" i="45"/>
  <c r="O28" i="24"/>
  <c r="O31" i="3"/>
  <c r="O18" i="41"/>
  <c r="O64" i="44"/>
  <c r="O55" i="45"/>
  <c r="O22" i="38"/>
  <c r="O22" i="44"/>
  <c r="O30" i="44"/>
  <c r="O34" i="44"/>
  <c r="O38" i="44"/>
  <c r="O42" i="44"/>
  <c r="O50" i="44"/>
  <c r="O54" i="44"/>
  <c r="O21" i="45"/>
  <c r="O29" i="45"/>
  <c r="O27" i="23"/>
  <c r="O24" i="29"/>
  <c r="O19" i="20"/>
  <c r="O28" i="20"/>
  <c r="O27" i="24"/>
  <c r="O18" i="40"/>
  <c r="P122" i="44"/>
  <c r="P126" i="44"/>
  <c r="O19" i="45"/>
  <c r="O27" i="45"/>
  <c r="O31" i="45"/>
  <c r="O35" i="45"/>
  <c r="O47" i="45"/>
  <c r="P114" i="45"/>
  <c r="O26" i="22"/>
  <c r="O28" i="28"/>
  <c r="O25" i="29"/>
  <c r="O19" i="40"/>
  <c r="O24" i="35"/>
  <c r="O30" i="19"/>
  <c r="O23" i="20"/>
  <c r="O30" i="3"/>
  <c r="O24" i="20"/>
  <c r="O26" i="20"/>
  <c r="O20" i="45"/>
  <c r="O24" i="45"/>
  <c r="O32" i="45"/>
  <c r="O40" i="45"/>
  <c r="O48" i="45"/>
  <c r="O29" i="18"/>
  <c r="O25" i="25"/>
  <c r="O20" i="39"/>
  <c r="O69" i="44"/>
  <c r="P124" i="44"/>
  <c r="O53" i="45"/>
  <c r="O57" i="45"/>
  <c r="O73" i="45"/>
  <c r="P100" i="45"/>
  <c r="P108" i="45"/>
  <c r="O23" i="28"/>
  <c r="O27" i="28"/>
  <c r="O18" i="44"/>
  <c r="O46" i="44"/>
  <c r="P101" i="44"/>
  <c r="P105" i="44"/>
  <c r="P109" i="44"/>
  <c r="P113" i="44"/>
  <c r="P117" i="44"/>
  <c r="P121" i="44"/>
  <c r="P125" i="44"/>
  <c r="P129" i="44"/>
  <c r="O34" i="45"/>
  <c r="O54" i="45"/>
  <c r="O58" i="45"/>
  <c r="P105" i="45"/>
  <c r="P109" i="45"/>
  <c r="P125" i="45"/>
  <c r="P129" i="45"/>
  <c r="P122" i="45"/>
  <c r="O52" i="45"/>
  <c r="O37" i="45"/>
  <c r="O41" i="45"/>
  <c r="P104" i="45"/>
  <c r="P120" i="45"/>
  <c r="P124" i="45"/>
  <c r="P128" i="45"/>
  <c r="O43" i="45"/>
  <c r="P101" i="45"/>
  <c r="P112" i="45"/>
  <c r="P116" i="45"/>
  <c r="P119" i="45"/>
  <c r="O49" i="45"/>
  <c r="O56" i="45"/>
  <c r="O60" i="45"/>
  <c r="P106" i="45"/>
  <c r="P113" i="45"/>
  <c r="P117" i="45"/>
  <c r="O69" i="45"/>
  <c r="P103" i="45"/>
  <c r="P121" i="45"/>
  <c r="O22" i="45"/>
  <c r="O26" i="45"/>
  <c r="O30" i="45"/>
  <c r="O38" i="45"/>
  <c r="O70" i="45"/>
  <c r="O39" i="45"/>
  <c r="O59" i="45"/>
  <c r="O23" i="45"/>
  <c r="O33" i="45"/>
  <c r="O46" i="45"/>
  <c r="O42" i="45"/>
  <c r="O51" i="45"/>
  <c r="O61" i="45"/>
  <c r="O64" i="45"/>
  <c r="O72" i="45"/>
  <c r="O36" i="45"/>
  <c r="O28" i="45"/>
  <c r="O44" i="45"/>
  <c r="O62" i="45"/>
  <c r="O65" i="45"/>
  <c r="O25" i="45"/>
  <c r="O45" i="45"/>
  <c r="C46" i="45"/>
  <c r="C47" i="45" s="1"/>
  <c r="C48" i="45" s="1"/>
  <c r="C49" i="45" s="1"/>
  <c r="C50" i="45" s="1"/>
  <c r="C51" i="45" s="1"/>
  <c r="C52" i="45" s="1"/>
  <c r="C53" i="45" s="1"/>
  <c r="C54" i="45" s="1"/>
  <c r="C55" i="45" s="1"/>
  <c r="C56" i="45" s="1"/>
  <c r="C57" i="45" s="1"/>
  <c r="C58" i="45" s="1"/>
  <c r="C59" i="45" s="1"/>
  <c r="C60" i="45" s="1"/>
  <c r="C61" i="45" s="1"/>
  <c r="C62" i="45" s="1"/>
  <c r="C63" i="45" s="1"/>
  <c r="C64" i="45" s="1"/>
  <c r="C65" i="45" s="1"/>
  <c r="C66" i="45" s="1"/>
  <c r="C67" i="45" s="1"/>
  <c r="C68" i="45" s="1"/>
  <c r="C69" i="45" s="1"/>
  <c r="C70" i="45" s="1"/>
  <c r="C71" i="45" s="1"/>
  <c r="C72" i="45" s="1"/>
  <c r="C128" i="45"/>
  <c r="C129" i="45" s="1"/>
  <c r="C130" i="45" s="1"/>
  <c r="C131" i="45" s="1"/>
  <c r="C132" i="45" s="1"/>
  <c r="C133" i="45" s="1"/>
  <c r="C134" i="45" s="1"/>
  <c r="C135" i="45" s="1"/>
  <c r="C136" i="45" s="1"/>
  <c r="C137" i="45" s="1"/>
  <c r="C138" i="45" s="1"/>
  <c r="C139" i="45" s="1"/>
  <c r="C140" i="45" s="1"/>
  <c r="C141" i="45" s="1"/>
  <c r="C142" i="45" s="1"/>
  <c r="C143" i="45" s="1"/>
  <c r="C144" i="45" s="1"/>
  <c r="C145" i="45" s="1"/>
  <c r="C146" i="45" s="1"/>
  <c r="C147" i="45" s="1"/>
  <c r="C148" i="45" s="1"/>
  <c r="C149" i="45" s="1"/>
  <c r="C150" i="45" s="1"/>
  <c r="C151" i="45" s="1"/>
  <c r="C152" i="45" s="1"/>
  <c r="C153" i="45" s="1"/>
  <c r="C154" i="45" s="1"/>
  <c r="C155" i="45" s="1"/>
  <c r="O50" i="45"/>
  <c r="B100" i="45"/>
  <c r="P115" i="45"/>
  <c r="P123" i="45"/>
  <c r="O66" i="45"/>
  <c r="O67" i="45"/>
  <c r="P107" i="45"/>
  <c r="P131" i="45"/>
  <c r="O21" i="44"/>
  <c r="O41" i="44"/>
  <c r="P120" i="44"/>
  <c r="O62" i="44"/>
  <c r="O25" i="44"/>
  <c r="O33" i="44"/>
  <c r="O49" i="44"/>
  <c r="P127" i="44"/>
  <c r="P102" i="44"/>
  <c r="P106" i="44"/>
  <c r="P110" i="44"/>
  <c r="P114" i="44"/>
  <c r="P118" i="44"/>
  <c r="O32" i="44"/>
  <c r="O36" i="44"/>
  <c r="O48" i="44"/>
  <c r="P123" i="44"/>
  <c r="O37" i="44"/>
  <c r="O57" i="44"/>
  <c r="P128" i="44"/>
  <c r="O26" i="44"/>
  <c r="O53" i="44"/>
  <c r="O73" i="44"/>
  <c r="P103" i="44"/>
  <c r="P107" i="44"/>
  <c r="P111" i="44"/>
  <c r="P115" i="44"/>
  <c r="P119" i="44"/>
  <c r="O19" i="44"/>
  <c r="P100" i="44"/>
  <c r="P104" i="44"/>
  <c r="P108" i="44"/>
  <c r="P112" i="44"/>
  <c r="P116" i="44"/>
  <c r="O20" i="44"/>
  <c r="O31" i="44"/>
  <c r="O35" i="44"/>
  <c r="O58" i="44"/>
  <c r="O66" i="44"/>
  <c r="O63" i="44"/>
  <c r="O52" i="44"/>
  <c r="C100" i="44"/>
  <c r="F100" i="44" s="1"/>
  <c r="D101" i="44" s="1"/>
  <c r="E101" i="44" s="1"/>
  <c r="P131" i="44"/>
  <c r="O24" i="44"/>
  <c r="O27" i="44"/>
  <c r="O44" i="44"/>
  <c r="O61" i="44"/>
  <c r="O51" i="44"/>
  <c r="O65" i="44"/>
  <c r="O28" i="44"/>
  <c r="O45" i="44"/>
  <c r="O55" i="44"/>
  <c r="O70" i="44"/>
  <c r="O29" i="44"/>
  <c r="O56" i="44"/>
  <c r="O59" i="44"/>
  <c r="O71" i="44"/>
  <c r="O67" i="44"/>
  <c r="O40" i="44"/>
  <c r="O43" i="44"/>
  <c r="O60" i="44"/>
  <c r="O72" i="44"/>
  <c r="C18" i="44"/>
  <c r="C19" i="44" s="1"/>
  <c r="C20" i="44" s="1"/>
  <c r="C21" i="44" s="1"/>
  <c r="C22" i="44" s="1"/>
  <c r="C23" i="44" s="1"/>
  <c r="C24" i="44" s="1"/>
  <c r="C25" i="44" s="1"/>
  <c r="C26" i="44" s="1"/>
  <c r="C27" i="44" s="1"/>
  <c r="C28" i="44" s="1"/>
  <c r="C29" i="44" s="1"/>
  <c r="C30" i="44" s="1"/>
  <c r="C31" i="44" s="1"/>
  <c r="C32" i="44" s="1"/>
  <c r="C33" i="44" s="1"/>
  <c r="C34" i="44" s="1"/>
  <c r="C35" i="44" s="1"/>
  <c r="C36" i="44" s="1"/>
  <c r="C37" i="44" s="1"/>
  <c r="C38" i="44" s="1"/>
  <c r="C39" i="44" s="1"/>
  <c r="C40" i="44" s="1"/>
  <c r="C41" i="44" s="1"/>
  <c r="C42" i="44" s="1"/>
  <c r="C43" i="44" s="1"/>
  <c r="C44" i="44" s="1"/>
  <c r="C45" i="44" s="1"/>
  <c r="C46" i="44" s="1"/>
  <c r="C47" i="44" s="1"/>
  <c r="C48" i="44" s="1"/>
  <c r="C49" i="44" s="1"/>
  <c r="C50" i="44" s="1"/>
  <c r="C51" i="44" s="1"/>
  <c r="C52" i="44" s="1"/>
  <c r="C53" i="44" s="1"/>
  <c r="C54" i="44" s="1"/>
  <c r="C55" i="44" s="1"/>
  <c r="C56" i="44" s="1"/>
  <c r="C57" i="44" s="1"/>
  <c r="C58" i="44" s="1"/>
  <c r="C59" i="44" s="1"/>
  <c r="C60" i="44" s="1"/>
  <c r="C61" i="44" s="1"/>
  <c r="C62" i="44" s="1"/>
  <c r="C63" i="44" s="1"/>
  <c r="C64" i="44" s="1"/>
  <c r="C65" i="44" s="1"/>
  <c r="C66" i="44" s="1"/>
  <c r="C67" i="44" s="1"/>
  <c r="C68" i="44" s="1"/>
  <c r="C69" i="44" s="1"/>
  <c r="C70" i="44" s="1"/>
  <c r="C71" i="44" s="1"/>
  <c r="C72" i="44" s="1"/>
  <c r="O23" i="44"/>
  <c r="O47" i="44"/>
  <c r="O39" i="44"/>
  <c r="O19" i="41"/>
  <c r="O23" i="38"/>
  <c r="O23" i="37"/>
  <c r="O23" i="34"/>
  <c r="O24" i="34"/>
  <c r="O23" i="31"/>
  <c r="O24" i="31"/>
  <c r="O26" i="28"/>
  <c r="O26" i="27"/>
  <c r="O26" i="26"/>
  <c r="O27" i="26"/>
  <c r="O26" i="25"/>
  <c r="O27" i="22"/>
  <c r="O28" i="21"/>
  <c r="O27" i="21"/>
  <c r="O22" i="20"/>
  <c r="O25" i="20"/>
  <c r="O20" i="20"/>
  <c r="O29" i="20"/>
  <c r="O29" i="19"/>
  <c r="O30" i="18"/>
  <c r="O30" i="4"/>
  <c r="O31" i="4"/>
  <c r="F143" i="49" l="1"/>
  <c r="B143" i="49"/>
  <c r="I142" i="49"/>
  <c r="H142" i="49"/>
  <c r="D144" i="48"/>
  <c r="E144" i="48" s="1"/>
  <c r="G143" i="48"/>
  <c r="D101" i="45"/>
  <c r="D100" i="44"/>
  <c r="B100" i="44" s="1"/>
  <c r="C101" i="44"/>
  <c r="C102" i="44" s="1"/>
  <c r="C103" i="44" s="1"/>
  <c r="C104" i="44" s="1"/>
  <c r="C105" i="44" s="1"/>
  <c r="C106" i="44" s="1"/>
  <c r="C107" i="44" s="1"/>
  <c r="C108" i="44" s="1"/>
  <c r="C109" i="44" s="1"/>
  <c r="C110" i="44" s="1"/>
  <c r="C111" i="44" s="1"/>
  <c r="C112" i="44" s="1"/>
  <c r="C113" i="44" s="1"/>
  <c r="C114" i="44" s="1"/>
  <c r="C115" i="44" s="1"/>
  <c r="C116" i="44" s="1"/>
  <c r="C117" i="44" s="1"/>
  <c r="C118" i="44" s="1"/>
  <c r="C119" i="44" s="1"/>
  <c r="C120" i="44" s="1"/>
  <c r="C121" i="44" s="1"/>
  <c r="C122" i="44" s="1"/>
  <c r="C123" i="44" s="1"/>
  <c r="C124" i="44" s="1"/>
  <c r="C125" i="44" s="1"/>
  <c r="C126" i="44" s="1"/>
  <c r="C127" i="44" s="1"/>
  <c r="C128" i="44" s="1"/>
  <c r="C129" i="44" s="1"/>
  <c r="C130" i="44" s="1"/>
  <c r="C131" i="44" s="1"/>
  <c r="C132" i="44" s="1"/>
  <c r="C133" i="44" s="1"/>
  <c r="C134" i="44" s="1"/>
  <c r="C135" i="44" s="1"/>
  <c r="C136" i="44" s="1"/>
  <c r="C137" i="44" s="1"/>
  <c r="C138" i="44" s="1"/>
  <c r="C139" i="44" s="1"/>
  <c r="C140" i="44" s="1"/>
  <c r="C141" i="44" s="1"/>
  <c r="C142" i="44" s="1"/>
  <c r="C143" i="44" s="1"/>
  <c r="C144" i="44" s="1"/>
  <c r="C145" i="44" s="1"/>
  <c r="C146" i="44" s="1"/>
  <c r="C147" i="44" s="1"/>
  <c r="C148" i="44" s="1"/>
  <c r="C149" i="44" s="1"/>
  <c r="C150" i="44" s="1"/>
  <c r="C151" i="44" s="1"/>
  <c r="C152" i="44" s="1"/>
  <c r="C153" i="44" s="1"/>
  <c r="C154" i="44" s="1"/>
  <c r="C155" i="44" s="1"/>
  <c r="F101" i="44"/>
  <c r="B101" i="44"/>
  <c r="D144" i="49" l="1"/>
  <c r="E144" i="49" s="1"/>
  <c r="G143" i="49"/>
  <c r="H143" i="48"/>
  <c r="I143" i="48"/>
  <c r="B144" i="48"/>
  <c r="F144" i="48"/>
  <c r="G100" i="44"/>
  <c r="B101" i="45"/>
  <c r="D102" i="44"/>
  <c r="G101" i="44"/>
  <c r="I143" i="49" l="1"/>
  <c r="H143" i="49"/>
  <c r="B144" i="49"/>
  <c r="F144" i="49"/>
  <c r="D145" i="48"/>
  <c r="E145" i="48" s="1"/>
  <c r="G144" i="48"/>
  <c r="B102" i="44"/>
  <c r="E102" i="44"/>
  <c r="D145" i="49" l="1"/>
  <c r="E145" i="49" s="1"/>
  <c r="G144" i="49"/>
  <c r="H144" i="48"/>
  <c r="I144" i="48"/>
  <c r="F145" i="48"/>
  <c r="B145" i="48"/>
  <c r="F102" i="44"/>
  <c r="P155" i="43"/>
  <c r="O155" i="43"/>
  <c r="M155" i="43"/>
  <c r="J155" i="43"/>
  <c r="P154" i="43"/>
  <c r="O154" i="43"/>
  <c r="M154" i="43"/>
  <c r="J154" i="43"/>
  <c r="P153" i="43"/>
  <c r="O153" i="43"/>
  <c r="M153" i="43"/>
  <c r="J153" i="43"/>
  <c r="P152" i="43"/>
  <c r="O152" i="43"/>
  <c r="M152" i="43"/>
  <c r="J152" i="43"/>
  <c r="P151" i="43"/>
  <c r="O151" i="43"/>
  <c r="M151" i="43"/>
  <c r="J151" i="43"/>
  <c r="P150" i="43"/>
  <c r="O150" i="43"/>
  <c r="M150" i="43"/>
  <c r="J150" i="43"/>
  <c r="P149" i="43"/>
  <c r="O149" i="43"/>
  <c r="M149" i="43"/>
  <c r="J149" i="43"/>
  <c r="P148" i="43"/>
  <c r="O148" i="43"/>
  <c r="M148" i="43"/>
  <c r="J148" i="43"/>
  <c r="P147" i="43"/>
  <c r="O147" i="43"/>
  <c r="M147" i="43"/>
  <c r="J147" i="43"/>
  <c r="P146" i="43"/>
  <c r="O146" i="43"/>
  <c r="M146" i="43"/>
  <c r="J146" i="43"/>
  <c r="P145" i="43"/>
  <c r="O145" i="43"/>
  <c r="M145" i="43"/>
  <c r="J145" i="43"/>
  <c r="P144" i="43"/>
  <c r="O144" i="43"/>
  <c r="M144" i="43"/>
  <c r="J144" i="43"/>
  <c r="P143" i="43"/>
  <c r="O143" i="43"/>
  <c r="M143" i="43"/>
  <c r="J143" i="43"/>
  <c r="P142" i="43"/>
  <c r="O142" i="43"/>
  <c r="M142" i="43"/>
  <c r="J142" i="43"/>
  <c r="P141" i="43"/>
  <c r="O141" i="43"/>
  <c r="M141" i="43"/>
  <c r="J141" i="43"/>
  <c r="P140" i="43"/>
  <c r="O140" i="43"/>
  <c r="M140" i="43"/>
  <c r="J140" i="43"/>
  <c r="P139" i="43"/>
  <c r="O139" i="43"/>
  <c r="M139" i="43"/>
  <c r="J139" i="43"/>
  <c r="P138" i="43"/>
  <c r="O138" i="43"/>
  <c r="M138" i="43"/>
  <c r="J138" i="43"/>
  <c r="P137" i="43"/>
  <c r="O137" i="43"/>
  <c r="M137" i="43"/>
  <c r="J137" i="43"/>
  <c r="P136" i="43"/>
  <c r="O136" i="43"/>
  <c r="M136" i="43"/>
  <c r="J136" i="43"/>
  <c r="P135" i="43"/>
  <c r="O135" i="43"/>
  <c r="M135" i="43"/>
  <c r="J135" i="43"/>
  <c r="P134" i="43"/>
  <c r="O134" i="43"/>
  <c r="M134" i="43"/>
  <c r="J134" i="43"/>
  <c r="P133" i="43"/>
  <c r="O133" i="43"/>
  <c r="M133" i="43"/>
  <c r="J133" i="43"/>
  <c r="P132" i="43"/>
  <c r="O132" i="43"/>
  <c r="M132" i="43"/>
  <c r="J132" i="43"/>
  <c r="O131" i="43"/>
  <c r="M131" i="43"/>
  <c r="O130" i="43"/>
  <c r="M130" i="43"/>
  <c r="O129" i="43"/>
  <c r="M129" i="43"/>
  <c r="O128" i="43"/>
  <c r="M128" i="43"/>
  <c r="O127" i="43"/>
  <c r="M127" i="43"/>
  <c r="O126" i="43"/>
  <c r="M126" i="43"/>
  <c r="O125" i="43"/>
  <c r="M125" i="43"/>
  <c r="O124" i="43"/>
  <c r="M124" i="43"/>
  <c r="O123" i="43"/>
  <c r="M123" i="43"/>
  <c r="O122" i="43"/>
  <c r="M122" i="43"/>
  <c r="O121" i="43"/>
  <c r="M121" i="43"/>
  <c r="O120" i="43"/>
  <c r="M120" i="43"/>
  <c r="O119" i="43"/>
  <c r="M119" i="43"/>
  <c r="O118" i="43"/>
  <c r="M118" i="43"/>
  <c r="O117" i="43"/>
  <c r="M117" i="43"/>
  <c r="O116" i="43"/>
  <c r="M116" i="43"/>
  <c r="O115" i="43"/>
  <c r="M115" i="43"/>
  <c r="O114" i="43"/>
  <c r="M114" i="43"/>
  <c r="O113" i="43"/>
  <c r="M113" i="43"/>
  <c r="O112" i="43"/>
  <c r="M112" i="43"/>
  <c r="O111" i="43"/>
  <c r="M111" i="43"/>
  <c r="O110" i="43"/>
  <c r="M110" i="43"/>
  <c r="O109" i="43"/>
  <c r="M109" i="43"/>
  <c r="O108" i="43"/>
  <c r="M108" i="43"/>
  <c r="O107" i="43"/>
  <c r="M107" i="43"/>
  <c r="O106" i="43"/>
  <c r="M106" i="43"/>
  <c r="O105" i="43"/>
  <c r="M105" i="43"/>
  <c r="O104" i="43"/>
  <c r="M104" i="43"/>
  <c r="O103" i="43"/>
  <c r="M103" i="43"/>
  <c r="O102" i="43"/>
  <c r="M102" i="43"/>
  <c r="O101" i="43"/>
  <c r="M101" i="43"/>
  <c r="D97" i="43"/>
  <c r="D95" i="43"/>
  <c r="L94" i="43"/>
  <c r="J94" i="43"/>
  <c r="D94" i="43"/>
  <c r="D92" i="43"/>
  <c r="D91" i="43"/>
  <c r="D90" i="43"/>
  <c r="N73" i="43"/>
  <c r="L73" i="43"/>
  <c r="N72" i="43"/>
  <c r="L72" i="43"/>
  <c r="N71" i="43"/>
  <c r="L71" i="43"/>
  <c r="N70" i="43"/>
  <c r="L70" i="43"/>
  <c r="N69" i="43"/>
  <c r="L69" i="43"/>
  <c r="N68" i="43"/>
  <c r="L68" i="43"/>
  <c r="N67" i="43"/>
  <c r="L67" i="43"/>
  <c r="N66" i="43"/>
  <c r="L66" i="43"/>
  <c r="N65" i="43"/>
  <c r="L65" i="43"/>
  <c r="N64" i="43"/>
  <c r="L64" i="43"/>
  <c r="N63" i="43"/>
  <c r="L63" i="43"/>
  <c r="N62" i="43"/>
  <c r="L62" i="43"/>
  <c r="N61" i="43"/>
  <c r="L61" i="43"/>
  <c r="N60" i="43"/>
  <c r="L60" i="43"/>
  <c r="N59" i="43"/>
  <c r="L59" i="43"/>
  <c r="N58" i="43"/>
  <c r="L58" i="43"/>
  <c r="N57" i="43"/>
  <c r="L57" i="43"/>
  <c r="N56" i="43"/>
  <c r="L56" i="43"/>
  <c r="N55" i="43"/>
  <c r="L55" i="43"/>
  <c r="N54" i="43"/>
  <c r="L54" i="43"/>
  <c r="N53" i="43"/>
  <c r="L53" i="43"/>
  <c r="N52" i="43"/>
  <c r="L52" i="43"/>
  <c r="N51" i="43"/>
  <c r="L51" i="43"/>
  <c r="N50" i="43"/>
  <c r="L50" i="43"/>
  <c r="N49" i="43"/>
  <c r="L49" i="43"/>
  <c r="N48" i="43"/>
  <c r="L48" i="43"/>
  <c r="N47" i="43"/>
  <c r="L47" i="43"/>
  <c r="N46" i="43"/>
  <c r="L46" i="43"/>
  <c r="N45" i="43"/>
  <c r="L45" i="43"/>
  <c r="N44" i="43"/>
  <c r="L44" i="43"/>
  <c r="N43" i="43"/>
  <c r="L43" i="43"/>
  <c r="N42" i="43"/>
  <c r="L42" i="43"/>
  <c r="N41" i="43"/>
  <c r="L41" i="43"/>
  <c r="N40" i="43"/>
  <c r="L40" i="43"/>
  <c r="N39" i="43"/>
  <c r="L39" i="43"/>
  <c r="N38" i="43"/>
  <c r="L38" i="43"/>
  <c r="N37" i="43"/>
  <c r="L37" i="43"/>
  <c r="N36" i="43"/>
  <c r="L36" i="43"/>
  <c r="N35" i="43"/>
  <c r="L35" i="43"/>
  <c r="N34" i="43"/>
  <c r="L34" i="43"/>
  <c r="N33" i="43"/>
  <c r="L33" i="43"/>
  <c r="N32" i="43"/>
  <c r="L32" i="43"/>
  <c r="N31" i="43"/>
  <c r="L31" i="43"/>
  <c r="N30" i="43"/>
  <c r="L30" i="43"/>
  <c r="N29" i="43"/>
  <c r="L29" i="43"/>
  <c r="N28" i="43"/>
  <c r="L28" i="43"/>
  <c r="N27" i="43"/>
  <c r="L27" i="43"/>
  <c r="N26" i="43"/>
  <c r="L26" i="43"/>
  <c r="N25" i="43"/>
  <c r="L25" i="43"/>
  <c r="N24" i="43"/>
  <c r="L24" i="43"/>
  <c r="N23" i="43"/>
  <c r="L23" i="43"/>
  <c r="N22" i="43"/>
  <c r="L22" i="43"/>
  <c r="N21" i="43"/>
  <c r="L21" i="43"/>
  <c r="N20" i="43"/>
  <c r="L20" i="43"/>
  <c r="N19" i="43"/>
  <c r="L19" i="43"/>
  <c r="N18" i="43"/>
  <c r="L18" i="43"/>
  <c r="C17" i="43"/>
  <c r="C18" i="43" s="1"/>
  <c r="C19" i="43" s="1"/>
  <c r="C20" i="43" s="1"/>
  <c r="C21" i="43" s="1"/>
  <c r="C22" i="43" s="1"/>
  <c r="C23" i="43" s="1"/>
  <c r="C24" i="43" s="1"/>
  <c r="C25" i="43" s="1"/>
  <c r="C26" i="43" s="1"/>
  <c r="C27" i="43" s="1"/>
  <c r="C28" i="43" s="1"/>
  <c r="C29" i="43" s="1"/>
  <c r="C30" i="43" s="1"/>
  <c r="C31" i="43" s="1"/>
  <c r="C32" i="43" s="1"/>
  <c r="C33" i="43" s="1"/>
  <c r="C34" i="43" s="1"/>
  <c r="C35" i="43" s="1"/>
  <c r="C36" i="43" s="1"/>
  <c r="C37" i="43" s="1"/>
  <c r="C38" i="43" s="1"/>
  <c r="C39" i="43" s="1"/>
  <c r="C40" i="43" s="1"/>
  <c r="C41" i="43" s="1"/>
  <c r="C42" i="43" s="1"/>
  <c r="C43" i="43" s="1"/>
  <c r="C44" i="43" s="1"/>
  <c r="C45" i="43" s="1"/>
  <c r="B17" i="43"/>
  <c r="K11" i="43"/>
  <c r="I11" i="43"/>
  <c r="I10" i="43"/>
  <c r="P1" i="43"/>
  <c r="P84" i="43" s="1"/>
  <c r="H144" i="49" l="1"/>
  <c r="I144" i="49"/>
  <c r="F145" i="49"/>
  <c r="B145" i="49"/>
  <c r="D146" i="48"/>
  <c r="E146" i="48" s="1"/>
  <c r="G145" i="48"/>
  <c r="P102" i="43"/>
  <c r="P106" i="43"/>
  <c r="P110" i="43"/>
  <c r="P114" i="43"/>
  <c r="P118" i="43"/>
  <c r="P122" i="43"/>
  <c r="P126" i="43"/>
  <c r="P130" i="43"/>
  <c r="O30" i="43"/>
  <c r="O34" i="43"/>
  <c r="O42" i="43"/>
  <c r="O50" i="43"/>
  <c r="O54" i="43"/>
  <c r="O38" i="43"/>
  <c r="O72" i="43"/>
  <c r="D103" i="44"/>
  <c r="G102" i="44"/>
  <c r="O58" i="43"/>
  <c r="P105" i="43"/>
  <c r="P109" i="43"/>
  <c r="P113" i="43"/>
  <c r="P121" i="43"/>
  <c r="P125" i="43"/>
  <c r="P129" i="43"/>
  <c r="O62" i="43"/>
  <c r="P104" i="43"/>
  <c r="P108" i="43"/>
  <c r="P112" i="43"/>
  <c r="P116" i="43"/>
  <c r="P120" i="43"/>
  <c r="P124" i="43"/>
  <c r="P128" i="43"/>
  <c r="O19" i="43"/>
  <c r="O31" i="43"/>
  <c r="O39" i="43"/>
  <c r="O57" i="43"/>
  <c r="O71" i="43"/>
  <c r="O28" i="43"/>
  <c r="O36" i="43"/>
  <c r="O44" i="43"/>
  <c r="O73" i="43"/>
  <c r="O49" i="43"/>
  <c r="O37" i="43"/>
  <c r="O35" i="43"/>
  <c r="O67" i="43"/>
  <c r="O43" i="43"/>
  <c r="O63" i="43"/>
  <c r="O24" i="43"/>
  <c r="O56" i="43"/>
  <c r="O60" i="43"/>
  <c r="O20" i="43"/>
  <c r="O40" i="43"/>
  <c r="O48" i="43"/>
  <c r="O52" i="43"/>
  <c r="O22" i="43"/>
  <c r="O46" i="43"/>
  <c r="O66" i="43"/>
  <c r="O70" i="43"/>
  <c r="O23" i="43"/>
  <c r="O18" i="43"/>
  <c r="O33" i="43"/>
  <c r="O55" i="43"/>
  <c r="O59" i="43"/>
  <c r="O69" i="43"/>
  <c r="O26" i="43"/>
  <c r="O25" i="43"/>
  <c r="O51" i="43"/>
  <c r="O41" i="43"/>
  <c r="O65" i="43"/>
  <c r="O27" i="43"/>
  <c r="O47" i="43"/>
  <c r="O32" i="43"/>
  <c r="C46" i="43"/>
  <c r="C47" i="43" s="1"/>
  <c r="C48" i="43" s="1"/>
  <c r="C49" i="43" s="1"/>
  <c r="C50" i="43" s="1"/>
  <c r="C51" i="43" s="1"/>
  <c r="C52" i="43" s="1"/>
  <c r="C53" i="43" s="1"/>
  <c r="C54" i="43" s="1"/>
  <c r="C55" i="43" s="1"/>
  <c r="C56" i="43" s="1"/>
  <c r="C57" i="43" s="1"/>
  <c r="C58" i="43" s="1"/>
  <c r="C59" i="43" s="1"/>
  <c r="C60" i="43" s="1"/>
  <c r="C61" i="43" s="1"/>
  <c r="C62" i="43" s="1"/>
  <c r="C63" i="43" s="1"/>
  <c r="C64" i="43" s="1"/>
  <c r="C65" i="43" s="1"/>
  <c r="C66" i="43" s="1"/>
  <c r="C67" i="43" s="1"/>
  <c r="C68" i="43" s="1"/>
  <c r="C69" i="43" s="1"/>
  <c r="C70" i="43" s="1"/>
  <c r="C71" i="43" s="1"/>
  <c r="C72" i="43" s="1"/>
  <c r="O61" i="43"/>
  <c r="O45" i="43"/>
  <c r="P117" i="43"/>
  <c r="P127" i="43"/>
  <c r="O21" i="43"/>
  <c r="O29" i="43"/>
  <c r="C100" i="43"/>
  <c r="O53" i="43"/>
  <c r="P101" i="43"/>
  <c r="P111" i="43"/>
  <c r="O64" i="43"/>
  <c r="P107" i="43"/>
  <c r="P123" i="43"/>
  <c r="O68" i="43"/>
  <c r="P103" i="43"/>
  <c r="P119" i="43"/>
  <c r="P115" i="43"/>
  <c r="P131" i="43"/>
  <c r="K48" i="17"/>
  <c r="J48" i="17"/>
  <c r="D146" i="49" l="1"/>
  <c r="E146" i="49" s="1"/>
  <c r="G145" i="49"/>
  <c r="H145" i="48"/>
  <c r="I145" i="48"/>
  <c r="B146" i="48"/>
  <c r="F146" i="48"/>
  <c r="B103" i="44"/>
  <c r="E103" i="44"/>
  <c r="F103" i="44" s="1"/>
  <c r="D101" i="43"/>
  <c r="C101" i="43"/>
  <c r="C102" i="43" s="1"/>
  <c r="C103" i="43" s="1"/>
  <c r="C104" i="43" s="1"/>
  <c r="C105" i="43" s="1"/>
  <c r="C106" i="43" s="1"/>
  <c r="C107" i="43" s="1"/>
  <c r="C108" i="43" s="1"/>
  <c r="C109" i="43" s="1"/>
  <c r="C110" i="43" s="1"/>
  <c r="C111" i="43" s="1"/>
  <c r="C112" i="43" s="1"/>
  <c r="C113" i="43" s="1"/>
  <c r="C114" i="43" s="1"/>
  <c r="C115" i="43" s="1"/>
  <c r="C116" i="43" s="1"/>
  <c r="C117" i="43" s="1"/>
  <c r="C118" i="43" s="1"/>
  <c r="C119" i="43" s="1"/>
  <c r="C120" i="43" s="1"/>
  <c r="C121" i="43" s="1"/>
  <c r="C122" i="43" s="1"/>
  <c r="C123" i="43" s="1"/>
  <c r="C124" i="43" s="1"/>
  <c r="C125" i="43" s="1"/>
  <c r="C126" i="43" s="1"/>
  <c r="C127" i="43" s="1"/>
  <c r="C128" i="43" s="1"/>
  <c r="C129" i="43" s="1"/>
  <c r="C130" i="43" s="1"/>
  <c r="C131" i="43" s="1"/>
  <c r="C132" i="43" s="1"/>
  <c r="C133" i="43" s="1"/>
  <c r="C134" i="43" s="1"/>
  <c r="C135" i="43" s="1"/>
  <c r="C136" i="43" s="1"/>
  <c r="C137" i="43" s="1"/>
  <c r="C138" i="43" s="1"/>
  <c r="C139" i="43" s="1"/>
  <c r="C140" i="43" s="1"/>
  <c r="C141" i="43" s="1"/>
  <c r="C142" i="43" s="1"/>
  <c r="C143" i="43" s="1"/>
  <c r="C144" i="43" s="1"/>
  <c r="C145" i="43" s="1"/>
  <c r="C146" i="43" s="1"/>
  <c r="C147" i="43" s="1"/>
  <c r="C148" i="43" s="1"/>
  <c r="C149" i="43" s="1"/>
  <c r="C150" i="43" s="1"/>
  <c r="C151" i="43" s="1"/>
  <c r="C152" i="43" s="1"/>
  <c r="C153" i="43" s="1"/>
  <c r="C154" i="43" s="1"/>
  <c r="C155" i="43" s="1"/>
  <c r="B100" i="43"/>
  <c r="I145" i="49" l="1"/>
  <c r="H145" i="49"/>
  <c r="B146" i="49"/>
  <c r="F146" i="49"/>
  <c r="D147" i="48"/>
  <c r="E147" i="48" s="1"/>
  <c r="G146" i="48"/>
  <c r="D104" i="44"/>
  <c r="G103" i="44"/>
  <c r="B101" i="43"/>
  <c r="D147" i="49" l="1"/>
  <c r="E147" i="49" s="1"/>
  <c r="G146" i="49"/>
  <c r="H146" i="48"/>
  <c r="I146" i="48"/>
  <c r="F147" i="48"/>
  <c r="B147" i="48"/>
  <c r="B104" i="44"/>
  <c r="E104" i="44"/>
  <c r="F104" i="44" s="1"/>
  <c r="M17" i="41"/>
  <c r="K17" i="41"/>
  <c r="L17" i="41" s="1"/>
  <c r="M17" i="40"/>
  <c r="K17" i="40"/>
  <c r="L17" i="40" s="1"/>
  <c r="M19" i="39"/>
  <c r="K19" i="39"/>
  <c r="L19" i="39" s="1"/>
  <c r="M21" i="37"/>
  <c r="K21" i="37"/>
  <c r="L21" i="37" s="1"/>
  <c r="M21" i="38"/>
  <c r="K21" i="38"/>
  <c r="L21" i="38" s="1"/>
  <c r="M22" i="35"/>
  <c r="K22" i="35"/>
  <c r="L22" i="35" s="1"/>
  <c r="M22" i="34"/>
  <c r="K22" i="34"/>
  <c r="L22" i="34" s="1"/>
  <c r="M22" i="31"/>
  <c r="K22" i="31"/>
  <c r="L22" i="31" s="1"/>
  <c r="M23" i="29"/>
  <c r="K23" i="29"/>
  <c r="L23" i="29" s="1"/>
  <c r="M25" i="26"/>
  <c r="K25" i="26"/>
  <c r="L25" i="26" s="1"/>
  <c r="M26" i="24"/>
  <c r="K26" i="24"/>
  <c r="L26" i="24" s="1"/>
  <c r="M24" i="25"/>
  <c r="K24" i="25"/>
  <c r="L24" i="25" s="1"/>
  <c r="M25" i="23"/>
  <c r="K25" i="23"/>
  <c r="L25" i="23" s="1"/>
  <c r="M25" i="22"/>
  <c r="K25" i="22"/>
  <c r="L25" i="22" s="1"/>
  <c r="M26" i="21"/>
  <c r="K26" i="21"/>
  <c r="L26" i="21" s="1"/>
  <c r="M28" i="19"/>
  <c r="K28" i="19"/>
  <c r="L28" i="19" s="1"/>
  <c r="M28" i="18"/>
  <c r="K28" i="18"/>
  <c r="L28" i="18" s="1"/>
  <c r="M29" i="4"/>
  <c r="K29" i="4"/>
  <c r="L29" i="4" s="1"/>
  <c r="M29" i="3"/>
  <c r="K29" i="3"/>
  <c r="L29" i="3" s="1"/>
  <c r="M18" i="39"/>
  <c r="K18" i="39"/>
  <c r="L18" i="39" s="1"/>
  <c r="I146" i="49" l="1"/>
  <c r="H146" i="49"/>
  <c r="F147" i="49"/>
  <c r="B147" i="49"/>
  <c r="D148" i="48"/>
  <c r="G147" i="48"/>
  <c r="E148" i="48"/>
  <c r="D105" i="44"/>
  <c r="E105" i="44" s="1"/>
  <c r="G104" i="44"/>
  <c r="M20" i="37"/>
  <c r="K20" i="37"/>
  <c r="L20" i="37" s="1"/>
  <c r="M21" i="35"/>
  <c r="K21" i="35"/>
  <c r="L21" i="35" s="1"/>
  <c r="M20" i="38"/>
  <c r="K20" i="38"/>
  <c r="L20" i="38" s="1"/>
  <c r="M21" i="34"/>
  <c r="K21" i="34"/>
  <c r="L21" i="34" s="1"/>
  <c r="M21" i="31"/>
  <c r="K21" i="31"/>
  <c r="L21" i="31" s="1"/>
  <c r="M22" i="29"/>
  <c r="K22" i="29"/>
  <c r="L22" i="29" s="1"/>
  <c r="M25" i="27"/>
  <c r="K25" i="27"/>
  <c r="L25" i="27" s="1"/>
  <c r="M24" i="26"/>
  <c r="K24" i="26"/>
  <c r="L24" i="26" s="1"/>
  <c r="M25" i="24"/>
  <c r="K25" i="24"/>
  <c r="L25" i="24" s="1"/>
  <c r="M23" i="25"/>
  <c r="K23" i="25"/>
  <c r="L23" i="25" s="1"/>
  <c r="M24" i="23"/>
  <c r="K24" i="23"/>
  <c r="L24" i="23" s="1"/>
  <c r="M24" i="22"/>
  <c r="K24" i="22"/>
  <c r="L24" i="22" s="1"/>
  <c r="M25" i="21"/>
  <c r="K25" i="21"/>
  <c r="L25" i="21" s="1"/>
  <c r="D148" i="49" l="1"/>
  <c r="E148" i="49" s="1"/>
  <c r="G147" i="49"/>
  <c r="B148" i="48"/>
  <c r="F148" i="48"/>
  <c r="H147" i="48"/>
  <c r="I147" i="48"/>
  <c r="F105" i="44"/>
  <c r="B105" i="44"/>
  <c r="M16" i="2"/>
  <c r="I147" i="49" l="1"/>
  <c r="H147" i="49"/>
  <c r="B148" i="49"/>
  <c r="F148" i="49"/>
  <c r="D149" i="48"/>
  <c r="G148" i="48"/>
  <c r="E149" i="48"/>
  <c r="J93" i="44"/>
  <c r="J93" i="45"/>
  <c r="J93" i="43"/>
  <c r="D106" i="44"/>
  <c r="G105" i="44"/>
  <c r="W39" i="17"/>
  <c r="W38" i="17"/>
  <c r="L39" i="17"/>
  <c r="L38" i="17"/>
  <c r="J155" i="42"/>
  <c r="J154" i="42"/>
  <c r="J153" i="42"/>
  <c r="J152" i="42"/>
  <c r="J151" i="42"/>
  <c r="J150" i="42"/>
  <c r="J149" i="42"/>
  <c r="J148" i="42"/>
  <c r="J147" i="42"/>
  <c r="J146" i="42"/>
  <c r="J145" i="42"/>
  <c r="J144" i="42"/>
  <c r="J143" i="42"/>
  <c r="J142" i="42"/>
  <c r="J141" i="42"/>
  <c r="J140" i="42"/>
  <c r="J139" i="42"/>
  <c r="J138" i="42"/>
  <c r="J137" i="42"/>
  <c r="J136" i="42"/>
  <c r="J135" i="42"/>
  <c r="J134" i="42"/>
  <c r="J133" i="42"/>
  <c r="J132" i="42"/>
  <c r="J155" i="41"/>
  <c r="J154" i="41"/>
  <c r="J153" i="41"/>
  <c r="J152" i="41"/>
  <c r="J151" i="41"/>
  <c r="J150" i="41"/>
  <c r="J149" i="41"/>
  <c r="J148" i="41"/>
  <c r="J147" i="41"/>
  <c r="J146" i="41"/>
  <c r="J145" i="41"/>
  <c r="J144" i="41"/>
  <c r="J143" i="41"/>
  <c r="J142" i="41"/>
  <c r="J141" i="41"/>
  <c r="J140" i="41"/>
  <c r="J139" i="41"/>
  <c r="J138" i="41"/>
  <c r="J137" i="41"/>
  <c r="J136" i="41"/>
  <c r="J135" i="41"/>
  <c r="J134" i="41"/>
  <c r="J133" i="41"/>
  <c r="J132" i="41"/>
  <c r="P155" i="42"/>
  <c r="O155" i="42"/>
  <c r="M155" i="42"/>
  <c r="P154" i="42"/>
  <c r="O154" i="42"/>
  <c r="M154" i="42"/>
  <c r="P153" i="42"/>
  <c r="O153" i="42"/>
  <c r="M153" i="42"/>
  <c r="P152" i="42"/>
  <c r="O152" i="42"/>
  <c r="M152" i="42"/>
  <c r="P151" i="42"/>
  <c r="O151" i="42"/>
  <c r="M151" i="42"/>
  <c r="P150" i="42"/>
  <c r="O150" i="42"/>
  <c r="M150" i="42"/>
  <c r="P149" i="42"/>
  <c r="O149" i="42"/>
  <c r="M149" i="42"/>
  <c r="P148" i="42"/>
  <c r="O148" i="42"/>
  <c r="M148" i="42"/>
  <c r="P147" i="42"/>
  <c r="O147" i="42"/>
  <c r="M147" i="42"/>
  <c r="P146" i="42"/>
  <c r="O146" i="42"/>
  <c r="M146" i="42"/>
  <c r="P145" i="42"/>
  <c r="O145" i="42"/>
  <c r="M145" i="42"/>
  <c r="P144" i="42"/>
  <c r="O144" i="42"/>
  <c r="M144" i="42"/>
  <c r="P143" i="42"/>
  <c r="O143" i="42"/>
  <c r="M143" i="42"/>
  <c r="P142" i="42"/>
  <c r="O142" i="42"/>
  <c r="M142" i="42"/>
  <c r="P141" i="42"/>
  <c r="O141" i="42"/>
  <c r="M141" i="42"/>
  <c r="P140" i="42"/>
  <c r="O140" i="42"/>
  <c r="M140" i="42"/>
  <c r="P139" i="42"/>
  <c r="O139" i="42"/>
  <c r="M139" i="42"/>
  <c r="P138" i="42"/>
  <c r="O138" i="42"/>
  <c r="M138" i="42"/>
  <c r="P137" i="42"/>
  <c r="O137" i="42"/>
  <c r="M137" i="42"/>
  <c r="P136" i="42"/>
  <c r="O136" i="42"/>
  <c r="M136" i="42"/>
  <c r="P135" i="42"/>
  <c r="O135" i="42"/>
  <c r="M135" i="42"/>
  <c r="P134" i="42"/>
  <c r="O134" i="42"/>
  <c r="M134" i="42"/>
  <c r="P133" i="42"/>
  <c r="O133" i="42"/>
  <c r="M133" i="42"/>
  <c r="P132" i="42"/>
  <c r="O132" i="42"/>
  <c r="M132" i="42"/>
  <c r="O131" i="42"/>
  <c r="M131" i="42"/>
  <c r="O130" i="42"/>
  <c r="M130" i="42"/>
  <c r="O129" i="42"/>
  <c r="M129" i="42"/>
  <c r="O128" i="42"/>
  <c r="M128" i="42"/>
  <c r="O127" i="42"/>
  <c r="M127" i="42"/>
  <c r="O126" i="42"/>
  <c r="M126" i="42"/>
  <c r="O125" i="42"/>
  <c r="M125" i="42"/>
  <c r="O124" i="42"/>
  <c r="M124" i="42"/>
  <c r="O123" i="42"/>
  <c r="M123" i="42"/>
  <c r="O122" i="42"/>
  <c r="M122" i="42"/>
  <c r="O121" i="42"/>
  <c r="M121" i="42"/>
  <c r="O120" i="42"/>
  <c r="M120" i="42"/>
  <c r="O119" i="42"/>
  <c r="M119" i="42"/>
  <c r="O118" i="42"/>
  <c r="M118" i="42"/>
  <c r="O117" i="42"/>
  <c r="M117" i="42"/>
  <c r="O116" i="42"/>
  <c r="M116" i="42"/>
  <c r="O115" i="42"/>
  <c r="M115" i="42"/>
  <c r="O114" i="42"/>
  <c r="M114" i="42"/>
  <c r="O113" i="42"/>
  <c r="M113" i="42"/>
  <c r="O112" i="42"/>
  <c r="M112" i="42"/>
  <c r="O111" i="42"/>
  <c r="M111" i="42"/>
  <c r="O110" i="42"/>
  <c r="M110" i="42"/>
  <c r="O109" i="42"/>
  <c r="M109" i="42"/>
  <c r="O108" i="42"/>
  <c r="M108" i="42"/>
  <c r="O107" i="42"/>
  <c r="M107" i="42"/>
  <c r="O106" i="42"/>
  <c r="M106" i="42"/>
  <c r="O105" i="42"/>
  <c r="M105" i="42"/>
  <c r="O104" i="42"/>
  <c r="M104" i="42"/>
  <c r="O103" i="42"/>
  <c r="M103" i="42"/>
  <c r="O102" i="42"/>
  <c r="M102" i="42"/>
  <c r="O101" i="42"/>
  <c r="M101" i="42"/>
  <c r="D97" i="42"/>
  <c r="L94" i="42"/>
  <c r="J94" i="42"/>
  <c r="J93" i="42"/>
  <c r="D92" i="42"/>
  <c r="D91" i="42"/>
  <c r="D90" i="42"/>
  <c r="N73" i="42"/>
  <c r="L73" i="42"/>
  <c r="N72" i="42"/>
  <c r="L72" i="42"/>
  <c r="N71" i="42"/>
  <c r="L71" i="42"/>
  <c r="N70" i="42"/>
  <c r="L70" i="42"/>
  <c r="N69" i="42"/>
  <c r="L69" i="42"/>
  <c r="N68" i="42"/>
  <c r="L68" i="42"/>
  <c r="N67" i="42"/>
  <c r="L67" i="42"/>
  <c r="N66" i="42"/>
  <c r="L66" i="42"/>
  <c r="N65" i="42"/>
  <c r="L65" i="42"/>
  <c r="N64" i="42"/>
  <c r="L64" i="42"/>
  <c r="N63" i="42"/>
  <c r="L63" i="42"/>
  <c r="N62" i="42"/>
  <c r="L62" i="42"/>
  <c r="N61" i="42"/>
  <c r="L61" i="42"/>
  <c r="N60" i="42"/>
  <c r="L60" i="42"/>
  <c r="N59" i="42"/>
  <c r="L59" i="42"/>
  <c r="N58" i="42"/>
  <c r="L58" i="42"/>
  <c r="N57" i="42"/>
  <c r="L57" i="42"/>
  <c r="N56" i="42"/>
  <c r="L56" i="42"/>
  <c r="N55" i="42"/>
  <c r="L55" i="42"/>
  <c r="N54" i="42"/>
  <c r="L54" i="42"/>
  <c r="N53" i="42"/>
  <c r="L53" i="42"/>
  <c r="N52" i="42"/>
  <c r="L52" i="42"/>
  <c r="N51" i="42"/>
  <c r="L51" i="42"/>
  <c r="N50" i="42"/>
  <c r="L50" i="42"/>
  <c r="N49" i="42"/>
  <c r="L49" i="42"/>
  <c r="N48" i="42"/>
  <c r="L48" i="42"/>
  <c r="N47" i="42"/>
  <c r="L47" i="42"/>
  <c r="N46" i="42"/>
  <c r="L46" i="42"/>
  <c r="N45" i="42"/>
  <c r="L45" i="42"/>
  <c r="N44" i="42"/>
  <c r="L44" i="42"/>
  <c r="N43" i="42"/>
  <c r="L43" i="42"/>
  <c r="N42" i="42"/>
  <c r="L42" i="42"/>
  <c r="N41" i="42"/>
  <c r="L41" i="42"/>
  <c r="N40" i="42"/>
  <c r="L40" i="42"/>
  <c r="N39" i="42"/>
  <c r="L39" i="42"/>
  <c r="N38" i="42"/>
  <c r="L38" i="42"/>
  <c r="N37" i="42"/>
  <c r="L37" i="42"/>
  <c r="N36" i="42"/>
  <c r="L36" i="42"/>
  <c r="N35" i="42"/>
  <c r="L35" i="42"/>
  <c r="N34" i="42"/>
  <c r="L34" i="42"/>
  <c r="N33" i="42"/>
  <c r="L33" i="42"/>
  <c r="N32" i="42"/>
  <c r="L32" i="42"/>
  <c r="N31" i="42"/>
  <c r="L31" i="42"/>
  <c r="N30" i="42"/>
  <c r="L30" i="42"/>
  <c r="N29" i="42"/>
  <c r="L29" i="42"/>
  <c r="N28" i="42"/>
  <c r="L28" i="42"/>
  <c r="N27" i="42"/>
  <c r="L27" i="42"/>
  <c r="N26" i="42"/>
  <c r="L26" i="42"/>
  <c r="N25" i="42"/>
  <c r="L25" i="42"/>
  <c r="N24" i="42"/>
  <c r="L24" i="42"/>
  <c r="N23" i="42"/>
  <c r="L23" i="42"/>
  <c r="N22" i="42"/>
  <c r="L22" i="42"/>
  <c r="N21" i="42"/>
  <c r="L21" i="42"/>
  <c r="N20" i="42"/>
  <c r="L20" i="42"/>
  <c r="N19" i="42"/>
  <c r="L19" i="42"/>
  <c r="C17" i="42"/>
  <c r="C18" i="42" s="1"/>
  <c r="C19" i="42" s="1"/>
  <c r="C20" i="42" s="1"/>
  <c r="C21" i="42" s="1"/>
  <c r="C22" i="42" s="1"/>
  <c r="C23" i="42" s="1"/>
  <c r="C24" i="42" s="1"/>
  <c r="C25" i="42" s="1"/>
  <c r="C26" i="42" s="1"/>
  <c r="C27" i="42" s="1"/>
  <c r="C28" i="42" s="1"/>
  <c r="C29" i="42" s="1"/>
  <c r="C30" i="42" s="1"/>
  <c r="C31" i="42" s="1"/>
  <c r="C32" i="42" s="1"/>
  <c r="C33" i="42" s="1"/>
  <c r="C34" i="42" s="1"/>
  <c r="C35" i="42" s="1"/>
  <c r="C36" i="42" s="1"/>
  <c r="C37" i="42" s="1"/>
  <c r="C38" i="42" s="1"/>
  <c r="C39" i="42" s="1"/>
  <c r="C40" i="42" s="1"/>
  <c r="C41" i="42" s="1"/>
  <c r="C42" i="42" s="1"/>
  <c r="C43" i="42" s="1"/>
  <c r="C44" i="42" s="1"/>
  <c r="C45" i="42" s="1"/>
  <c r="C46" i="42" s="1"/>
  <c r="C47" i="42" s="1"/>
  <c r="C48" i="42" s="1"/>
  <c r="C49" i="42" s="1"/>
  <c r="C50" i="42" s="1"/>
  <c r="C51" i="42" s="1"/>
  <c r="C52" i="42" s="1"/>
  <c r="C53" i="42" s="1"/>
  <c r="C54" i="42" s="1"/>
  <c r="C55" i="42" s="1"/>
  <c r="C56" i="42" s="1"/>
  <c r="C57" i="42" s="1"/>
  <c r="C58" i="42" s="1"/>
  <c r="C59" i="42" s="1"/>
  <c r="C60" i="42" s="1"/>
  <c r="C61" i="42" s="1"/>
  <c r="C62" i="42" s="1"/>
  <c r="C63" i="42" s="1"/>
  <c r="C64" i="42" s="1"/>
  <c r="C65" i="42" s="1"/>
  <c r="C66" i="42" s="1"/>
  <c r="C67" i="42" s="1"/>
  <c r="C68" i="42" s="1"/>
  <c r="C69" i="42" s="1"/>
  <c r="C70" i="42" s="1"/>
  <c r="C71" i="42" s="1"/>
  <c r="C72" i="42" s="1"/>
  <c r="B17" i="42"/>
  <c r="K11" i="42"/>
  <c r="I11" i="42"/>
  <c r="I10" i="42"/>
  <c r="P1" i="42"/>
  <c r="P84" i="42" s="1"/>
  <c r="P155" i="41"/>
  <c r="O155" i="41"/>
  <c r="M155" i="41"/>
  <c r="P154" i="41"/>
  <c r="O154" i="41"/>
  <c r="M154" i="41"/>
  <c r="P153" i="41"/>
  <c r="O153" i="41"/>
  <c r="M153" i="41"/>
  <c r="P152" i="41"/>
  <c r="O152" i="41"/>
  <c r="M152" i="41"/>
  <c r="P151" i="41"/>
  <c r="O151" i="41"/>
  <c r="M151" i="41"/>
  <c r="P150" i="41"/>
  <c r="O150" i="41"/>
  <c r="M150" i="41"/>
  <c r="P149" i="41"/>
  <c r="O149" i="41"/>
  <c r="M149" i="41"/>
  <c r="P148" i="41"/>
  <c r="O148" i="41"/>
  <c r="M148" i="41"/>
  <c r="P147" i="41"/>
  <c r="O147" i="41"/>
  <c r="M147" i="41"/>
  <c r="P146" i="41"/>
  <c r="O146" i="41"/>
  <c r="M146" i="41"/>
  <c r="P145" i="41"/>
  <c r="O145" i="41"/>
  <c r="M145" i="41"/>
  <c r="P144" i="41"/>
  <c r="O144" i="41"/>
  <c r="M144" i="41"/>
  <c r="P143" i="41"/>
  <c r="O143" i="41"/>
  <c r="M143" i="41"/>
  <c r="P142" i="41"/>
  <c r="O142" i="41"/>
  <c r="M142" i="41"/>
  <c r="P141" i="41"/>
  <c r="O141" i="41"/>
  <c r="M141" i="41"/>
  <c r="P140" i="41"/>
  <c r="O140" i="41"/>
  <c r="M140" i="41"/>
  <c r="P139" i="41"/>
  <c r="O139" i="41"/>
  <c r="M139" i="41"/>
  <c r="P138" i="41"/>
  <c r="O138" i="41"/>
  <c r="M138" i="41"/>
  <c r="P137" i="41"/>
  <c r="O137" i="41"/>
  <c r="M137" i="41"/>
  <c r="P136" i="41"/>
  <c r="O136" i="41"/>
  <c r="M136" i="41"/>
  <c r="P135" i="41"/>
  <c r="O135" i="41"/>
  <c r="M135" i="41"/>
  <c r="P134" i="41"/>
  <c r="O134" i="41"/>
  <c r="M134" i="41"/>
  <c r="P133" i="41"/>
  <c r="O133" i="41"/>
  <c r="M133" i="41"/>
  <c r="P132" i="41"/>
  <c r="O132" i="41"/>
  <c r="M132" i="41"/>
  <c r="O131" i="41"/>
  <c r="M131" i="41"/>
  <c r="O130" i="41"/>
  <c r="M130" i="41"/>
  <c r="O129" i="41"/>
  <c r="M129" i="41"/>
  <c r="O128" i="41"/>
  <c r="M128" i="41"/>
  <c r="O127" i="41"/>
  <c r="M127" i="41"/>
  <c r="O126" i="41"/>
  <c r="M126" i="41"/>
  <c r="O125" i="41"/>
  <c r="M125" i="41"/>
  <c r="O124" i="41"/>
  <c r="M124" i="41"/>
  <c r="O123" i="41"/>
  <c r="M123" i="41"/>
  <c r="O122" i="41"/>
  <c r="M122" i="41"/>
  <c r="O121" i="41"/>
  <c r="M121" i="41"/>
  <c r="O120" i="41"/>
  <c r="M120" i="41"/>
  <c r="O119" i="41"/>
  <c r="M119" i="41"/>
  <c r="O118" i="41"/>
  <c r="M118" i="41"/>
  <c r="O117" i="41"/>
  <c r="M117" i="41"/>
  <c r="O116" i="41"/>
  <c r="M116" i="41"/>
  <c r="O115" i="41"/>
  <c r="M115" i="41"/>
  <c r="O114" i="41"/>
  <c r="M114" i="41"/>
  <c r="O113" i="41"/>
  <c r="M113" i="41"/>
  <c r="O112" i="41"/>
  <c r="M112" i="41"/>
  <c r="O111" i="41"/>
  <c r="M111" i="41"/>
  <c r="O110" i="41"/>
  <c r="M110" i="41"/>
  <c r="O109" i="41"/>
  <c r="M109" i="41"/>
  <c r="O108" i="41"/>
  <c r="M108" i="41"/>
  <c r="O107" i="41"/>
  <c r="M107" i="41"/>
  <c r="O106" i="41"/>
  <c r="M106" i="41"/>
  <c r="O105" i="41"/>
  <c r="M105" i="41"/>
  <c r="O104" i="41"/>
  <c r="M104" i="41"/>
  <c r="O103" i="41"/>
  <c r="M103" i="41"/>
  <c r="D97" i="41"/>
  <c r="D95" i="41"/>
  <c r="L94" i="41"/>
  <c r="J94" i="41"/>
  <c r="D94" i="41"/>
  <c r="J93" i="41"/>
  <c r="D92" i="41"/>
  <c r="D91" i="41"/>
  <c r="D90" i="41"/>
  <c r="N73" i="41"/>
  <c r="L73" i="41"/>
  <c r="N72" i="41"/>
  <c r="L72" i="41"/>
  <c r="N71" i="41"/>
  <c r="L71" i="41"/>
  <c r="N70" i="41"/>
  <c r="L70" i="41"/>
  <c r="N69" i="41"/>
  <c r="L69" i="41"/>
  <c r="N68" i="41"/>
  <c r="L68" i="41"/>
  <c r="N67" i="41"/>
  <c r="L67" i="41"/>
  <c r="N66" i="41"/>
  <c r="L66" i="41"/>
  <c r="N65" i="41"/>
  <c r="L65" i="41"/>
  <c r="N64" i="41"/>
  <c r="L64" i="41"/>
  <c r="N63" i="41"/>
  <c r="L63" i="41"/>
  <c r="N62" i="41"/>
  <c r="L62" i="41"/>
  <c r="N61" i="41"/>
  <c r="L61" i="41"/>
  <c r="N60" i="41"/>
  <c r="L60" i="41"/>
  <c r="N59" i="41"/>
  <c r="L59" i="41"/>
  <c r="N58" i="41"/>
  <c r="L58" i="41"/>
  <c r="N57" i="41"/>
  <c r="L57" i="41"/>
  <c r="N56" i="41"/>
  <c r="L56" i="41"/>
  <c r="N55" i="41"/>
  <c r="L55" i="41"/>
  <c r="N54" i="41"/>
  <c r="L54" i="41"/>
  <c r="N53" i="41"/>
  <c r="L53" i="41"/>
  <c r="N52" i="41"/>
  <c r="L52" i="41"/>
  <c r="N51" i="41"/>
  <c r="L51" i="41"/>
  <c r="N50" i="41"/>
  <c r="L50" i="41"/>
  <c r="N49" i="41"/>
  <c r="L49" i="41"/>
  <c r="N48" i="41"/>
  <c r="L48" i="41"/>
  <c r="N47" i="41"/>
  <c r="L47" i="41"/>
  <c r="N46" i="41"/>
  <c r="L46" i="41"/>
  <c r="N45" i="41"/>
  <c r="L45" i="41"/>
  <c r="N44" i="41"/>
  <c r="L44" i="41"/>
  <c r="N43" i="41"/>
  <c r="L43" i="41"/>
  <c r="N42" i="41"/>
  <c r="L42" i="41"/>
  <c r="N41" i="41"/>
  <c r="L41" i="41"/>
  <c r="N40" i="41"/>
  <c r="L40" i="41"/>
  <c r="N39" i="41"/>
  <c r="L39" i="41"/>
  <c r="N38" i="41"/>
  <c r="L38" i="41"/>
  <c r="N37" i="41"/>
  <c r="L37" i="41"/>
  <c r="N36" i="41"/>
  <c r="L36" i="41"/>
  <c r="N35" i="41"/>
  <c r="L35" i="41"/>
  <c r="N34" i="41"/>
  <c r="L34" i="41"/>
  <c r="N33" i="41"/>
  <c r="L33" i="41"/>
  <c r="N32" i="41"/>
  <c r="L32" i="41"/>
  <c r="N31" i="41"/>
  <c r="L31" i="41"/>
  <c r="N30" i="41"/>
  <c r="L30" i="41"/>
  <c r="N29" i="41"/>
  <c r="L29" i="41"/>
  <c r="N28" i="41"/>
  <c r="L28" i="41"/>
  <c r="N27" i="41"/>
  <c r="L27" i="41"/>
  <c r="N26" i="41"/>
  <c r="L26" i="41"/>
  <c r="N25" i="41"/>
  <c r="L25" i="41"/>
  <c r="N24" i="41"/>
  <c r="L24" i="41"/>
  <c r="N23" i="41"/>
  <c r="L23" i="41"/>
  <c r="N22" i="41"/>
  <c r="L22" i="41"/>
  <c r="N21" i="41"/>
  <c r="L21" i="41"/>
  <c r="C17" i="41"/>
  <c r="C18" i="41" s="1"/>
  <c r="C19" i="41" s="1"/>
  <c r="C20" i="41" s="1"/>
  <c r="C21" i="41" s="1"/>
  <c r="C22" i="41" s="1"/>
  <c r="C23" i="41" s="1"/>
  <c r="C24" i="41" s="1"/>
  <c r="C25" i="41" s="1"/>
  <c r="C26" i="41" s="1"/>
  <c r="C27" i="41" s="1"/>
  <c r="C28" i="41" s="1"/>
  <c r="C29" i="41" s="1"/>
  <c r="C30" i="41" s="1"/>
  <c r="C31" i="41" s="1"/>
  <c r="C32" i="41" s="1"/>
  <c r="C33" i="41" s="1"/>
  <c r="C34" i="41" s="1"/>
  <c r="C35" i="41" s="1"/>
  <c r="C36" i="41" s="1"/>
  <c r="C37" i="41" s="1"/>
  <c r="C38" i="41" s="1"/>
  <c r="C39" i="41" s="1"/>
  <c r="C40" i="41" s="1"/>
  <c r="C41" i="41" s="1"/>
  <c r="C42" i="41" s="1"/>
  <c r="C43" i="41" s="1"/>
  <c r="C44" i="41" s="1"/>
  <c r="C45" i="41" s="1"/>
  <c r="B17" i="41"/>
  <c r="K11" i="41"/>
  <c r="I11" i="41"/>
  <c r="I10" i="41"/>
  <c r="P1" i="41"/>
  <c r="P84" i="41" s="1"/>
  <c r="P155" i="40"/>
  <c r="O155" i="40"/>
  <c r="M155" i="40"/>
  <c r="J155" i="40"/>
  <c r="P154" i="40"/>
  <c r="O154" i="40"/>
  <c r="M154" i="40"/>
  <c r="J154" i="40"/>
  <c r="P153" i="40"/>
  <c r="O153" i="40"/>
  <c r="M153" i="40"/>
  <c r="J153" i="40"/>
  <c r="P152" i="40"/>
  <c r="O152" i="40"/>
  <c r="M152" i="40"/>
  <c r="J152" i="40"/>
  <c r="P151" i="40"/>
  <c r="O151" i="40"/>
  <c r="M151" i="40"/>
  <c r="J151" i="40"/>
  <c r="P150" i="40"/>
  <c r="O150" i="40"/>
  <c r="M150" i="40"/>
  <c r="J150" i="40"/>
  <c r="P149" i="40"/>
  <c r="O149" i="40"/>
  <c r="M149" i="40"/>
  <c r="J149" i="40"/>
  <c r="P148" i="40"/>
  <c r="O148" i="40"/>
  <c r="M148" i="40"/>
  <c r="J148" i="40"/>
  <c r="P147" i="40"/>
  <c r="O147" i="40"/>
  <c r="M147" i="40"/>
  <c r="J147" i="40"/>
  <c r="P146" i="40"/>
  <c r="O146" i="40"/>
  <c r="M146" i="40"/>
  <c r="J146" i="40"/>
  <c r="P145" i="40"/>
  <c r="O145" i="40"/>
  <c r="M145" i="40"/>
  <c r="J145" i="40"/>
  <c r="P144" i="40"/>
  <c r="O144" i="40"/>
  <c r="M144" i="40"/>
  <c r="J144" i="40"/>
  <c r="P143" i="40"/>
  <c r="O143" i="40"/>
  <c r="M143" i="40"/>
  <c r="J143" i="40"/>
  <c r="P142" i="40"/>
  <c r="O142" i="40"/>
  <c r="M142" i="40"/>
  <c r="J142" i="40"/>
  <c r="P141" i="40"/>
  <c r="O141" i="40"/>
  <c r="M141" i="40"/>
  <c r="J141" i="40"/>
  <c r="P140" i="40"/>
  <c r="O140" i="40"/>
  <c r="M140" i="40"/>
  <c r="J140" i="40"/>
  <c r="P139" i="40"/>
  <c r="O139" i="40"/>
  <c r="M139" i="40"/>
  <c r="J139" i="40"/>
  <c r="P138" i="40"/>
  <c r="O138" i="40"/>
  <c r="M138" i="40"/>
  <c r="J138" i="40"/>
  <c r="P137" i="40"/>
  <c r="O137" i="40"/>
  <c r="M137" i="40"/>
  <c r="J137" i="40"/>
  <c r="P136" i="40"/>
  <c r="O136" i="40"/>
  <c r="M136" i="40"/>
  <c r="J136" i="40"/>
  <c r="P135" i="40"/>
  <c r="O135" i="40"/>
  <c r="M135" i="40"/>
  <c r="J135" i="40"/>
  <c r="P134" i="40"/>
  <c r="O134" i="40"/>
  <c r="M134" i="40"/>
  <c r="J134" i="40"/>
  <c r="P133" i="40"/>
  <c r="O133" i="40"/>
  <c r="M133" i="40"/>
  <c r="J133" i="40"/>
  <c r="P132" i="40"/>
  <c r="O132" i="40"/>
  <c r="M132" i="40"/>
  <c r="J132" i="40"/>
  <c r="O131" i="40"/>
  <c r="M131" i="40"/>
  <c r="O130" i="40"/>
  <c r="M130" i="40"/>
  <c r="O129" i="40"/>
  <c r="M129" i="40"/>
  <c r="O128" i="40"/>
  <c r="M128" i="40"/>
  <c r="O127" i="40"/>
  <c r="M127" i="40"/>
  <c r="O126" i="40"/>
  <c r="M126" i="40"/>
  <c r="O125" i="40"/>
  <c r="M125" i="40"/>
  <c r="O124" i="40"/>
  <c r="M124" i="40"/>
  <c r="O123" i="40"/>
  <c r="M123" i="40"/>
  <c r="O122" i="40"/>
  <c r="M122" i="40"/>
  <c r="O121" i="40"/>
  <c r="M121" i="40"/>
  <c r="O120" i="40"/>
  <c r="M120" i="40"/>
  <c r="O119" i="40"/>
  <c r="M119" i="40"/>
  <c r="O118" i="40"/>
  <c r="M118" i="40"/>
  <c r="O117" i="40"/>
  <c r="M117" i="40"/>
  <c r="O116" i="40"/>
  <c r="M116" i="40"/>
  <c r="O115" i="40"/>
  <c r="M115" i="40"/>
  <c r="O114" i="40"/>
  <c r="M114" i="40"/>
  <c r="O113" i="40"/>
  <c r="M113" i="40"/>
  <c r="O112" i="40"/>
  <c r="M112" i="40"/>
  <c r="O111" i="40"/>
  <c r="M111" i="40"/>
  <c r="O110" i="40"/>
  <c r="M110" i="40"/>
  <c r="O109" i="40"/>
  <c r="M109" i="40"/>
  <c r="O108" i="40"/>
  <c r="M108" i="40"/>
  <c r="O107" i="40"/>
  <c r="M107" i="40"/>
  <c r="O106" i="40"/>
  <c r="M106" i="40"/>
  <c r="O105" i="40"/>
  <c r="M105" i="40"/>
  <c r="O104" i="40"/>
  <c r="M104" i="40"/>
  <c r="O103" i="40"/>
  <c r="M103" i="40"/>
  <c r="D97" i="40"/>
  <c r="D95" i="40"/>
  <c r="L94" i="40"/>
  <c r="J94" i="40"/>
  <c r="D94" i="40"/>
  <c r="J93" i="40"/>
  <c r="D92" i="40"/>
  <c r="D91" i="40"/>
  <c r="D90" i="40"/>
  <c r="N73" i="40"/>
  <c r="L73" i="40"/>
  <c r="N72" i="40"/>
  <c r="L72" i="40"/>
  <c r="N71" i="40"/>
  <c r="L71" i="40"/>
  <c r="N70" i="40"/>
  <c r="L70" i="40"/>
  <c r="N69" i="40"/>
  <c r="L69" i="40"/>
  <c r="N68" i="40"/>
  <c r="L68" i="40"/>
  <c r="N67" i="40"/>
  <c r="L67" i="40"/>
  <c r="N66" i="40"/>
  <c r="L66" i="40"/>
  <c r="N65" i="40"/>
  <c r="L65" i="40"/>
  <c r="N64" i="40"/>
  <c r="L64" i="40"/>
  <c r="N63" i="40"/>
  <c r="L63" i="40"/>
  <c r="N62" i="40"/>
  <c r="L62" i="40"/>
  <c r="N61" i="40"/>
  <c r="L61" i="40"/>
  <c r="N60" i="40"/>
  <c r="L60" i="40"/>
  <c r="N59" i="40"/>
  <c r="L59" i="40"/>
  <c r="N58" i="40"/>
  <c r="L58" i="40"/>
  <c r="N57" i="40"/>
  <c r="L57" i="40"/>
  <c r="N56" i="40"/>
  <c r="L56" i="40"/>
  <c r="N55" i="40"/>
  <c r="L55" i="40"/>
  <c r="N54" i="40"/>
  <c r="L54" i="40"/>
  <c r="N53" i="40"/>
  <c r="L53" i="40"/>
  <c r="N52" i="40"/>
  <c r="L52" i="40"/>
  <c r="N51" i="40"/>
  <c r="L51" i="40"/>
  <c r="N50" i="40"/>
  <c r="L50" i="40"/>
  <c r="N49" i="40"/>
  <c r="L49" i="40"/>
  <c r="N48" i="40"/>
  <c r="L48" i="40"/>
  <c r="N47" i="40"/>
  <c r="L47" i="40"/>
  <c r="N46" i="40"/>
  <c r="L46" i="40"/>
  <c r="N45" i="40"/>
  <c r="L45" i="40"/>
  <c r="N44" i="40"/>
  <c r="L44" i="40"/>
  <c r="N43" i="40"/>
  <c r="L43" i="40"/>
  <c r="N42" i="40"/>
  <c r="L42" i="40"/>
  <c r="N41" i="40"/>
  <c r="L41" i="40"/>
  <c r="N40" i="40"/>
  <c r="L40" i="40"/>
  <c r="N39" i="40"/>
  <c r="L39" i="40"/>
  <c r="N38" i="40"/>
  <c r="L38" i="40"/>
  <c r="N37" i="40"/>
  <c r="L37" i="40"/>
  <c r="N36" i="40"/>
  <c r="L36" i="40"/>
  <c r="N35" i="40"/>
  <c r="L35" i="40"/>
  <c r="N34" i="40"/>
  <c r="L34" i="40"/>
  <c r="N33" i="40"/>
  <c r="L33" i="40"/>
  <c r="N32" i="40"/>
  <c r="L32" i="40"/>
  <c r="N31" i="40"/>
  <c r="L31" i="40"/>
  <c r="N30" i="40"/>
  <c r="L30" i="40"/>
  <c r="N29" i="40"/>
  <c r="L29" i="40"/>
  <c r="N28" i="40"/>
  <c r="L28" i="40"/>
  <c r="N27" i="40"/>
  <c r="L27" i="40"/>
  <c r="N26" i="40"/>
  <c r="L26" i="40"/>
  <c r="N25" i="40"/>
  <c r="L25" i="40"/>
  <c r="N24" i="40"/>
  <c r="L24" i="40"/>
  <c r="N23" i="40"/>
  <c r="L23" i="40"/>
  <c r="N22" i="40"/>
  <c r="L22" i="40"/>
  <c r="N21" i="40"/>
  <c r="L21" i="40"/>
  <c r="C17" i="40"/>
  <c r="C18" i="40" s="1"/>
  <c r="C19" i="40" s="1"/>
  <c r="C20" i="40" s="1"/>
  <c r="C21" i="40" s="1"/>
  <c r="C22" i="40" s="1"/>
  <c r="C23" i="40" s="1"/>
  <c r="C24" i="40" s="1"/>
  <c r="C25" i="40" s="1"/>
  <c r="C26" i="40" s="1"/>
  <c r="C27" i="40" s="1"/>
  <c r="C28" i="40" s="1"/>
  <c r="C29" i="40" s="1"/>
  <c r="C30" i="40" s="1"/>
  <c r="C31" i="40" s="1"/>
  <c r="C32" i="40" s="1"/>
  <c r="C33" i="40" s="1"/>
  <c r="C34" i="40" s="1"/>
  <c r="C35" i="40" s="1"/>
  <c r="C36" i="40" s="1"/>
  <c r="C37" i="40" s="1"/>
  <c r="C38" i="40" s="1"/>
  <c r="C39" i="40" s="1"/>
  <c r="C40" i="40" s="1"/>
  <c r="C41" i="40" s="1"/>
  <c r="C42" i="40" s="1"/>
  <c r="C43" i="40" s="1"/>
  <c r="C44" i="40" s="1"/>
  <c r="C45" i="40" s="1"/>
  <c r="C46" i="40" s="1"/>
  <c r="C47" i="40" s="1"/>
  <c r="C48" i="40" s="1"/>
  <c r="C49" i="40" s="1"/>
  <c r="C50" i="40" s="1"/>
  <c r="C51" i="40" s="1"/>
  <c r="C52" i="40" s="1"/>
  <c r="C53" i="40" s="1"/>
  <c r="C54" i="40" s="1"/>
  <c r="C55" i="40" s="1"/>
  <c r="C56" i="40" s="1"/>
  <c r="C57" i="40" s="1"/>
  <c r="C58" i="40" s="1"/>
  <c r="C59" i="40" s="1"/>
  <c r="C60" i="40" s="1"/>
  <c r="C61" i="40" s="1"/>
  <c r="C62" i="40" s="1"/>
  <c r="C63" i="40" s="1"/>
  <c r="C64" i="40" s="1"/>
  <c r="C65" i="40" s="1"/>
  <c r="C66" i="40" s="1"/>
  <c r="C67" i="40" s="1"/>
  <c r="C68" i="40" s="1"/>
  <c r="C69" i="40" s="1"/>
  <c r="C70" i="40" s="1"/>
  <c r="C71" i="40" s="1"/>
  <c r="C72" i="40" s="1"/>
  <c r="B17" i="40"/>
  <c r="K11" i="40"/>
  <c r="I11" i="40"/>
  <c r="I10" i="40"/>
  <c r="P1" i="40"/>
  <c r="P84" i="40" s="1"/>
  <c r="D149" i="49" l="1"/>
  <c r="G148" i="49"/>
  <c r="E149" i="49"/>
  <c r="H148" i="48"/>
  <c r="I148" i="48"/>
  <c r="F149" i="48"/>
  <c r="B149" i="48"/>
  <c r="N88" i="41"/>
  <c r="M88" i="40"/>
  <c r="M88" i="42"/>
  <c r="V38" i="17"/>
  <c r="R38" i="17"/>
  <c r="V39" i="17"/>
  <c r="R39" i="17"/>
  <c r="L87" i="43"/>
  <c r="N88" i="43"/>
  <c r="M88" i="43"/>
  <c r="L87" i="45"/>
  <c r="L87" i="44"/>
  <c r="N88" i="44"/>
  <c r="M88" i="44"/>
  <c r="N89" i="44"/>
  <c r="B106" i="44"/>
  <c r="E106" i="44"/>
  <c r="F106" i="44" s="1"/>
  <c r="L87" i="40"/>
  <c r="N88" i="40"/>
  <c r="L87" i="41"/>
  <c r="M88" i="41"/>
  <c r="O40" i="40"/>
  <c r="O44" i="40"/>
  <c r="O54" i="40"/>
  <c r="O66" i="40"/>
  <c r="O70" i="40"/>
  <c r="O32" i="40"/>
  <c r="O36" i="40"/>
  <c r="P102" i="40"/>
  <c r="P118" i="40"/>
  <c r="N88" i="42"/>
  <c r="L87" i="42"/>
  <c r="P110" i="40"/>
  <c r="P111" i="40"/>
  <c r="P113" i="40"/>
  <c r="P117" i="40"/>
  <c r="O72" i="40"/>
  <c r="O31" i="42"/>
  <c r="O23" i="40"/>
  <c r="O28" i="40"/>
  <c r="O49" i="40"/>
  <c r="O65" i="40"/>
  <c r="O73" i="40"/>
  <c r="O62" i="40"/>
  <c r="P116" i="42"/>
  <c r="P111" i="42"/>
  <c r="P101" i="42"/>
  <c r="P103" i="42"/>
  <c r="P118" i="42"/>
  <c r="P104" i="42"/>
  <c r="P106" i="42"/>
  <c r="P108" i="42"/>
  <c r="P119" i="42"/>
  <c r="P112" i="42"/>
  <c r="P110" i="42"/>
  <c r="P113" i="42"/>
  <c r="P115" i="42"/>
  <c r="P122" i="42"/>
  <c r="P124" i="42"/>
  <c r="P126" i="42"/>
  <c r="P128" i="42"/>
  <c r="P130" i="42"/>
  <c r="P102" i="42"/>
  <c r="P105" i="42"/>
  <c r="P107" i="42"/>
  <c r="P117" i="42"/>
  <c r="P109" i="42"/>
  <c r="P114" i="42"/>
  <c r="P121" i="42"/>
  <c r="P123" i="42"/>
  <c r="P125" i="42"/>
  <c r="P127" i="42"/>
  <c r="P129" i="42"/>
  <c r="P131" i="42"/>
  <c r="O52" i="42"/>
  <c r="O20" i="42"/>
  <c r="O36" i="42"/>
  <c r="O54" i="42"/>
  <c r="O56" i="42"/>
  <c r="O60" i="42"/>
  <c r="O64" i="42"/>
  <c r="O68" i="42"/>
  <c r="O47" i="42"/>
  <c r="O70" i="42"/>
  <c r="O72" i="42"/>
  <c r="O22" i="42"/>
  <c r="O24" i="42"/>
  <c r="O28" i="42"/>
  <c r="O32" i="42"/>
  <c r="O63" i="42"/>
  <c r="O38" i="42"/>
  <c r="O40" i="42"/>
  <c r="O44" i="42"/>
  <c r="O48" i="42"/>
  <c r="O42" i="41"/>
  <c r="O44" i="41"/>
  <c r="O50" i="41"/>
  <c r="O64" i="41"/>
  <c r="O31" i="41"/>
  <c r="O47" i="41"/>
  <c r="O61" i="41"/>
  <c r="P112" i="41"/>
  <c r="P114" i="41"/>
  <c r="P116" i="41"/>
  <c r="P118" i="41"/>
  <c r="O23" i="41"/>
  <c r="O39" i="41"/>
  <c r="O55" i="41"/>
  <c r="O65" i="41"/>
  <c r="O69" i="41"/>
  <c r="O25" i="41"/>
  <c r="O27" i="41"/>
  <c r="O33" i="41"/>
  <c r="O35" i="41"/>
  <c r="O22" i="41"/>
  <c r="O41" i="41"/>
  <c r="O43" i="41"/>
  <c r="O49" i="41"/>
  <c r="O51" i="41"/>
  <c r="C100" i="41"/>
  <c r="B100" i="41" s="1"/>
  <c r="O26" i="41"/>
  <c r="O34" i="41"/>
  <c r="O57" i="41"/>
  <c r="O59" i="41"/>
  <c r="O70" i="41"/>
  <c r="O72" i="41"/>
  <c r="P107" i="41"/>
  <c r="P119" i="41"/>
  <c r="P125" i="41"/>
  <c r="P129" i="41"/>
  <c r="P103" i="41"/>
  <c r="P120" i="41"/>
  <c r="P111" i="41"/>
  <c r="P113" i="41"/>
  <c r="P115" i="41"/>
  <c r="P117" i="41"/>
  <c r="P104" i="40"/>
  <c r="P106" i="40"/>
  <c r="P108" i="40"/>
  <c r="P112" i="40"/>
  <c r="P114" i="40"/>
  <c r="P119" i="40"/>
  <c r="P101" i="40"/>
  <c r="P103" i="40"/>
  <c r="P105" i="40"/>
  <c r="P109" i="40"/>
  <c r="P116" i="40"/>
  <c r="P121" i="40"/>
  <c r="P123" i="40"/>
  <c r="P127" i="40"/>
  <c r="P131" i="40"/>
  <c r="P107" i="40"/>
  <c r="P115" i="40"/>
  <c r="O19" i="42"/>
  <c r="O33" i="42"/>
  <c r="O35" i="42"/>
  <c r="O49" i="42"/>
  <c r="O51" i="42"/>
  <c r="O65" i="42"/>
  <c r="O67" i="42"/>
  <c r="O23" i="42"/>
  <c r="O30" i="42"/>
  <c r="O39" i="42"/>
  <c r="O46" i="42"/>
  <c r="O55" i="42"/>
  <c r="O62" i="42"/>
  <c r="O71" i="42"/>
  <c r="O25" i="42"/>
  <c r="O27" i="42"/>
  <c r="O41" i="42"/>
  <c r="O43" i="42"/>
  <c r="O57" i="42"/>
  <c r="O59" i="42"/>
  <c r="O36" i="41"/>
  <c r="O38" i="41"/>
  <c r="O52" i="41"/>
  <c r="O54" i="41"/>
  <c r="O68" i="41"/>
  <c r="O28" i="41"/>
  <c r="O30" i="41"/>
  <c r="O46" i="41"/>
  <c r="O60" i="41"/>
  <c r="O33" i="40"/>
  <c r="O24" i="40"/>
  <c r="O56" i="40"/>
  <c r="O60" i="40"/>
  <c r="O35" i="40"/>
  <c r="O50" i="40"/>
  <c r="O46" i="40"/>
  <c r="O25" i="40"/>
  <c r="O27" i="40"/>
  <c r="O30" i="40"/>
  <c r="O39" i="40"/>
  <c r="O51" i="40"/>
  <c r="O53" i="40"/>
  <c r="O69" i="40"/>
  <c r="O22" i="40"/>
  <c r="O41" i="40"/>
  <c r="O55" i="40"/>
  <c r="O57" i="40"/>
  <c r="O71" i="40"/>
  <c r="O31" i="40"/>
  <c r="O38" i="40"/>
  <c r="O45" i="40"/>
  <c r="O52" i="40"/>
  <c r="O58" i="40"/>
  <c r="O61" i="40"/>
  <c r="O21" i="42"/>
  <c r="O26" i="42"/>
  <c r="O29" i="42"/>
  <c r="O34" i="42"/>
  <c r="O37" i="42"/>
  <c r="O42" i="42"/>
  <c r="O45" i="42"/>
  <c r="O50" i="42"/>
  <c r="O53" i="42"/>
  <c r="O58" i="42"/>
  <c r="O61" i="42"/>
  <c r="O66" i="42"/>
  <c r="O69" i="42"/>
  <c r="O73" i="42"/>
  <c r="C100" i="42"/>
  <c r="C101" i="42" s="1"/>
  <c r="C102" i="42" s="1"/>
  <c r="C103" i="42" s="1"/>
  <c r="C104" i="42" s="1"/>
  <c r="C105" i="42" s="1"/>
  <c r="C106" i="42" s="1"/>
  <c r="C107" i="42" s="1"/>
  <c r="C108" i="42" s="1"/>
  <c r="C109" i="42" s="1"/>
  <c r="C110" i="42" s="1"/>
  <c r="C111" i="42" s="1"/>
  <c r="C112" i="42" s="1"/>
  <c r="C113" i="42" s="1"/>
  <c r="C114" i="42" s="1"/>
  <c r="C115" i="42" s="1"/>
  <c r="C116" i="42" s="1"/>
  <c r="C117" i="42" s="1"/>
  <c r="C118" i="42" s="1"/>
  <c r="C119" i="42" s="1"/>
  <c r="C120" i="42" s="1"/>
  <c r="C121" i="42" s="1"/>
  <c r="C122" i="42" s="1"/>
  <c r="C123" i="42" s="1"/>
  <c r="C124" i="42" s="1"/>
  <c r="C125" i="42" s="1"/>
  <c r="C126" i="42" s="1"/>
  <c r="C127" i="42" s="1"/>
  <c r="C128" i="42" s="1"/>
  <c r="C129" i="42" s="1"/>
  <c r="C130" i="42" s="1"/>
  <c r="C131" i="42" s="1"/>
  <c r="C132" i="42" s="1"/>
  <c r="C133" i="42" s="1"/>
  <c r="C134" i="42" s="1"/>
  <c r="C135" i="42" s="1"/>
  <c r="C136" i="42" s="1"/>
  <c r="C137" i="42" s="1"/>
  <c r="C138" i="42" s="1"/>
  <c r="C139" i="42" s="1"/>
  <c r="C140" i="42" s="1"/>
  <c r="C141" i="42" s="1"/>
  <c r="C142" i="42" s="1"/>
  <c r="C143" i="42" s="1"/>
  <c r="C144" i="42" s="1"/>
  <c r="C145" i="42" s="1"/>
  <c r="C146" i="42" s="1"/>
  <c r="C147" i="42" s="1"/>
  <c r="C148" i="42" s="1"/>
  <c r="C149" i="42" s="1"/>
  <c r="C150" i="42" s="1"/>
  <c r="C151" i="42" s="1"/>
  <c r="C152" i="42" s="1"/>
  <c r="C153" i="42" s="1"/>
  <c r="C154" i="42" s="1"/>
  <c r="C155" i="42" s="1"/>
  <c r="P120" i="42"/>
  <c r="C46" i="41"/>
  <c r="C47" i="41" s="1"/>
  <c r="C48" i="41" s="1"/>
  <c r="C49" i="41" s="1"/>
  <c r="C50" i="41" s="1"/>
  <c r="C51" i="41" s="1"/>
  <c r="C52" i="41" s="1"/>
  <c r="C53" i="41" s="1"/>
  <c r="C54" i="41" s="1"/>
  <c r="C55" i="41" s="1"/>
  <c r="C56" i="41" s="1"/>
  <c r="C57" i="41" s="1"/>
  <c r="C58" i="41" s="1"/>
  <c r="C59" i="41" s="1"/>
  <c r="C60" i="41" s="1"/>
  <c r="C61" i="41" s="1"/>
  <c r="C62" i="41" s="1"/>
  <c r="C63" i="41" s="1"/>
  <c r="C64" i="41" s="1"/>
  <c r="C65" i="41" s="1"/>
  <c r="C66" i="41" s="1"/>
  <c r="C67" i="41" s="1"/>
  <c r="C68" i="41" s="1"/>
  <c r="C69" i="41" s="1"/>
  <c r="C70" i="41" s="1"/>
  <c r="C71" i="41" s="1"/>
  <c r="C72" i="41" s="1"/>
  <c r="O63" i="41"/>
  <c r="P102" i="41"/>
  <c r="P110" i="41"/>
  <c r="O21" i="41"/>
  <c r="O24" i="41"/>
  <c r="O29" i="41"/>
  <c r="O32" i="41"/>
  <c r="O37" i="41"/>
  <c r="O40" i="41"/>
  <c r="O45" i="41"/>
  <c r="O48" i="41"/>
  <c r="O53" i="41"/>
  <c r="O56" i="41"/>
  <c r="O66" i="41"/>
  <c r="O67" i="41"/>
  <c r="P124" i="41"/>
  <c r="P106" i="41"/>
  <c r="O62" i="41"/>
  <c r="O71" i="41"/>
  <c r="P101" i="41"/>
  <c r="P105" i="41"/>
  <c r="P109" i="41"/>
  <c r="O58" i="41"/>
  <c r="O73" i="41"/>
  <c r="P104" i="41"/>
  <c r="P108" i="41"/>
  <c r="P121" i="41"/>
  <c r="P128" i="41"/>
  <c r="P122" i="41"/>
  <c r="P123" i="41"/>
  <c r="P127" i="41"/>
  <c r="P131" i="41"/>
  <c r="P126" i="41"/>
  <c r="P130" i="41"/>
  <c r="O64" i="40"/>
  <c r="O21" i="40"/>
  <c r="O26" i="40"/>
  <c r="O29" i="40"/>
  <c r="O34" i="40"/>
  <c r="O37" i="40"/>
  <c r="O42" i="40"/>
  <c r="O67" i="40"/>
  <c r="O68" i="40"/>
  <c r="P120" i="40"/>
  <c r="P125" i="40"/>
  <c r="O48" i="40"/>
  <c r="C100" i="40"/>
  <c r="C101" i="40" s="1"/>
  <c r="C102" i="40" s="1"/>
  <c r="C103" i="40" s="1"/>
  <c r="C104" i="40" s="1"/>
  <c r="C105" i="40" s="1"/>
  <c r="C106" i="40" s="1"/>
  <c r="C107" i="40" s="1"/>
  <c r="C108" i="40" s="1"/>
  <c r="C109" i="40" s="1"/>
  <c r="C110" i="40" s="1"/>
  <c r="C111" i="40" s="1"/>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C134" i="40" s="1"/>
  <c r="C135" i="40" s="1"/>
  <c r="C136" i="40" s="1"/>
  <c r="C137" i="40" s="1"/>
  <c r="C138" i="40" s="1"/>
  <c r="C139" i="40" s="1"/>
  <c r="C140" i="40" s="1"/>
  <c r="C141" i="40" s="1"/>
  <c r="C142" i="40" s="1"/>
  <c r="C143" i="40" s="1"/>
  <c r="C144" i="40" s="1"/>
  <c r="C145" i="40" s="1"/>
  <c r="C146" i="40" s="1"/>
  <c r="C147" i="40" s="1"/>
  <c r="C148" i="40" s="1"/>
  <c r="C149" i="40" s="1"/>
  <c r="C150" i="40" s="1"/>
  <c r="C151" i="40" s="1"/>
  <c r="C152" i="40" s="1"/>
  <c r="C153" i="40" s="1"/>
  <c r="C154" i="40" s="1"/>
  <c r="C155" i="40" s="1"/>
  <c r="O47" i="40"/>
  <c r="O63" i="40"/>
  <c r="P124" i="40"/>
  <c r="P129" i="40"/>
  <c r="O43" i="40"/>
  <c r="O59" i="40"/>
  <c r="P128" i="40"/>
  <c r="P122" i="40"/>
  <c r="P126" i="40"/>
  <c r="P130" i="40"/>
  <c r="H148" i="49" l="1"/>
  <c r="I148" i="49"/>
  <c r="F149" i="49"/>
  <c r="B149" i="49"/>
  <c r="D150" i="48"/>
  <c r="E150" i="48" s="1"/>
  <c r="G149" i="48"/>
  <c r="O88" i="40"/>
  <c r="O88" i="42"/>
  <c r="O88" i="41"/>
  <c r="C101" i="41"/>
  <c r="C102" i="41" s="1"/>
  <c r="C103" i="41" s="1"/>
  <c r="C104" i="41" s="1"/>
  <c r="C105" i="41" s="1"/>
  <c r="C106" i="41" s="1"/>
  <c r="C107" i="41" s="1"/>
  <c r="C108" i="41" s="1"/>
  <c r="C109" i="41" s="1"/>
  <c r="C110" i="41" s="1"/>
  <c r="C111" i="41" s="1"/>
  <c r="C112" i="41" s="1"/>
  <c r="C113" i="41" s="1"/>
  <c r="C114" i="41" s="1"/>
  <c r="C115" i="41" s="1"/>
  <c r="C116" i="41" s="1"/>
  <c r="C117" i="41" s="1"/>
  <c r="C118" i="41" s="1"/>
  <c r="C119" i="41" s="1"/>
  <c r="C120" i="41" s="1"/>
  <c r="C121" i="41" s="1"/>
  <c r="C122" i="41" s="1"/>
  <c r="C123" i="41" s="1"/>
  <c r="C124" i="41" s="1"/>
  <c r="C125" i="41" s="1"/>
  <c r="C126" i="41" s="1"/>
  <c r="C127" i="41" s="1"/>
  <c r="C128" i="41" s="1"/>
  <c r="C129" i="41" s="1"/>
  <c r="C130" i="41" s="1"/>
  <c r="C131" i="41" s="1"/>
  <c r="C132" i="41" s="1"/>
  <c r="C133" i="41" s="1"/>
  <c r="C134" i="41" s="1"/>
  <c r="C135" i="41" s="1"/>
  <c r="C136" i="41" s="1"/>
  <c r="C137" i="41" s="1"/>
  <c r="C138" i="41" s="1"/>
  <c r="C139" i="41" s="1"/>
  <c r="C140" i="41" s="1"/>
  <c r="C141" i="41" s="1"/>
  <c r="C142" i="41" s="1"/>
  <c r="C143" i="41" s="1"/>
  <c r="C144" i="41" s="1"/>
  <c r="C145" i="41" s="1"/>
  <c r="C146" i="41" s="1"/>
  <c r="C147" i="41" s="1"/>
  <c r="C148" i="41" s="1"/>
  <c r="C149" i="41" s="1"/>
  <c r="C150" i="41" s="1"/>
  <c r="C151" i="41" s="1"/>
  <c r="C152" i="41" s="1"/>
  <c r="C153" i="41" s="1"/>
  <c r="C154" i="41" s="1"/>
  <c r="C155" i="41" s="1"/>
  <c r="O88" i="43"/>
  <c r="O88" i="44"/>
  <c r="N90" i="44"/>
  <c r="D107" i="44"/>
  <c r="E107" i="44" s="1"/>
  <c r="G106" i="44"/>
  <c r="B100" i="42"/>
  <c r="B100" i="40"/>
  <c r="N17" i="41"/>
  <c r="O17" i="41" s="1"/>
  <c r="N17" i="40"/>
  <c r="O17" i="40" s="1"/>
  <c r="D150" i="49" l="1"/>
  <c r="G149" i="49"/>
  <c r="E150" i="49"/>
  <c r="H149" i="48"/>
  <c r="I149" i="48"/>
  <c r="B150" i="48"/>
  <c r="F150" i="48"/>
  <c r="F107" i="44"/>
  <c r="B107" i="44"/>
  <c r="D101" i="42"/>
  <c r="B101" i="42" s="1"/>
  <c r="H149" i="49" l="1"/>
  <c r="I149" i="49"/>
  <c r="B150" i="49"/>
  <c r="F150" i="49"/>
  <c r="D151" i="48"/>
  <c r="E151" i="48" s="1"/>
  <c r="G150" i="48"/>
  <c r="D108" i="44"/>
  <c r="G107" i="44"/>
  <c r="D151" i="49" l="1"/>
  <c r="E151" i="49" s="1"/>
  <c r="G150" i="49"/>
  <c r="H150" i="48"/>
  <c r="I150" i="48"/>
  <c r="F151" i="48"/>
  <c r="B151" i="48"/>
  <c r="B108" i="44"/>
  <c r="E108" i="44"/>
  <c r="F108" i="44" s="1"/>
  <c r="H150" i="49" l="1"/>
  <c r="I150" i="49"/>
  <c r="F151" i="49"/>
  <c r="B151" i="49"/>
  <c r="D152" i="48"/>
  <c r="E152" i="48" s="1"/>
  <c r="G151" i="48"/>
  <c r="D109" i="44"/>
  <c r="G108" i="44"/>
  <c r="D152" i="49" l="1"/>
  <c r="E152" i="49" s="1"/>
  <c r="G151" i="49"/>
  <c r="H151" i="48"/>
  <c r="I151" i="48"/>
  <c r="B152" i="48"/>
  <c r="F152" i="48"/>
  <c r="B109" i="44"/>
  <c r="E109" i="44"/>
  <c r="F109" i="44" s="1"/>
  <c r="I151" i="49" l="1"/>
  <c r="H151" i="49"/>
  <c r="B152" i="49"/>
  <c r="F152" i="49"/>
  <c r="D153" i="48"/>
  <c r="E153" i="48" s="1"/>
  <c r="G152" i="48"/>
  <c r="D110" i="44"/>
  <c r="G109" i="44"/>
  <c r="D153" i="49" l="1"/>
  <c r="G152" i="49"/>
  <c r="H152" i="48"/>
  <c r="I152" i="48"/>
  <c r="F153" i="48"/>
  <c r="B153" i="48"/>
  <c r="B110" i="44"/>
  <c r="E110" i="44"/>
  <c r="F110" i="44" s="1"/>
  <c r="B153" i="49" l="1"/>
  <c r="E153" i="49"/>
  <c r="F153" i="49" s="1"/>
  <c r="H152" i="49"/>
  <c r="I152" i="49"/>
  <c r="D154" i="48"/>
  <c r="E154" i="48" s="1"/>
  <c r="G153" i="48"/>
  <c r="D111" i="44"/>
  <c r="E111" i="44" s="1"/>
  <c r="G110" i="44"/>
  <c r="D154" i="49" l="1"/>
  <c r="E154" i="49" s="1"/>
  <c r="G153" i="49"/>
  <c r="H153" i="48"/>
  <c r="I153" i="48"/>
  <c r="B154" i="48"/>
  <c r="F154" i="48"/>
  <c r="F111" i="44"/>
  <c r="B111" i="44"/>
  <c r="I153" i="49" l="1"/>
  <c r="H153" i="49"/>
  <c r="B154" i="49"/>
  <c r="F154" i="49"/>
  <c r="D155" i="48"/>
  <c r="E155" i="48" s="1"/>
  <c r="E156" i="48" s="1"/>
  <c r="G154" i="48"/>
  <c r="D112" i="44"/>
  <c r="E112" i="44" s="1"/>
  <c r="G111" i="44"/>
  <c r="D155" i="49" l="1"/>
  <c r="G154" i="49"/>
  <c r="E155" i="49"/>
  <c r="E156" i="49" s="1"/>
  <c r="H154" i="48"/>
  <c r="I154" i="48"/>
  <c r="F155" i="48"/>
  <c r="G155" i="48" s="1"/>
  <c r="B155" i="48"/>
  <c r="B112" i="44"/>
  <c r="F112" i="44"/>
  <c r="I154" i="49" l="1"/>
  <c r="H154" i="49"/>
  <c r="F155" i="49"/>
  <c r="G155" i="49" s="1"/>
  <c r="B155" i="49"/>
  <c r="H155" i="48"/>
  <c r="H156" i="48" s="1"/>
  <c r="I155" i="48"/>
  <c r="I156" i="48" s="1"/>
  <c r="D113" i="44"/>
  <c r="E113" i="44" s="1"/>
  <c r="G112" i="44"/>
  <c r="I155" i="49" l="1"/>
  <c r="I156" i="49" s="1"/>
  <c r="H155" i="49"/>
  <c r="H156" i="49" s="1"/>
  <c r="F113" i="44"/>
  <c r="B113" i="44"/>
  <c r="D114" i="44" l="1"/>
  <c r="G113" i="44"/>
  <c r="B114" i="44" l="1"/>
  <c r="E114" i="44"/>
  <c r="F114" i="44" s="1"/>
  <c r="D115" i="44" l="1"/>
  <c r="E115" i="44" s="1"/>
  <c r="G114" i="44"/>
  <c r="F115" i="44" l="1"/>
  <c r="B115" i="44"/>
  <c r="D116" i="44" l="1"/>
  <c r="E116" i="44" s="1"/>
  <c r="G115" i="44"/>
  <c r="B116" i="44" l="1"/>
  <c r="F116" i="44"/>
  <c r="D117" i="44" l="1"/>
  <c r="E117" i="44" s="1"/>
  <c r="G116" i="44"/>
  <c r="F117" i="44" l="1"/>
  <c r="B117" i="44"/>
  <c r="D118" i="44" l="1"/>
  <c r="E118" i="44" s="1"/>
  <c r="G117" i="44"/>
  <c r="B118" i="44" l="1"/>
  <c r="F118" i="44"/>
  <c r="D119" i="44" l="1"/>
  <c r="E119" i="44" s="1"/>
  <c r="G118" i="44"/>
  <c r="F119" i="44" l="1"/>
  <c r="B119" i="44"/>
  <c r="D120" i="44" l="1"/>
  <c r="G119" i="44"/>
  <c r="B120" i="44" l="1"/>
  <c r="E120" i="44"/>
  <c r="F120" i="44" s="1"/>
  <c r="D121" i="44" l="1"/>
  <c r="E121" i="44" s="1"/>
  <c r="G120" i="44"/>
  <c r="F121" i="44" l="1"/>
  <c r="B121" i="44"/>
  <c r="D122" i="44" l="1"/>
  <c r="E122" i="44" s="1"/>
  <c r="G121" i="44"/>
  <c r="B122" i="44" l="1"/>
  <c r="F122" i="44"/>
  <c r="D123" i="44" l="1"/>
  <c r="E123" i="44" s="1"/>
  <c r="G122" i="44"/>
  <c r="F123" i="44" l="1"/>
  <c r="B123" i="44"/>
  <c r="D124" i="44" l="1"/>
  <c r="E124" i="44" s="1"/>
  <c r="G123" i="44"/>
  <c r="B124" i="44" l="1"/>
  <c r="F124" i="44"/>
  <c r="D125" i="44" l="1"/>
  <c r="E125" i="44" s="1"/>
  <c r="G124" i="44"/>
  <c r="F125" i="44" l="1"/>
  <c r="B125" i="44"/>
  <c r="D126" i="44" l="1"/>
  <c r="E126" i="44" s="1"/>
  <c r="G125" i="44"/>
  <c r="B126" i="44" l="1"/>
  <c r="F126" i="44"/>
  <c r="D127" i="44" l="1"/>
  <c r="E127" i="44" s="1"/>
  <c r="G126" i="44"/>
  <c r="F127" i="44" l="1"/>
  <c r="B127" i="44"/>
  <c r="N100" i="39"/>
  <c r="L100" i="39"/>
  <c r="M100" i="39" s="1"/>
  <c r="I17" i="39"/>
  <c r="N102" i="37"/>
  <c r="L102" i="37"/>
  <c r="M102" i="37" s="1"/>
  <c r="N101" i="37"/>
  <c r="L101" i="37"/>
  <c r="M101" i="37" s="1"/>
  <c r="N102" i="38"/>
  <c r="L102" i="38"/>
  <c r="M102" i="38" s="1"/>
  <c r="N101" i="38"/>
  <c r="L101" i="38"/>
  <c r="M101" i="38" s="1"/>
  <c r="N103" i="35"/>
  <c r="L103" i="35"/>
  <c r="M103" i="35" s="1"/>
  <c r="N102" i="35"/>
  <c r="L102" i="35"/>
  <c r="M102" i="35" s="1"/>
  <c r="N103" i="34"/>
  <c r="L103" i="34"/>
  <c r="M103" i="34" s="1"/>
  <c r="N102" i="34"/>
  <c r="L102" i="34"/>
  <c r="M102" i="34" s="1"/>
  <c r="N103" i="31"/>
  <c r="L103" i="31"/>
  <c r="M103" i="31" s="1"/>
  <c r="N102" i="31"/>
  <c r="L102" i="31"/>
  <c r="M102" i="31" s="1"/>
  <c r="N103" i="29"/>
  <c r="L103" i="29"/>
  <c r="M103" i="29" s="1"/>
  <c r="N102" i="29"/>
  <c r="L102" i="29"/>
  <c r="M102" i="29" s="1"/>
  <c r="N106" i="27"/>
  <c r="L106" i="27"/>
  <c r="M106" i="27" s="1"/>
  <c r="M24" i="27"/>
  <c r="K24" i="27"/>
  <c r="L24" i="27" s="1"/>
  <c r="N106" i="26"/>
  <c r="L106" i="26"/>
  <c r="M106" i="26" s="1"/>
  <c r="N105" i="26"/>
  <c r="L105" i="26"/>
  <c r="M105" i="26" s="1"/>
  <c r="N107" i="24"/>
  <c r="L107" i="24"/>
  <c r="M107" i="24" s="1"/>
  <c r="N106" i="24"/>
  <c r="L106" i="24"/>
  <c r="M106" i="24" s="1"/>
  <c r="N105" i="25"/>
  <c r="L105" i="25"/>
  <c r="M105" i="25" s="1"/>
  <c r="N104" i="25"/>
  <c r="L104" i="25"/>
  <c r="M104" i="25" s="1"/>
  <c r="N106" i="23"/>
  <c r="L106" i="23"/>
  <c r="M106" i="23" s="1"/>
  <c r="N105" i="23"/>
  <c r="L105" i="23"/>
  <c r="M105" i="23" s="1"/>
  <c r="N106" i="22"/>
  <c r="L106" i="22"/>
  <c r="M106" i="22" s="1"/>
  <c r="N105" i="22"/>
  <c r="L105" i="22"/>
  <c r="M105" i="22" s="1"/>
  <c r="N107" i="21"/>
  <c r="O107" i="21" s="1"/>
  <c r="L107" i="21"/>
  <c r="M107" i="21" s="1"/>
  <c r="N106" i="21"/>
  <c r="O106" i="21" s="1"/>
  <c r="L106" i="21"/>
  <c r="M106" i="21" s="1"/>
  <c r="N109" i="19"/>
  <c r="O109" i="19" s="1"/>
  <c r="L109" i="19"/>
  <c r="M109" i="19" s="1"/>
  <c r="N108" i="19"/>
  <c r="O108" i="19" s="1"/>
  <c r="L108" i="19"/>
  <c r="M108" i="19" s="1"/>
  <c r="N109" i="18"/>
  <c r="L109" i="18"/>
  <c r="M109" i="18" s="1"/>
  <c r="N108" i="18"/>
  <c r="L108" i="18"/>
  <c r="M108" i="18" s="1"/>
  <c r="N109" i="4"/>
  <c r="O109" i="4" s="1"/>
  <c r="L109" i="4"/>
  <c r="M109" i="4" s="1"/>
  <c r="N110" i="3"/>
  <c r="O110" i="3" s="1"/>
  <c r="L110" i="3"/>
  <c r="M110" i="3" s="1"/>
  <c r="N109" i="3"/>
  <c r="O109" i="3" s="1"/>
  <c r="L109" i="3"/>
  <c r="M109" i="3" s="1"/>
  <c r="D128" i="44" l="1"/>
  <c r="E128" i="44" s="1"/>
  <c r="G127" i="44"/>
  <c r="N110" i="4"/>
  <c r="O110" i="4" s="1"/>
  <c r="L110" i="4"/>
  <c r="M110" i="4" s="1"/>
  <c r="B128" i="44" l="1"/>
  <c r="F128" i="44"/>
  <c r="D129" i="44" l="1"/>
  <c r="E129" i="44" s="1"/>
  <c r="G128" i="44"/>
  <c r="T14" i="17"/>
  <c r="F129" i="44" l="1"/>
  <c r="B129" i="44"/>
  <c r="E35" i="1"/>
  <c r="E34" i="1"/>
  <c r="D130" i="44" l="1"/>
  <c r="E130" i="44" s="1"/>
  <c r="G129" i="44"/>
  <c r="M19" i="38"/>
  <c r="K19" i="38"/>
  <c r="L19" i="38" s="1"/>
  <c r="B130" i="44" l="1"/>
  <c r="F130" i="44"/>
  <c r="W37" i="17"/>
  <c r="L37" i="17"/>
  <c r="M17" i="39"/>
  <c r="N17" i="39" s="1"/>
  <c r="K17" i="39"/>
  <c r="L17" i="39" s="1"/>
  <c r="P155" i="39"/>
  <c r="O155" i="39"/>
  <c r="M155" i="39"/>
  <c r="J155" i="39"/>
  <c r="P154" i="39"/>
  <c r="O154" i="39"/>
  <c r="M154" i="39"/>
  <c r="J154" i="39"/>
  <c r="P153" i="39"/>
  <c r="O153" i="39"/>
  <c r="M153" i="39"/>
  <c r="J153" i="39"/>
  <c r="P152" i="39"/>
  <c r="O152" i="39"/>
  <c r="M152" i="39"/>
  <c r="J152" i="39"/>
  <c r="P151" i="39"/>
  <c r="O151" i="39"/>
  <c r="M151" i="39"/>
  <c r="J151" i="39"/>
  <c r="P150" i="39"/>
  <c r="O150" i="39"/>
  <c r="M150" i="39"/>
  <c r="J150" i="39"/>
  <c r="P149" i="39"/>
  <c r="O149" i="39"/>
  <c r="M149" i="39"/>
  <c r="J149" i="39"/>
  <c r="P148" i="39"/>
  <c r="O148" i="39"/>
  <c r="M148" i="39"/>
  <c r="J148" i="39"/>
  <c r="P147" i="39"/>
  <c r="O147" i="39"/>
  <c r="M147" i="39"/>
  <c r="J147" i="39"/>
  <c r="P146" i="39"/>
  <c r="O146" i="39"/>
  <c r="M146" i="39"/>
  <c r="J146" i="39"/>
  <c r="P145" i="39"/>
  <c r="O145" i="39"/>
  <c r="M145" i="39"/>
  <c r="J145" i="39"/>
  <c r="P144" i="39"/>
  <c r="O144" i="39"/>
  <c r="M144" i="39"/>
  <c r="J144" i="39"/>
  <c r="P143" i="39"/>
  <c r="O143" i="39"/>
  <c r="M143" i="39"/>
  <c r="J143" i="39"/>
  <c r="P142" i="39"/>
  <c r="O142" i="39"/>
  <c r="M142" i="39"/>
  <c r="J142" i="39"/>
  <c r="P141" i="39"/>
  <c r="O141" i="39"/>
  <c r="M141" i="39"/>
  <c r="J141" i="39"/>
  <c r="P140" i="39"/>
  <c r="O140" i="39"/>
  <c r="M140" i="39"/>
  <c r="J140" i="39"/>
  <c r="P139" i="39"/>
  <c r="O139" i="39"/>
  <c r="M139" i="39"/>
  <c r="J139" i="39"/>
  <c r="P138" i="39"/>
  <c r="O138" i="39"/>
  <c r="M138" i="39"/>
  <c r="J138" i="39"/>
  <c r="P137" i="39"/>
  <c r="O137" i="39"/>
  <c r="M137" i="39"/>
  <c r="J137" i="39"/>
  <c r="P136" i="39"/>
  <c r="O136" i="39"/>
  <c r="M136" i="39"/>
  <c r="J136" i="39"/>
  <c r="P135" i="39"/>
  <c r="O135" i="39"/>
  <c r="M135" i="39"/>
  <c r="J135" i="39"/>
  <c r="P134" i="39"/>
  <c r="O134" i="39"/>
  <c r="M134" i="39"/>
  <c r="J134" i="39"/>
  <c r="P133" i="39"/>
  <c r="O133" i="39"/>
  <c r="M133" i="39"/>
  <c r="J133" i="39"/>
  <c r="P132" i="39"/>
  <c r="O132" i="39"/>
  <c r="M132" i="39"/>
  <c r="J132" i="39"/>
  <c r="O131" i="39"/>
  <c r="M131" i="39"/>
  <c r="O130" i="39"/>
  <c r="M130" i="39"/>
  <c r="O129" i="39"/>
  <c r="M129" i="39"/>
  <c r="O128" i="39"/>
  <c r="M128" i="39"/>
  <c r="O127" i="39"/>
  <c r="M127" i="39"/>
  <c r="O126" i="39"/>
  <c r="M126" i="39"/>
  <c r="O125" i="39"/>
  <c r="M125" i="39"/>
  <c r="O124" i="39"/>
  <c r="M124" i="39"/>
  <c r="O123" i="39"/>
  <c r="M123" i="39"/>
  <c r="O122" i="39"/>
  <c r="M122" i="39"/>
  <c r="O121" i="39"/>
  <c r="M121" i="39"/>
  <c r="O120" i="39"/>
  <c r="M120" i="39"/>
  <c r="O119" i="39"/>
  <c r="M119" i="39"/>
  <c r="O118" i="39"/>
  <c r="M118" i="39"/>
  <c r="O117" i="39"/>
  <c r="M117" i="39"/>
  <c r="O116" i="39"/>
  <c r="M116" i="39"/>
  <c r="O115" i="39"/>
  <c r="M115" i="39"/>
  <c r="O114" i="39"/>
  <c r="M114" i="39"/>
  <c r="O113" i="39"/>
  <c r="M113" i="39"/>
  <c r="O112" i="39"/>
  <c r="M112" i="39"/>
  <c r="O111" i="39"/>
  <c r="M111" i="39"/>
  <c r="O110" i="39"/>
  <c r="M110" i="39"/>
  <c r="O109" i="39"/>
  <c r="M109" i="39"/>
  <c r="O108" i="39"/>
  <c r="M108" i="39"/>
  <c r="O107" i="39"/>
  <c r="M107" i="39"/>
  <c r="O106" i="39"/>
  <c r="M106" i="39"/>
  <c r="O105" i="39"/>
  <c r="M105" i="39"/>
  <c r="O100" i="39"/>
  <c r="D97" i="39"/>
  <c r="D95" i="39"/>
  <c r="L94" i="39"/>
  <c r="J94" i="39"/>
  <c r="D94" i="39"/>
  <c r="J93" i="39"/>
  <c r="D92" i="39"/>
  <c r="D90" i="39"/>
  <c r="N73" i="39"/>
  <c r="L73" i="39"/>
  <c r="N72" i="39"/>
  <c r="L72" i="39"/>
  <c r="N71" i="39"/>
  <c r="L71" i="39"/>
  <c r="N70" i="39"/>
  <c r="L70" i="39"/>
  <c r="N69" i="39"/>
  <c r="L69" i="39"/>
  <c r="N68" i="39"/>
  <c r="L68" i="39"/>
  <c r="N67" i="39"/>
  <c r="L67" i="39"/>
  <c r="N66" i="39"/>
  <c r="L66" i="39"/>
  <c r="N65" i="39"/>
  <c r="L65" i="39"/>
  <c r="N64" i="39"/>
  <c r="L64" i="39"/>
  <c r="N63" i="39"/>
  <c r="L63" i="39"/>
  <c r="N62" i="39"/>
  <c r="L62" i="39"/>
  <c r="N61" i="39"/>
  <c r="L61" i="39"/>
  <c r="N60" i="39"/>
  <c r="L60" i="39"/>
  <c r="N59" i="39"/>
  <c r="L59" i="39"/>
  <c r="N58" i="39"/>
  <c r="L58" i="39"/>
  <c r="N57" i="39"/>
  <c r="L57" i="39"/>
  <c r="N56" i="39"/>
  <c r="L56" i="39"/>
  <c r="N55" i="39"/>
  <c r="L55" i="39"/>
  <c r="N54" i="39"/>
  <c r="L54" i="39"/>
  <c r="N53" i="39"/>
  <c r="L53" i="39"/>
  <c r="N52" i="39"/>
  <c r="L52" i="39"/>
  <c r="N51" i="39"/>
  <c r="L51" i="39"/>
  <c r="N50" i="39"/>
  <c r="L50" i="39"/>
  <c r="N49" i="39"/>
  <c r="L49" i="39"/>
  <c r="N48" i="39"/>
  <c r="L48" i="39"/>
  <c r="N47" i="39"/>
  <c r="L47" i="39"/>
  <c r="N46" i="39"/>
  <c r="L46" i="39"/>
  <c r="N45" i="39"/>
  <c r="L45" i="39"/>
  <c r="N44" i="39"/>
  <c r="L44" i="39"/>
  <c r="N43" i="39"/>
  <c r="L43" i="39"/>
  <c r="N42" i="39"/>
  <c r="L42" i="39"/>
  <c r="N41" i="39"/>
  <c r="L41" i="39"/>
  <c r="N40" i="39"/>
  <c r="L40" i="39"/>
  <c r="N39" i="39"/>
  <c r="L39" i="39"/>
  <c r="N38" i="39"/>
  <c r="L38" i="39"/>
  <c r="N37" i="39"/>
  <c r="L37" i="39"/>
  <c r="N36" i="39"/>
  <c r="L36" i="39"/>
  <c r="N35" i="39"/>
  <c r="L35" i="39"/>
  <c r="N34" i="39"/>
  <c r="L34" i="39"/>
  <c r="N33" i="39"/>
  <c r="L33" i="39"/>
  <c r="N32" i="39"/>
  <c r="L32" i="39"/>
  <c r="N31" i="39"/>
  <c r="L31" i="39"/>
  <c r="N30" i="39"/>
  <c r="L30" i="39"/>
  <c r="N29" i="39"/>
  <c r="L29" i="39"/>
  <c r="N28" i="39"/>
  <c r="L28" i="39"/>
  <c r="N27" i="39"/>
  <c r="L27" i="39"/>
  <c r="N26" i="39"/>
  <c r="L26" i="39"/>
  <c r="N25" i="39"/>
  <c r="L25" i="39"/>
  <c r="N24" i="39"/>
  <c r="L24" i="39"/>
  <c r="N23" i="39"/>
  <c r="L23" i="39"/>
  <c r="N19" i="39"/>
  <c r="N18" i="39"/>
  <c r="C17" i="39"/>
  <c r="B17" i="39"/>
  <c r="K11" i="39"/>
  <c r="I11" i="39"/>
  <c r="I10" i="39"/>
  <c r="D91" i="39"/>
  <c r="P1" i="39"/>
  <c r="P84" i="39" s="1"/>
  <c r="V37" i="17" l="1"/>
  <c r="R37" i="17"/>
  <c r="D131" i="44"/>
  <c r="E131" i="44" s="1"/>
  <c r="G130" i="44"/>
  <c r="P106" i="39"/>
  <c r="P108" i="39"/>
  <c r="P110" i="39"/>
  <c r="P114" i="39"/>
  <c r="P116" i="39"/>
  <c r="P118" i="39"/>
  <c r="P107" i="39"/>
  <c r="P111" i="39"/>
  <c r="P115" i="39"/>
  <c r="P119" i="39"/>
  <c r="P123" i="39"/>
  <c r="P127" i="39"/>
  <c r="P131" i="39"/>
  <c r="O54" i="39"/>
  <c r="O66" i="39"/>
  <c r="O35" i="39"/>
  <c r="O43" i="39"/>
  <c r="O17" i="39"/>
  <c r="O57" i="39"/>
  <c r="O59" i="39"/>
  <c r="O61" i="39"/>
  <c r="O65" i="39"/>
  <c r="O24" i="39"/>
  <c r="O26" i="39"/>
  <c r="O30" i="39"/>
  <c r="O32" i="39"/>
  <c r="O34" i="39"/>
  <c r="O42" i="39"/>
  <c r="O46" i="39"/>
  <c r="O41" i="39"/>
  <c r="O29" i="39"/>
  <c r="O33" i="39"/>
  <c r="O48" i="39"/>
  <c r="O56" i="39"/>
  <c r="O64" i="39"/>
  <c r="O25" i="39"/>
  <c r="O58" i="39"/>
  <c r="O62" i="39"/>
  <c r="O70" i="39"/>
  <c r="O49" i="39"/>
  <c r="O19" i="39"/>
  <c r="O38" i="39"/>
  <c r="O47" i="39"/>
  <c r="O50" i="39"/>
  <c r="O67" i="39"/>
  <c r="O69" i="39"/>
  <c r="O73" i="39"/>
  <c r="P109" i="39"/>
  <c r="P112" i="39"/>
  <c r="P117" i="39"/>
  <c r="O18" i="39"/>
  <c r="O37" i="39"/>
  <c r="O53" i="39"/>
  <c r="P100" i="39"/>
  <c r="P105" i="39"/>
  <c r="P113" i="39"/>
  <c r="O40" i="39"/>
  <c r="O45" i="39"/>
  <c r="P126" i="39"/>
  <c r="O27" i="39"/>
  <c r="O39" i="39"/>
  <c r="O71" i="39"/>
  <c r="O51" i="39"/>
  <c r="O23" i="39"/>
  <c r="O28" i="39"/>
  <c r="O31" i="39"/>
  <c r="O36" i="39"/>
  <c r="O44" i="39"/>
  <c r="O52" i="39"/>
  <c r="O55" i="39"/>
  <c r="O60" i="39"/>
  <c r="O63" i="39"/>
  <c r="O68" i="39"/>
  <c r="P120" i="39"/>
  <c r="C18" i="39"/>
  <c r="C19" i="39" s="1"/>
  <c r="C20" i="39" s="1"/>
  <c r="C21" i="39" s="1"/>
  <c r="C22" i="39" s="1"/>
  <c r="C23" i="39" s="1"/>
  <c r="C24" i="39" s="1"/>
  <c r="C25" i="39" s="1"/>
  <c r="C26" i="39" s="1"/>
  <c r="C27" i="39" s="1"/>
  <c r="C28" i="39" s="1"/>
  <c r="C29" i="39" s="1"/>
  <c r="C30" i="39" s="1"/>
  <c r="C31" i="39" s="1"/>
  <c r="C32" i="39" s="1"/>
  <c r="C33" i="39" s="1"/>
  <c r="C34" i="39" s="1"/>
  <c r="C35" i="39" s="1"/>
  <c r="C36" i="39" s="1"/>
  <c r="C37" i="39" s="1"/>
  <c r="C38" i="39" s="1"/>
  <c r="C39" i="39" s="1"/>
  <c r="C40" i="39" s="1"/>
  <c r="C41" i="39" s="1"/>
  <c r="C42" i="39" s="1"/>
  <c r="C43" i="39" s="1"/>
  <c r="C44" i="39" s="1"/>
  <c r="C45" i="39" s="1"/>
  <c r="O72" i="39"/>
  <c r="C100" i="39"/>
  <c r="C101" i="39" s="1"/>
  <c r="C102" i="39" s="1"/>
  <c r="C103" i="39" s="1"/>
  <c r="C104" i="39" s="1"/>
  <c r="C105" i="39" s="1"/>
  <c r="C106" i="39" s="1"/>
  <c r="C107" i="39" s="1"/>
  <c r="C108" i="39" s="1"/>
  <c r="C109" i="39" s="1"/>
  <c r="C110" i="39" s="1"/>
  <c r="C111" i="39" s="1"/>
  <c r="C112" i="39" s="1"/>
  <c r="C113" i="39" s="1"/>
  <c r="C114" i="39" s="1"/>
  <c r="C115" i="39" s="1"/>
  <c r="C116" i="39" s="1"/>
  <c r="C117" i="39" s="1"/>
  <c r="C118" i="39" s="1"/>
  <c r="C119" i="39" s="1"/>
  <c r="C120" i="39" s="1"/>
  <c r="C121" i="39" s="1"/>
  <c r="C122" i="39" s="1"/>
  <c r="C123" i="39" s="1"/>
  <c r="C124" i="39" s="1"/>
  <c r="C125" i="39" s="1"/>
  <c r="C126" i="39" s="1"/>
  <c r="C127" i="39" s="1"/>
  <c r="P130" i="39"/>
  <c r="L87" i="39"/>
  <c r="P121" i="39"/>
  <c r="P125" i="39"/>
  <c r="P129" i="39"/>
  <c r="P122" i="39"/>
  <c r="P124" i="39"/>
  <c r="P128" i="39"/>
  <c r="F131" i="44" l="1"/>
  <c r="B131" i="44"/>
  <c r="C128" i="39"/>
  <c r="C129" i="39" s="1"/>
  <c r="C130" i="39" s="1"/>
  <c r="C131" i="39" s="1"/>
  <c r="C132" i="39" s="1"/>
  <c r="C133" i="39" s="1"/>
  <c r="C134" i="39" s="1"/>
  <c r="C135" i="39" s="1"/>
  <c r="C136" i="39" s="1"/>
  <c r="C137" i="39" s="1"/>
  <c r="C138" i="39" s="1"/>
  <c r="C139" i="39" s="1"/>
  <c r="C140" i="39" s="1"/>
  <c r="C141" i="39" s="1"/>
  <c r="C142" i="39" s="1"/>
  <c r="C143" i="39" s="1"/>
  <c r="C144" i="39" s="1"/>
  <c r="C145" i="39" s="1"/>
  <c r="C146" i="39" s="1"/>
  <c r="C147" i="39" s="1"/>
  <c r="C148" i="39" s="1"/>
  <c r="C149" i="39" s="1"/>
  <c r="C150" i="39" s="1"/>
  <c r="C151" i="39" s="1"/>
  <c r="C152" i="39" s="1"/>
  <c r="C153" i="39" s="1"/>
  <c r="C154" i="39" s="1"/>
  <c r="C155" i="39" s="1"/>
  <c r="B100" i="39"/>
  <c r="C46" i="39"/>
  <c r="C47" i="39" s="1"/>
  <c r="C48" i="39" s="1"/>
  <c r="C49" i="39" s="1"/>
  <c r="C50" i="39" s="1"/>
  <c r="C51" i="39" s="1"/>
  <c r="C52" i="39" s="1"/>
  <c r="C53" i="39" s="1"/>
  <c r="C54" i="39" s="1"/>
  <c r="C55" i="39" s="1"/>
  <c r="C56" i="39" s="1"/>
  <c r="C57" i="39" s="1"/>
  <c r="C58" i="39" s="1"/>
  <c r="C59" i="39" s="1"/>
  <c r="C60" i="39" s="1"/>
  <c r="C61" i="39" s="1"/>
  <c r="C62" i="39" s="1"/>
  <c r="C63" i="39" s="1"/>
  <c r="C64" i="39" s="1"/>
  <c r="C65" i="39" s="1"/>
  <c r="C66" i="39" s="1"/>
  <c r="C67" i="39" s="1"/>
  <c r="C68" i="39" s="1"/>
  <c r="C69" i="39" s="1"/>
  <c r="C70" i="39" s="1"/>
  <c r="C71" i="39" s="1"/>
  <c r="C72" i="39" s="1"/>
  <c r="M88" i="39"/>
  <c r="N88" i="39"/>
  <c r="D132" i="44" l="1"/>
  <c r="E132" i="44" s="1"/>
  <c r="G131" i="44"/>
  <c r="O88" i="39"/>
  <c r="B18" i="39"/>
  <c r="B101" i="39"/>
  <c r="B132" i="44" l="1"/>
  <c r="F132" i="44"/>
  <c r="J100" i="39"/>
  <c r="D133" i="44" l="1"/>
  <c r="E133" i="44" s="1"/>
  <c r="G132" i="44"/>
  <c r="F133" i="44" l="1"/>
  <c r="B133" i="44"/>
  <c r="D134" i="44" l="1"/>
  <c r="E134" i="44" s="1"/>
  <c r="G133" i="44"/>
  <c r="B134" i="44" l="1"/>
  <c r="F134" i="44"/>
  <c r="D135" i="44" l="1"/>
  <c r="E135" i="44" s="1"/>
  <c r="G134" i="44"/>
  <c r="F135" i="44" l="1"/>
  <c r="B135" i="44"/>
  <c r="D136" i="44" l="1"/>
  <c r="E136" i="44" s="1"/>
  <c r="G135" i="44"/>
  <c r="B136" i="44" l="1"/>
  <c r="F136" i="44"/>
  <c r="D137" i="44" l="1"/>
  <c r="E137" i="44" s="1"/>
  <c r="G136" i="44"/>
  <c r="F137" i="44" l="1"/>
  <c r="B137" i="44"/>
  <c r="D138" i="44" l="1"/>
  <c r="G137" i="44"/>
  <c r="B138" i="44" l="1"/>
  <c r="E138" i="44"/>
  <c r="F138" i="44" s="1"/>
  <c r="D139" i="44" l="1"/>
  <c r="E139" i="44" s="1"/>
  <c r="G138" i="44"/>
  <c r="F139" i="44" l="1"/>
  <c r="B139" i="44"/>
  <c r="D140" i="44" l="1"/>
  <c r="E140" i="44" s="1"/>
  <c r="G139" i="44"/>
  <c r="B140" i="44" l="1"/>
  <c r="F140" i="44"/>
  <c r="D141" i="44" l="1"/>
  <c r="G140" i="44"/>
  <c r="B141" i="44" l="1"/>
  <c r="E141" i="44"/>
  <c r="F141" i="44" s="1"/>
  <c r="D142" i="44" l="1"/>
  <c r="E142" i="44" s="1"/>
  <c r="G141" i="44"/>
  <c r="B142" i="44" l="1"/>
  <c r="F142" i="44"/>
  <c r="D143" i="44" l="1"/>
  <c r="E143" i="44" s="1"/>
  <c r="G142" i="44"/>
  <c r="F143" i="44" l="1"/>
  <c r="B143" i="44"/>
  <c r="D144" i="44" l="1"/>
  <c r="E144" i="44" s="1"/>
  <c r="G143" i="44"/>
  <c r="B144" i="44" l="1"/>
  <c r="F144" i="44"/>
  <c r="D145" i="44" l="1"/>
  <c r="E145" i="44" s="1"/>
  <c r="G144" i="44"/>
  <c r="F145" i="44" l="1"/>
  <c r="B145" i="44"/>
  <c r="D146" i="44" l="1"/>
  <c r="E146" i="44" s="1"/>
  <c r="G145" i="44"/>
  <c r="B146" i="44" l="1"/>
  <c r="F146" i="44"/>
  <c r="D147" i="44" l="1"/>
  <c r="E147" i="44" s="1"/>
  <c r="G146" i="44"/>
  <c r="F147" i="44" l="1"/>
  <c r="B147" i="44"/>
  <c r="D148" i="44" l="1"/>
  <c r="G147" i="44"/>
  <c r="B148" i="44" l="1"/>
  <c r="E148" i="44"/>
  <c r="F148" i="44" s="1"/>
  <c r="D149" i="44" l="1"/>
  <c r="G148" i="44"/>
  <c r="B149" i="44" l="1"/>
  <c r="E149" i="44"/>
  <c r="F149" i="44" s="1"/>
  <c r="D150" i="44" l="1"/>
  <c r="E150" i="44" s="1"/>
  <c r="G149" i="44"/>
  <c r="B150" i="44" l="1"/>
  <c r="F150" i="44"/>
  <c r="D151" i="44" l="1"/>
  <c r="E151" i="44" s="1"/>
  <c r="G150" i="44"/>
  <c r="F151" i="44" l="1"/>
  <c r="B151" i="44"/>
  <c r="D152" i="44" l="1"/>
  <c r="E152" i="44" s="1"/>
  <c r="G151" i="44"/>
  <c r="B152" i="44" l="1"/>
  <c r="F152" i="44"/>
  <c r="D153" i="44" l="1"/>
  <c r="E153" i="44" s="1"/>
  <c r="G152" i="44"/>
  <c r="F153" i="44" l="1"/>
  <c r="B153" i="44"/>
  <c r="D154" i="44" l="1"/>
  <c r="E154" i="44" s="1"/>
  <c r="G153" i="44"/>
  <c r="B154" i="44" l="1"/>
  <c r="F154" i="44"/>
  <c r="D155" i="44" l="1"/>
  <c r="E155" i="44" s="1"/>
  <c r="E156" i="44" s="1"/>
  <c r="G154" i="44"/>
  <c r="F155" i="44" l="1"/>
  <c r="G155" i="44" s="1"/>
  <c r="B155" i="44"/>
  <c r="M18" i="38" l="1"/>
  <c r="K18" i="38"/>
  <c r="L18" i="38" s="1"/>
  <c r="M19" i="37"/>
  <c r="K19" i="37"/>
  <c r="L19" i="37" s="1"/>
  <c r="M20" i="35"/>
  <c r="K20" i="35"/>
  <c r="L20" i="35" s="1"/>
  <c r="M20" i="34"/>
  <c r="K20" i="34"/>
  <c r="L20" i="34" s="1"/>
  <c r="M20" i="31"/>
  <c r="K20" i="31"/>
  <c r="L20" i="31" s="1"/>
  <c r="M21" i="29"/>
  <c r="K21" i="29"/>
  <c r="L21" i="29" s="1"/>
  <c r="M23" i="26"/>
  <c r="N23" i="26" s="1"/>
  <c r="K23" i="26"/>
  <c r="L23" i="26" s="1"/>
  <c r="M24" i="24"/>
  <c r="N24" i="24" s="1"/>
  <c r="K24" i="24"/>
  <c r="L24" i="24" s="1"/>
  <c r="M22" i="25"/>
  <c r="N22" i="25" s="1"/>
  <c r="K22" i="25"/>
  <c r="L22" i="25" s="1"/>
  <c r="M23" i="23"/>
  <c r="N23" i="23" s="1"/>
  <c r="K23" i="23"/>
  <c r="L23" i="23" s="1"/>
  <c r="M23" i="22"/>
  <c r="N23" i="22" s="1"/>
  <c r="K23" i="22"/>
  <c r="L23" i="22" s="1"/>
  <c r="M24" i="21"/>
  <c r="N24" i="21" s="1"/>
  <c r="K24" i="21"/>
  <c r="L24" i="21" s="1"/>
  <c r="M26" i="19"/>
  <c r="N26" i="19" s="1"/>
  <c r="K26" i="19"/>
  <c r="L26" i="19" s="1"/>
  <c r="M26" i="18"/>
  <c r="N26" i="18" s="1"/>
  <c r="K26" i="18"/>
  <c r="L26" i="18" s="1"/>
  <c r="M27" i="4"/>
  <c r="N27" i="4" s="1"/>
  <c r="K27" i="4"/>
  <c r="L27" i="4" s="1"/>
  <c r="M27" i="3"/>
  <c r="N27" i="3" s="1"/>
  <c r="K27" i="3"/>
  <c r="L27" i="3" s="1"/>
  <c r="O22" i="25" l="1"/>
  <c r="O23" i="23"/>
  <c r="O23" i="22"/>
  <c r="O24" i="21"/>
  <c r="O27" i="4"/>
  <c r="O27" i="3"/>
  <c r="I13" i="17"/>
  <c r="O101" i="37" l="1"/>
  <c r="O102" i="37"/>
  <c r="K26" i="3" l="1"/>
  <c r="L26" i="3" s="1"/>
  <c r="M22" i="22"/>
  <c r="N22" i="22" s="1"/>
  <c r="M22" i="23"/>
  <c r="N22" i="23" s="1"/>
  <c r="K23" i="27"/>
  <c r="L23" i="27" s="1"/>
  <c r="M23" i="27"/>
  <c r="N23" i="27" s="1"/>
  <c r="N101" i="35"/>
  <c r="O101" i="35" s="1"/>
  <c r="L101" i="35"/>
  <c r="M101" i="35" s="1"/>
  <c r="N101" i="34"/>
  <c r="O101" i="34" s="1"/>
  <c r="L101" i="34"/>
  <c r="M101" i="34" s="1"/>
  <c r="N101" i="31"/>
  <c r="O101" i="31" s="1"/>
  <c r="L101" i="31"/>
  <c r="M101" i="31" s="1"/>
  <c r="N101" i="29"/>
  <c r="O101" i="29" s="1"/>
  <c r="L101" i="29"/>
  <c r="M101" i="29" s="1"/>
  <c r="N105" i="28"/>
  <c r="O105" i="28" s="1"/>
  <c r="L105" i="28"/>
  <c r="M105" i="28" s="1"/>
  <c r="N105" i="27"/>
  <c r="O105" i="27" s="1"/>
  <c r="L105" i="27"/>
  <c r="M105" i="27" s="1"/>
  <c r="N104" i="26"/>
  <c r="O104" i="26" s="1"/>
  <c r="L104" i="26"/>
  <c r="M104" i="26" s="1"/>
  <c r="N105" i="24"/>
  <c r="O105" i="24" s="1"/>
  <c r="L105" i="24"/>
  <c r="M105" i="24" s="1"/>
  <c r="N103" i="25"/>
  <c r="O103" i="25" s="1"/>
  <c r="L103" i="25"/>
  <c r="M103" i="25" s="1"/>
  <c r="N104" i="23"/>
  <c r="O104" i="23" s="1"/>
  <c r="L104" i="23"/>
  <c r="M104" i="23" s="1"/>
  <c r="N104" i="22"/>
  <c r="O104" i="22" s="1"/>
  <c r="L104" i="22"/>
  <c r="M104" i="22" s="1"/>
  <c r="N105" i="21"/>
  <c r="O105" i="21" s="1"/>
  <c r="L105" i="21"/>
  <c r="M105" i="21" s="1"/>
  <c r="N107" i="19"/>
  <c r="O107" i="19" s="1"/>
  <c r="L107" i="19"/>
  <c r="M107" i="19" s="1"/>
  <c r="N107" i="18"/>
  <c r="O107" i="18" s="1"/>
  <c r="L107" i="18"/>
  <c r="M107" i="18" s="1"/>
  <c r="N108" i="4"/>
  <c r="O108" i="4" s="1"/>
  <c r="L108" i="4"/>
  <c r="M108" i="4" s="1"/>
  <c r="N108" i="3"/>
  <c r="O108" i="3" s="1"/>
  <c r="L108" i="3"/>
  <c r="M108" i="3" s="1"/>
  <c r="P108" i="3" l="1"/>
  <c r="P104" i="23"/>
  <c r="P104" i="22"/>
  <c r="P101" i="29"/>
  <c r="P105" i="21"/>
  <c r="P105" i="24"/>
  <c r="P105" i="28"/>
  <c r="P101" i="35"/>
  <c r="P101" i="31"/>
  <c r="P104" i="26"/>
  <c r="P107" i="19"/>
  <c r="P103" i="25"/>
  <c r="O23" i="27"/>
  <c r="P101" i="34"/>
  <c r="P105" i="27"/>
  <c r="P102" i="37"/>
  <c r="M26" i="3"/>
  <c r="N26" i="3" s="1"/>
  <c r="O26" i="3" s="1"/>
  <c r="M26" i="4"/>
  <c r="N26" i="4" s="1"/>
  <c r="M25" i="18"/>
  <c r="N25" i="18" s="1"/>
  <c r="M25" i="19"/>
  <c r="N25" i="19" s="1"/>
  <c r="M23" i="21"/>
  <c r="N23" i="21" s="1"/>
  <c r="K22" i="22"/>
  <c r="L22" i="22" s="1"/>
  <c r="O22" i="22" s="1"/>
  <c r="K22" i="23"/>
  <c r="L22" i="23" s="1"/>
  <c r="O22" i="23" s="1"/>
  <c r="M23" i="24"/>
  <c r="N23" i="24" s="1"/>
  <c r="M22" i="26"/>
  <c r="N22" i="26" s="1"/>
  <c r="K22" i="26"/>
  <c r="L22" i="26" s="1"/>
  <c r="M20" i="29"/>
  <c r="N20" i="29" s="1"/>
  <c r="K20" i="29"/>
  <c r="L20" i="29" s="1"/>
  <c r="M19" i="31"/>
  <c r="N19" i="31" s="1"/>
  <c r="K19" i="31"/>
  <c r="L19" i="31" s="1"/>
  <c r="M19" i="34"/>
  <c r="N19" i="34" s="1"/>
  <c r="M19" i="35"/>
  <c r="N19" i="35" s="1"/>
  <c r="M21" i="25"/>
  <c r="N21" i="25" s="1"/>
  <c r="P107" i="18"/>
  <c r="P108" i="4"/>
  <c r="O19" i="31" l="1"/>
  <c r="O22" i="26"/>
  <c r="K26" i="4"/>
  <c r="L26" i="4" s="1"/>
  <c r="O26" i="4" s="1"/>
  <c r="K25" i="18"/>
  <c r="L25" i="18" s="1"/>
  <c r="O25" i="18" s="1"/>
  <c r="K25" i="19"/>
  <c r="L25" i="19" s="1"/>
  <c r="O25" i="19" s="1"/>
  <c r="K23" i="21"/>
  <c r="L23" i="21" s="1"/>
  <c r="O23" i="21" s="1"/>
  <c r="K23" i="24"/>
  <c r="L23" i="24" s="1"/>
  <c r="O23" i="24" s="1"/>
  <c r="O20" i="29"/>
  <c r="K19" i="34"/>
  <c r="L19" i="34" s="1"/>
  <c r="O19" i="34" s="1"/>
  <c r="K19" i="35"/>
  <c r="L19" i="35" s="1"/>
  <c r="O19" i="35" s="1"/>
  <c r="K21" i="25"/>
  <c r="L21" i="25" s="1"/>
  <c r="O21" i="25" s="1"/>
  <c r="M17" i="38" l="1"/>
  <c r="K17" i="38"/>
  <c r="M18" i="37"/>
  <c r="K18" i="37"/>
  <c r="L18" i="37" s="1"/>
  <c r="I55" i="17"/>
  <c r="F12" i="1" l="1"/>
  <c r="D55" i="17"/>
  <c r="W36" i="17" l="1"/>
  <c r="D36" i="17"/>
  <c r="D37" i="17"/>
  <c r="D38" i="17"/>
  <c r="D39" i="17"/>
  <c r="F58" i="2" l="1"/>
  <c r="C58" i="2"/>
  <c r="E34" i="2"/>
  <c r="C34" i="2"/>
  <c r="F81" i="2" l="1"/>
  <c r="C81" i="2"/>
  <c r="F75" i="2"/>
  <c r="C75" i="2"/>
  <c r="F47" i="2"/>
  <c r="F46" i="2"/>
  <c r="F45" i="2"/>
  <c r="F44" i="2"/>
  <c r="C47" i="2"/>
  <c r="C46" i="2"/>
  <c r="C45" i="2"/>
  <c r="C44" i="2"/>
  <c r="J95" i="45" l="1"/>
  <c r="J95" i="44"/>
  <c r="J95" i="43"/>
  <c r="J95" i="40"/>
  <c r="J95" i="42"/>
  <c r="J95" i="41"/>
  <c r="J95" i="39"/>
  <c r="J96" i="39" s="1"/>
  <c r="F48" i="2"/>
  <c r="F52" i="2" s="1"/>
  <c r="L22" i="17"/>
  <c r="P155" i="38"/>
  <c r="O155" i="38"/>
  <c r="M155" i="38"/>
  <c r="J155" i="38"/>
  <c r="P154" i="38"/>
  <c r="O154" i="38"/>
  <c r="M154" i="38"/>
  <c r="J154" i="38"/>
  <c r="P153" i="38"/>
  <c r="O153" i="38"/>
  <c r="M153" i="38"/>
  <c r="J153" i="38"/>
  <c r="P152" i="38"/>
  <c r="O152" i="38"/>
  <c r="M152" i="38"/>
  <c r="J152" i="38"/>
  <c r="P151" i="38"/>
  <c r="O151" i="38"/>
  <c r="M151" i="38"/>
  <c r="J151" i="38"/>
  <c r="P150" i="38"/>
  <c r="O150" i="38"/>
  <c r="M150" i="38"/>
  <c r="J150" i="38"/>
  <c r="P149" i="38"/>
  <c r="O149" i="38"/>
  <c r="M149" i="38"/>
  <c r="J149" i="38"/>
  <c r="P148" i="38"/>
  <c r="O148" i="38"/>
  <c r="M148" i="38"/>
  <c r="J148" i="38"/>
  <c r="P147" i="38"/>
  <c r="O147" i="38"/>
  <c r="M147" i="38"/>
  <c r="J147" i="38"/>
  <c r="P146" i="38"/>
  <c r="O146" i="38"/>
  <c r="M146" i="38"/>
  <c r="J146" i="38"/>
  <c r="P145" i="38"/>
  <c r="O145" i="38"/>
  <c r="M145" i="38"/>
  <c r="J145" i="38"/>
  <c r="P144" i="38"/>
  <c r="O144" i="38"/>
  <c r="M144" i="38"/>
  <c r="J144" i="38"/>
  <c r="P143" i="38"/>
  <c r="O143" i="38"/>
  <c r="M143" i="38"/>
  <c r="J143" i="38"/>
  <c r="P142" i="38"/>
  <c r="O142" i="38"/>
  <c r="M142" i="38"/>
  <c r="J142" i="38"/>
  <c r="P141" i="38"/>
  <c r="O141" i="38"/>
  <c r="M141" i="38"/>
  <c r="J141" i="38"/>
  <c r="P140" i="38"/>
  <c r="O140" i="38"/>
  <c r="M140" i="38"/>
  <c r="J140" i="38"/>
  <c r="P139" i="38"/>
  <c r="O139" i="38"/>
  <c r="M139" i="38"/>
  <c r="J139" i="38"/>
  <c r="P138" i="38"/>
  <c r="O138" i="38"/>
  <c r="M138" i="38"/>
  <c r="J138" i="38"/>
  <c r="P137" i="38"/>
  <c r="O137" i="38"/>
  <c r="M137" i="38"/>
  <c r="J137" i="38"/>
  <c r="P136" i="38"/>
  <c r="O136" i="38"/>
  <c r="M136" i="38"/>
  <c r="J136" i="38"/>
  <c r="P135" i="38"/>
  <c r="O135" i="38"/>
  <c r="M135" i="38"/>
  <c r="J135" i="38"/>
  <c r="P134" i="38"/>
  <c r="O134" i="38"/>
  <c r="M134" i="38"/>
  <c r="J134" i="38"/>
  <c r="P133" i="38"/>
  <c r="O133" i="38"/>
  <c r="M133" i="38"/>
  <c r="J133" i="38"/>
  <c r="P132" i="38"/>
  <c r="O132" i="38"/>
  <c r="M132" i="38"/>
  <c r="J132" i="38"/>
  <c r="O131" i="38"/>
  <c r="M131" i="38"/>
  <c r="O130" i="38"/>
  <c r="M130" i="38"/>
  <c r="O129" i="38"/>
  <c r="M129" i="38"/>
  <c r="O128" i="38"/>
  <c r="M128" i="38"/>
  <c r="O127" i="38"/>
  <c r="M127" i="38"/>
  <c r="O126" i="38"/>
  <c r="M126" i="38"/>
  <c r="O125" i="38"/>
  <c r="M125" i="38"/>
  <c r="O124" i="38"/>
  <c r="M124" i="38"/>
  <c r="O123" i="38"/>
  <c r="M123" i="38"/>
  <c r="O122" i="38"/>
  <c r="M122" i="38"/>
  <c r="O121" i="38"/>
  <c r="M121" i="38"/>
  <c r="O120" i="38"/>
  <c r="M120" i="38"/>
  <c r="O119" i="38"/>
  <c r="M119" i="38"/>
  <c r="O118" i="38"/>
  <c r="M118" i="38"/>
  <c r="O117" i="38"/>
  <c r="M117" i="38"/>
  <c r="O116" i="38"/>
  <c r="M116" i="38"/>
  <c r="O115" i="38"/>
  <c r="M115" i="38"/>
  <c r="O114" i="38"/>
  <c r="M114" i="38"/>
  <c r="O113" i="38"/>
  <c r="M113" i="38"/>
  <c r="O112" i="38"/>
  <c r="M112" i="38"/>
  <c r="O111" i="38"/>
  <c r="M111" i="38"/>
  <c r="O110" i="38"/>
  <c r="M110" i="38"/>
  <c r="O109" i="38"/>
  <c r="M109" i="38"/>
  <c r="O108" i="38"/>
  <c r="M108" i="38"/>
  <c r="O107" i="38"/>
  <c r="M107" i="38"/>
  <c r="O102" i="38"/>
  <c r="O101" i="38"/>
  <c r="D97" i="38"/>
  <c r="D95" i="38"/>
  <c r="L94" i="38"/>
  <c r="J94" i="38"/>
  <c r="D94" i="38"/>
  <c r="C100" i="38" s="1"/>
  <c r="D92" i="38"/>
  <c r="D90" i="38"/>
  <c r="N73" i="38"/>
  <c r="L73" i="38"/>
  <c r="N72" i="38"/>
  <c r="L72" i="38"/>
  <c r="N71" i="38"/>
  <c r="L71" i="38"/>
  <c r="N70" i="38"/>
  <c r="L70" i="38"/>
  <c r="N69" i="38"/>
  <c r="L69" i="38"/>
  <c r="N68" i="38"/>
  <c r="L68" i="38"/>
  <c r="N67" i="38"/>
  <c r="L67" i="38"/>
  <c r="N66" i="38"/>
  <c r="L66" i="38"/>
  <c r="N65" i="38"/>
  <c r="L65" i="38"/>
  <c r="N64" i="38"/>
  <c r="L64" i="38"/>
  <c r="N63" i="38"/>
  <c r="L63" i="38"/>
  <c r="N62" i="38"/>
  <c r="L62" i="38"/>
  <c r="N61" i="38"/>
  <c r="L61" i="38"/>
  <c r="N60" i="38"/>
  <c r="L60" i="38"/>
  <c r="N59" i="38"/>
  <c r="L59" i="38"/>
  <c r="N58" i="38"/>
  <c r="L58" i="38"/>
  <c r="N57" i="38"/>
  <c r="L57" i="38"/>
  <c r="N56" i="38"/>
  <c r="L56" i="38"/>
  <c r="N55" i="38"/>
  <c r="L55" i="38"/>
  <c r="N54" i="38"/>
  <c r="L54" i="38"/>
  <c r="N53" i="38"/>
  <c r="L53" i="38"/>
  <c r="N52" i="38"/>
  <c r="L52" i="38"/>
  <c r="N51" i="38"/>
  <c r="L51" i="38"/>
  <c r="N50" i="38"/>
  <c r="L50" i="38"/>
  <c r="N49" i="38"/>
  <c r="L49" i="38"/>
  <c r="N48" i="38"/>
  <c r="L48" i="38"/>
  <c r="N47" i="38"/>
  <c r="L47" i="38"/>
  <c r="N46" i="38"/>
  <c r="L46" i="38"/>
  <c r="N45" i="38"/>
  <c r="L45" i="38"/>
  <c r="N44" i="38"/>
  <c r="L44" i="38"/>
  <c r="N43" i="38"/>
  <c r="L43" i="38"/>
  <c r="N42" i="38"/>
  <c r="L42" i="38"/>
  <c r="N41" i="38"/>
  <c r="L41" i="38"/>
  <c r="N40" i="38"/>
  <c r="L40" i="38"/>
  <c r="N39" i="38"/>
  <c r="L39" i="38"/>
  <c r="N38" i="38"/>
  <c r="L38" i="38"/>
  <c r="N37" i="38"/>
  <c r="L37" i="38"/>
  <c r="N36" i="38"/>
  <c r="L36" i="38"/>
  <c r="N35" i="38"/>
  <c r="L35" i="38"/>
  <c r="N34" i="38"/>
  <c r="L34" i="38"/>
  <c r="N33" i="38"/>
  <c r="L33" i="38"/>
  <c r="N32" i="38"/>
  <c r="L32" i="38"/>
  <c r="N31" i="38"/>
  <c r="L31" i="38"/>
  <c r="N30" i="38"/>
  <c r="L30" i="38"/>
  <c r="N29" i="38"/>
  <c r="L29" i="38"/>
  <c r="N28" i="38"/>
  <c r="L28" i="38"/>
  <c r="N27" i="38"/>
  <c r="L27" i="38"/>
  <c r="N26" i="38"/>
  <c r="L26" i="38"/>
  <c r="N25" i="38"/>
  <c r="L25" i="38"/>
  <c r="N21" i="38"/>
  <c r="N20" i="38"/>
  <c r="N19" i="38"/>
  <c r="N18" i="38"/>
  <c r="N17" i="38"/>
  <c r="L17" i="38"/>
  <c r="C17" i="38"/>
  <c r="C18" i="38" s="1"/>
  <c r="C19" i="38" s="1"/>
  <c r="C20" i="38" s="1"/>
  <c r="C21" i="38" s="1"/>
  <c r="C22" i="38" s="1"/>
  <c r="C23" i="38" s="1"/>
  <c r="C24" i="38" s="1"/>
  <c r="C25" i="38" s="1"/>
  <c r="C26" i="38" s="1"/>
  <c r="C27" i="38" s="1"/>
  <c r="C28" i="38" s="1"/>
  <c r="C29" i="38" s="1"/>
  <c r="C30" i="38" s="1"/>
  <c r="C31" i="38" s="1"/>
  <c r="C32" i="38" s="1"/>
  <c r="C33" i="38" s="1"/>
  <c r="C34" i="38" s="1"/>
  <c r="C35" i="38" s="1"/>
  <c r="C36" i="38" s="1"/>
  <c r="C37" i="38" s="1"/>
  <c r="C38" i="38" s="1"/>
  <c r="C39" i="38" s="1"/>
  <c r="C40" i="38" s="1"/>
  <c r="C41" i="38" s="1"/>
  <c r="C42" i="38" s="1"/>
  <c r="C43" i="38" s="1"/>
  <c r="C44" i="38" s="1"/>
  <c r="C45" i="38" s="1"/>
  <c r="C46" i="38" s="1"/>
  <c r="C47" i="38" s="1"/>
  <c r="C48" i="38" s="1"/>
  <c r="C49" i="38" s="1"/>
  <c r="C50" i="38" s="1"/>
  <c r="C51" i="38" s="1"/>
  <c r="C52" i="38" s="1"/>
  <c r="C53" i="38" s="1"/>
  <c r="C54" i="38" s="1"/>
  <c r="C55" i="38" s="1"/>
  <c r="C56" i="38" s="1"/>
  <c r="C57" i="38" s="1"/>
  <c r="C58" i="38" s="1"/>
  <c r="C59" i="38" s="1"/>
  <c r="C60" i="38" s="1"/>
  <c r="C61" i="38" s="1"/>
  <c r="C62" i="38" s="1"/>
  <c r="C63" i="38" s="1"/>
  <c r="C64" i="38" s="1"/>
  <c r="C65" i="38" s="1"/>
  <c r="C66" i="38" s="1"/>
  <c r="C67" i="38" s="1"/>
  <c r="C68" i="38" s="1"/>
  <c r="C69" i="38" s="1"/>
  <c r="C70" i="38" s="1"/>
  <c r="C71" i="38" s="1"/>
  <c r="C72" i="38" s="1"/>
  <c r="B17" i="38"/>
  <c r="K11" i="38"/>
  <c r="I11" i="38"/>
  <c r="I10" i="38"/>
  <c r="D91" i="38"/>
  <c r="P1" i="38"/>
  <c r="P84" i="38" s="1"/>
  <c r="M17" i="37"/>
  <c r="N17" i="37" s="1"/>
  <c r="K17" i="37"/>
  <c r="L17" i="37" s="1"/>
  <c r="N100" i="35"/>
  <c r="O100" i="35" s="1"/>
  <c r="L100" i="35"/>
  <c r="M100" i="35" s="1"/>
  <c r="M18" i="35"/>
  <c r="N18" i="35" s="1"/>
  <c r="K18" i="35"/>
  <c r="L18" i="35" s="1"/>
  <c r="N100" i="34"/>
  <c r="O100" i="34" s="1"/>
  <c r="L100" i="34"/>
  <c r="M100" i="34" s="1"/>
  <c r="M18" i="34"/>
  <c r="N18" i="34" s="1"/>
  <c r="K18" i="34"/>
  <c r="L18" i="34" s="1"/>
  <c r="N100" i="31"/>
  <c r="O100" i="31" s="1"/>
  <c r="L100" i="31"/>
  <c r="M100" i="31" s="1"/>
  <c r="M18" i="31"/>
  <c r="N18" i="31" s="1"/>
  <c r="K18" i="31"/>
  <c r="L18" i="31" s="1"/>
  <c r="N100" i="29"/>
  <c r="O100" i="29" s="1"/>
  <c r="L100" i="29"/>
  <c r="M100" i="29" s="1"/>
  <c r="M19" i="29"/>
  <c r="N19" i="29" s="1"/>
  <c r="K19" i="29"/>
  <c r="L19" i="29" s="1"/>
  <c r="N104" i="28"/>
  <c r="O104" i="28" s="1"/>
  <c r="L104" i="28"/>
  <c r="M104" i="28" s="1"/>
  <c r="M22" i="28"/>
  <c r="N22" i="28" s="1"/>
  <c r="K22" i="28"/>
  <c r="L22" i="28" s="1"/>
  <c r="N104" i="27"/>
  <c r="O104" i="27" s="1"/>
  <c r="L104" i="27"/>
  <c r="M104" i="27" s="1"/>
  <c r="M22" i="27"/>
  <c r="N22" i="27" s="1"/>
  <c r="K22" i="27"/>
  <c r="L22" i="27" s="1"/>
  <c r="N103" i="26"/>
  <c r="O103" i="26" s="1"/>
  <c r="L103" i="26"/>
  <c r="M103" i="26" s="1"/>
  <c r="M21" i="26"/>
  <c r="N21" i="26" s="1"/>
  <c r="K21" i="26"/>
  <c r="L21" i="26" s="1"/>
  <c r="N104" i="24"/>
  <c r="O104" i="24" s="1"/>
  <c r="L104" i="24"/>
  <c r="M104" i="24" s="1"/>
  <c r="M22" i="24"/>
  <c r="N22" i="24" s="1"/>
  <c r="K22" i="24"/>
  <c r="L22" i="24" s="1"/>
  <c r="N102" i="25"/>
  <c r="O102" i="25" s="1"/>
  <c r="L102" i="25"/>
  <c r="M102" i="25" s="1"/>
  <c r="M20" i="25"/>
  <c r="N20" i="25" s="1"/>
  <c r="K20" i="25"/>
  <c r="L20" i="25" s="1"/>
  <c r="N103" i="23"/>
  <c r="O103" i="23" s="1"/>
  <c r="L103" i="23"/>
  <c r="M103" i="23" s="1"/>
  <c r="M21" i="23"/>
  <c r="N21" i="23" s="1"/>
  <c r="K21" i="23"/>
  <c r="L21" i="23" s="1"/>
  <c r="N103" i="22"/>
  <c r="O103" i="22" s="1"/>
  <c r="L103" i="22"/>
  <c r="M103" i="22" s="1"/>
  <c r="M21" i="22"/>
  <c r="N21" i="22" s="1"/>
  <c r="K21" i="22"/>
  <c r="L21" i="22" s="1"/>
  <c r="N104" i="21"/>
  <c r="O104" i="21" s="1"/>
  <c r="L104" i="21"/>
  <c r="M104" i="21" s="1"/>
  <c r="M22" i="21"/>
  <c r="N22" i="21" s="1"/>
  <c r="K22" i="21"/>
  <c r="L22" i="21" s="1"/>
  <c r="N106" i="19"/>
  <c r="O106" i="19" s="1"/>
  <c r="L106" i="19"/>
  <c r="M106" i="19" s="1"/>
  <c r="M24" i="19"/>
  <c r="N24" i="19" s="1"/>
  <c r="K24" i="19"/>
  <c r="L24" i="19" s="1"/>
  <c r="N106" i="18"/>
  <c r="O106" i="18" s="1"/>
  <c r="L106" i="18"/>
  <c r="M106" i="18" s="1"/>
  <c r="M24" i="18"/>
  <c r="N24" i="18" s="1"/>
  <c r="K24" i="18"/>
  <c r="L24" i="18" s="1"/>
  <c r="N107" i="4"/>
  <c r="O107" i="4" s="1"/>
  <c r="L107" i="4"/>
  <c r="M107" i="4" s="1"/>
  <c r="M25" i="3"/>
  <c r="N25" i="3" s="1"/>
  <c r="K25" i="3"/>
  <c r="L25" i="3" s="1"/>
  <c r="N107" i="3"/>
  <c r="O107" i="3" s="1"/>
  <c r="L107" i="3"/>
  <c r="M107" i="3" s="1"/>
  <c r="M25" i="4"/>
  <c r="N25" i="4" s="1"/>
  <c r="K25" i="4"/>
  <c r="L25" i="4" s="1"/>
  <c r="M17" i="31"/>
  <c r="N17" i="31" s="1"/>
  <c r="K17" i="31"/>
  <c r="L17" i="31" s="1"/>
  <c r="M17" i="35"/>
  <c r="N17" i="35" s="1"/>
  <c r="K17" i="35"/>
  <c r="L17" i="35" s="1"/>
  <c r="M17" i="34"/>
  <c r="N17" i="34" s="1"/>
  <c r="K17" i="34"/>
  <c r="L17" i="34" s="1"/>
  <c r="C86" i="1"/>
  <c r="C79" i="1"/>
  <c r="F73" i="1"/>
  <c r="C63" i="1"/>
  <c r="F45" i="1"/>
  <c r="C44" i="1"/>
  <c r="F43" i="1"/>
  <c r="E31" i="1"/>
  <c r="C24" i="1"/>
  <c r="D18" i="1"/>
  <c r="I10" i="13"/>
  <c r="F57" i="1"/>
  <c r="C46" i="1"/>
  <c r="C57" i="1"/>
  <c r="C31" i="1"/>
  <c r="D19" i="1"/>
  <c r="C12" i="1"/>
  <c r="W35" i="17"/>
  <c r="P155" i="37"/>
  <c r="O155" i="37"/>
  <c r="M155" i="37"/>
  <c r="J155" i="37"/>
  <c r="P154" i="37"/>
  <c r="O154" i="37"/>
  <c r="M154" i="37"/>
  <c r="J154" i="37"/>
  <c r="P153" i="37"/>
  <c r="O153" i="37"/>
  <c r="M153" i="37"/>
  <c r="J153" i="37"/>
  <c r="P152" i="37"/>
  <c r="O152" i="37"/>
  <c r="M152" i="37"/>
  <c r="J152" i="37"/>
  <c r="P151" i="37"/>
  <c r="O151" i="37"/>
  <c r="M151" i="37"/>
  <c r="J151" i="37"/>
  <c r="P150" i="37"/>
  <c r="O150" i="37"/>
  <c r="M150" i="37"/>
  <c r="J150" i="37"/>
  <c r="P149" i="37"/>
  <c r="O149" i="37"/>
  <c r="M149" i="37"/>
  <c r="J149" i="37"/>
  <c r="P148" i="37"/>
  <c r="O148" i="37"/>
  <c r="M148" i="37"/>
  <c r="J148" i="37"/>
  <c r="P147" i="37"/>
  <c r="O147" i="37"/>
  <c r="M147" i="37"/>
  <c r="J147" i="37"/>
  <c r="P146" i="37"/>
  <c r="O146" i="37"/>
  <c r="M146" i="37"/>
  <c r="J146" i="37"/>
  <c r="P145" i="37"/>
  <c r="O145" i="37"/>
  <c r="M145" i="37"/>
  <c r="J145" i="37"/>
  <c r="P144" i="37"/>
  <c r="O144" i="37"/>
  <c r="M144" i="37"/>
  <c r="J144" i="37"/>
  <c r="P143" i="37"/>
  <c r="O143" i="37"/>
  <c r="M143" i="37"/>
  <c r="J143" i="37"/>
  <c r="P142" i="37"/>
  <c r="O142" i="37"/>
  <c r="M142" i="37"/>
  <c r="J142" i="37"/>
  <c r="P141" i="37"/>
  <c r="O141" i="37"/>
  <c r="M141" i="37"/>
  <c r="J141" i="37"/>
  <c r="P140" i="37"/>
  <c r="O140" i="37"/>
  <c r="M140" i="37"/>
  <c r="J140" i="37"/>
  <c r="P139" i="37"/>
  <c r="O139" i="37"/>
  <c r="M139" i="37"/>
  <c r="J139" i="37"/>
  <c r="P138" i="37"/>
  <c r="O138" i="37"/>
  <c r="M138" i="37"/>
  <c r="J138" i="37"/>
  <c r="P137" i="37"/>
  <c r="O137" i="37"/>
  <c r="M137" i="37"/>
  <c r="J137" i="37"/>
  <c r="P136" i="37"/>
  <c r="O136" i="37"/>
  <c r="M136" i="37"/>
  <c r="J136" i="37"/>
  <c r="P135" i="37"/>
  <c r="O135" i="37"/>
  <c r="M135" i="37"/>
  <c r="J135" i="37"/>
  <c r="P134" i="37"/>
  <c r="O134" i="37"/>
  <c r="M134" i="37"/>
  <c r="J134" i="37"/>
  <c r="P133" i="37"/>
  <c r="O133" i="37"/>
  <c r="M133" i="37"/>
  <c r="J133" i="37"/>
  <c r="P132" i="37"/>
  <c r="O132" i="37"/>
  <c r="M132" i="37"/>
  <c r="J132" i="37"/>
  <c r="O131" i="37"/>
  <c r="M131" i="37"/>
  <c r="O130" i="37"/>
  <c r="M130" i="37"/>
  <c r="O129" i="37"/>
  <c r="M129" i="37"/>
  <c r="O128" i="37"/>
  <c r="M128" i="37"/>
  <c r="O127" i="37"/>
  <c r="M127" i="37"/>
  <c r="O126" i="37"/>
  <c r="M126" i="37"/>
  <c r="O125" i="37"/>
  <c r="M125" i="37"/>
  <c r="O124" i="37"/>
  <c r="M124" i="37"/>
  <c r="O123" i="37"/>
  <c r="M123" i="37"/>
  <c r="O122" i="37"/>
  <c r="M122" i="37"/>
  <c r="O121" i="37"/>
  <c r="M121" i="37"/>
  <c r="O120" i="37"/>
  <c r="M120" i="37"/>
  <c r="O119" i="37"/>
  <c r="M119" i="37"/>
  <c r="O118" i="37"/>
  <c r="M118" i="37"/>
  <c r="O117" i="37"/>
  <c r="M117" i="37"/>
  <c r="O116" i="37"/>
  <c r="M116" i="37"/>
  <c r="O115" i="37"/>
  <c r="M115" i="37"/>
  <c r="O114" i="37"/>
  <c r="M114" i="37"/>
  <c r="O113" i="37"/>
  <c r="M113" i="37"/>
  <c r="O112" i="37"/>
  <c r="M112" i="37"/>
  <c r="O111" i="37"/>
  <c r="M111" i="37"/>
  <c r="O110" i="37"/>
  <c r="M110" i="37"/>
  <c r="O109" i="37"/>
  <c r="M109" i="37"/>
  <c r="O108" i="37"/>
  <c r="M108" i="37"/>
  <c r="O107" i="37"/>
  <c r="M107" i="37"/>
  <c r="D97" i="37"/>
  <c r="D95" i="37"/>
  <c r="L94" i="37"/>
  <c r="J94" i="37"/>
  <c r="D94" i="37"/>
  <c r="C100" i="37" s="1"/>
  <c r="D92" i="37"/>
  <c r="D90" i="37"/>
  <c r="N73" i="37"/>
  <c r="L73" i="37"/>
  <c r="N72" i="37"/>
  <c r="L72" i="37"/>
  <c r="N71" i="37"/>
  <c r="L71" i="37"/>
  <c r="N70" i="37"/>
  <c r="L70" i="37"/>
  <c r="N69" i="37"/>
  <c r="L69" i="37"/>
  <c r="N68" i="37"/>
  <c r="L68" i="37"/>
  <c r="N67" i="37"/>
  <c r="L67" i="37"/>
  <c r="N66" i="37"/>
  <c r="L66" i="37"/>
  <c r="N65" i="37"/>
  <c r="L65" i="37"/>
  <c r="N64" i="37"/>
  <c r="L64" i="37"/>
  <c r="N63" i="37"/>
  <c r="L63" i="37"/>
  <c r="N62" i="37"/>
  <c r="L62" i="37"/>
  <c r="N61" i="37"/>
  <c r="L61" i="37"/>
  <c r="N60" i="37"/>
  <c r="L60" i="37"/>
  <c r="N59" i="37"/>
  <c r="L59" i="37"/>
  <c r="N58" i="37"/>
  <c r="L58" i="37"/>
  <c r="N57" i="37"/>
  <c r="L57" i="37"/>
  <c r="N56" i="37"/>
  <c r="L56" i="37"/>
  <c r="N55" i="37"/>
  <c r="L55" i="37"/>
  <c r="N54" i="37"/>
  <c r="L54" i="37"/>
  <c r="N53" i="37"/>
  <c r="L53" i="37"/>
  <c r="N52" i="37"/>
  <c r="L52" i="37"/>
  <c r="N51" i="37"/>
  <c r="L51" i="37"/>
  <c r="N50" i="37"/>
  <c r="L50" i="37"/>
  <c r="N49" i="37"/>
  <c r="L49" i="37"/>
  <c r="N48" i="37"/>
  <c r="L48" i="37"/>
  <c r="N47" i="37"/>
  <c r="L47" i="37"/>
  <c r="N46" i="37"/>
  <c r="L46" i="37"/>
  <c r="N45" i="37"/>
  <c r="L45" i="37"/>
  <c r="N44" i="37"/>
  <c r="L44" i="37"/>
  <c r="N43" i="37"/>
  <c r="L43" i="37"/>
  <c r="N42" i="37"/>
  <c r="L42" i="37"/>
  <c r="N41" i="37"/>
  <c r="L41" i="37"/>
  <c r="N40" i="37"/>
  <c r="L40" i="37"/>
  <c r="N39" i="37"/>
  <c r="L39" i="37"/>
  <c r="N38" i="37"/>
  <c r="L38" i="37"/>
  <c r="N37" i="37"/>
  <c r="L37" i="37"/>
  <c r="N36" i="37"/>
  <c r="L36" i="37"/>
  <c r="N35" i="37"/>
  <c r="L35" i="37"/>
  <c r="N34" i="37"/>
  <c r="L34" i="37"/>
  <c r="N33" i="37"/>
  <c r="L33" i="37"/>
  <c r="N32" i="37"/>
  <c r="L32" i="37"/>
  <c r="N31" i="37"/>
  <c r="L31" i="37"/>
  <c r="N30" i="37"/>
  <c r="L30" i="37"/>
  <c r="N29" i="37"/>
  <c r="L29" i="37"/>
  <c r="N28" i="37"/>
  <c r="L28" i="37"/>
  <c r="N27" i="37"/>
  <c r="L27" i="37"/>
  <c r="N26" i="37"/>
  <c r="L26" i="37"/>
  <c r="N25" i="37"/>
  <c r="L25" i="37"/>
  <c r="N21" i="37"/>
  <c r="N19" i="37"/>
  <c r="N18" i="37"/>
  <c r="C17" i="37"/>
  <c r="C18" i="37" s="1"/>
  <c r="C19" i="37" s="1"/>
  <c r="C20" i="37" s="1"/>
  <c r="C21" i="37" s="1"/>
  <c r="C22" i="37" s="1"/>
  <c r="C23" i="37" s="1"/>
  <c r="C24" i="37" s="1"/>
  <c r="C25" i="37" s="1"/>
  <c r="C26" i="37" s="1"/>
  <c r="C27" i="37" s="1"/>
  <c r="C28" i="37" s="1"/>
  <c r="C29" i="37" s="1"/>
  <c r="C30" i="37" s="1"/>
  <c r="C31" i="37" s="1"/>
  <c r="C32" i="37" s="1"/>
  <c r="C33" i="37" s="1"/>
  <c r="C34" i="37" s="1"/>
  <c r="C35" i="37" s="1"/>
  <c r="C36" i="37" s="1"/>
  <c r="C37" i="37" s="1"/>
  <c r="C38" i="37" s="1"/>
  <c r="C39" i="37" s="1"/>
  <c r="C40" i="37" s="1"/>
  <c r="C41" i="37" s="1"/>
  <c r="C42" i="37" s="1"/>
  <c r="C43" i="37" s="1"/>
  <c r="C44" i="37" s="1"/>
  <c r="C45" i="37" s="1"/>
  <c r="C46" i="37" s="1"/>
  <c r="C47" i="37" s="1"/>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B17" i="37"/>
  <c r="K11" i="37"/>
  <c r="I11" i="37"/>
  <c r="I10" i="37"/>
  <c r="P1" i="37"/>
  <c r="P84" i="37" s="1"/>
  <c r="M18" i="29"/>
  <c r="N18" i="29" s="1"/>
  <c r="K18" i="29"/>
  <c r="N103" i="28"/>
  <c r="O103" i="28" s="1"/>
  <c r="L103" i="28"/>
  <c r="M103" i="28" s="1"/>
  <c r="M21" i="28"/>
  <c r="N21" i="28" s="1"/>
  <c r="K21" i="28"/>
  <c r="L21" i="28" s="1"/>
  <c r="N103" i="27"/>
  <c r="O103" i="27" s="1"/>
  <c r="L103" i="27"/>
  <c r="M103" i="27" s="1"/>
  <c r="M21" i="27"/>
  <c r="N21" i="27" s="1"/>
  <c r="K21" i="27"/>
  <c r="L21" i="27" s="1"/>
  <c r="N102" i="26"/>
  <c r="O102" i="26" s="1"/>
  <c r="L102" i="26"/>
  <c r="M102" i="26" s="1"/>
  <c r="M20" i="26"/>
  <c r="N20" i="26" s="1"/>
  <c r="K20" i="26"/>
  <c r="L20" i="26" s="1"/>
  <c r="N103" i="24"/>
  <c r="O103" i="24" s="1"/>
  <c r="L103" i="24"/>
  <c r="M103" i="24" s="1"/>
  <c r="M21" i="24"/>
  <c r="N21" i="24" s="1"/>
  <c r="K21" i="24"/>
  <c r="L21" i="24" s="1"/>
  <c r="N101" i="25"/>
  <c r="O101" i="25" s="1"/>
  <c r="L101" i="25"/>
  <c r="M101" i="25" s="1"/>
  <c r="M19" i="25"/>
  <c r="N19" i="25" s="1"/>
  <c r="K19" i="25"/>
  <c r="L19" i="25" s="1"/>
  <c r="N102" i="23"/>
  <c r="O102" i="23" s="1"/>
  <c r="L102" i="23"/>
  <c r="M102" i="23" s="1"/>
  <c r="M20" i="23"/>
  <c r="N20" i="23" s="1"/>
  <c r="K20" i="23"/>
  <c r="L20" i="23" s="1"/>
  <c r="N102" i="22"/>
  <c r="O102" i="22" s="1"/>
  <c r="L102" i="22"/>
  <c r="M102" i="22" s="1"/>
  <c r="M20" i="22"/>
  <c r="N20" i="22" s="1"/>
  <c r="K20" i="22"/>
  <c r="L20" i="22" s="1"/>
  <c r="I20" i="22"/>
  <c r="N103" i="21"/>
  <c r="O103" i="21" s="1"/>
  <c r="L103" i="21"/>
  <c r="M103" i="21" s="1"/>
  <c r="M21" i="21"/>
  <c r="N21" i="21" s="1"/>
  <c r="K21" i="21"/>
  <c r="L21" i="21" s="1"/>
  <c r="N105" i="19"/>
  <c r="O105" i="19" s="1"/>
  <c r="L105" i="19"/>
  <c r="M105" i="19" s="1"/>
  <c r="M23" i="19"/>
  <c r="N23" i="19" s="1"/>
  <c r="K23" i="19"/>
  <c r="L23" i="19" s="1"/>
  <c r="N105" i="18"/>
  <c r="O105" i="18" s="1"/>
  <c r="L105" i="18"/>
  <c r="M105" i="18" s="1"/>
  <c r="M23" i="18"/>
  <c r="N23" i="18" s="1"/>
  <c r="K23" i="18"/>
  <c r="L23" i="18" s="1"/>
  <c r="N106" i="4"/>
  <c r="O106" i="4" s="1"/>
  <c r="L106" i="4"/>
  <c r="M106" i="4" s="1"/>
  <c r="M24" i="4"/>
  <c r="N24" i="4" s="1"/>
  <c r="K24" i="4"/>
  <c r="L24" i="4" s="1"/>
  <c r="N106" i="3"/>
  <c r="O106" i="3" s="1"/>
  <c r="L106" i="3"/>
  <c r="M106" i="3" s="1"/>
  <c r="M24" i="3"/>
  <c r="N24" i="3" s="1"/>
  <c r="K24" i="3"/>
  <c r="L24" i="3" s="1"/>
  <c r="K17" i="29"/>
  <c r="L17" i="29" s="1"/>
  <c r="F66" i="2"/>
  <c r="C66" i="2"/>
  <c r="I10" i="35"/>
  <c r="I10" i="34"/>
  <c r="D95" i="34" s="1"/>
  <c r="I10" i="31"/>
  <c r="I10" i="28"/>
  <c r="I10" i="27"/>
  <c r="I10" i="24"/>
  <c r="I10" i="25"/>
  <c r="D95" i="25" s="1"/>
  <c r="I10" i="23"/>
  <c r="D94" i="23" s="1"/>
  <c r="C100" i="23" s="1"/>
  <c r="C101" i="23" s="1"/>
  <c r="C102" i="23" s="1"/>
  <c r="C103" i="23" s="1"/>
  <c r="C104" i="23" s="1"/>
  <c r="C105" i="23" s="1"/>
  <c r="C106" i="23" s="1"/>
  <c r="C107" i="23" s="1"/>
  <c r="C108" i="23" s="1"/>
  <c r="C109" i="23" s="1"/>
  <c r="C110" i="23" s="1"/>
  <c r="C111" i="23" s="1"/>
  <c r="C112" i="23" s="1"/>
  <c r="C113" i="23" s="1"/>
  <c r="C114" i="23" s="1"/>
  <c r="C115" i="23" s="1"/>
  <c r="C116" i="23" s="1"/>
  <c r="C117" i="23" s="1"/>
  <c r="C118" i="23" s="1"/>
  <c r="C119" i="23" s="1"/>
  <c r="C120" i="23" s="1"/>
  <c r="C121" i="23" s="1"/>
  <c r="C122" i="23" s="1"/>
  <c r="C123" i="23" s="1"/>
  <c r="C124" i="23" s="1"/>
  <c r="C125" i="23" s="1"/>
  <c r="C126" i="23" s="1"/>
  <c r="C127" i="23" s="1"/>
  <c r="I10" i="21"/>
  <c r="I10" i="20"/>
  <c r="D93" i="20" s="1"/>
  <c r="J97" i="20" s="1"/>
  <c r="I10" i="19"/>
  <c r="D95" i="19" s="1"/>
  <c r="I10" i="4"/>
  <c r="B106" i="4"/>
  <c r="I10" i="3"/>
  <c r="N73" i="13"/>
  <c r="L73" i="13"/>
  <c r="N72" i="13"/>
  <c r="L72" i="13"/>
  <c r="N73" i="35"/>
  <c r="L73" i="35"/>
  <c r="N72" i="35"/>
  <c r="L72" i="35"/>
  <c r="N73" i="34"/>
  <c r="L73" i="34"/>
  <c r="N72" i="34"/>
  <c r="L72" i="34"/>
  <c r="D95" i="13"/>
  <c r="D94" i="13"/>
  <c r="W32" i="17"/>
  <c r="W33" i="17"/>
  <c r="W34" i="17"/>
  <c r="O48" i="17"/>
  <c r="N48" i="17"/>
  <c r="P1" i="35"/>
  <c r="P84" i="35" s="1"/>
  <c r="P155" i="35"/>
  <c r="O155" i="35"/>
  <c r="M155" i="35"/>
  <c r="J155" i="35"/>
  <c r="P154" i="35"/>
  <c r="O154" i="35"/>
  <c r="M154" i="35"/>
  <c r="J154" i="35"/>
  <c r="P153" i="35"/>
  <c r="O153" i="35"/>
  <c r="M153" i="35"/>
  <c r="J153" i="35"/>
  <c r="P152" i="35"/>
  <c r="O152" i="35"/>
  <c r="M152" i="35"/>
  <c r="J152" i="35"/>
  <c r="P151" i="35"/>
  <c r="O151" i="35"/>
  <c r="M151" i="35"/>
  <c r="J151" i="35"/>
  <c r="P150" i="35"/>
  <c r="O150" i="35"/>
  <c r="M150" i="35"/>
  <c r="J150" i="35"/>
  <c r="P149" i="35"/>
  <c r="O149" i="35"/>
  <c r="M149" i="35"/>
  <c r="J149" i="35"/>
  <c r="P148" i="35"/>
  <c r="O148" i="35"/>
  <c r="M148" i="35"/>
  <c r="J148" i="35"/>
  <c r="P147" i="35"/>
  <c r="O147" i="35"/>
  <c r="M147" i="35"/>
  <c r="J147" i="35"/>
  <c r="P146" i="35"/>
  <c r="O146" i="35"/>
  <c r="M146" i="35"/>
  <c r="J146" i="35"/>
  <c r="P145" i="35"/>
  <c r="O145" i="35"/>
  <c r="M145" i="35"/>
  <c r="J145" i="35"/>
  <c r="P144" i="35"/>
  <c r="O144" i="35"/>
  <c r="M144" i="35"/>
  <c r="J144" i="35"/>
  <c r="P143" i="35"/>
  <c r="O143" i="35"/>
  <c r="M143" i="35"/>
  <c r="J143" i="35"/>
  <c r="P142" i="35"/>
  <c r="O142" i="35"/>
  <c r="M142" i="35"/>
  <c r="J142" i="35"/>
  <c r="P141" i="35"/>
  <c r="O141" i="35"/>
  <c r="M141" i="35"/>
  <c r="J141" i="35"/>
  <c r="P140" i="35"/>
  <c r="O140" i="35"/>
  <c r="M140" i="35"/>
  <c r="J140" i="35"/>
  <c r="P139" i="35"/>
  <c r="O139" i="35"/>
  <c r="M139" i="35"/>
  <c r="J139" i="35"/>
  <c r="P138" i="35"/>
  <c r="O138" i="35"/>
  <c r="M138" i="35"/>
  <c r="J138" i="35"/>
  <c r="P137" i="35"/>
  <c r="O137" i="35"/>
  <c r="M137" i="35"/>
  <c r="J137" i="35"/>
  <c r="P136" i="35"/>
  <c r="O136" i="35"/>
  <c r="M136" i="35"/>
  <c r="J136" i="35"/>
  <c r="P135" i="35"/>
  <c r="O135" i="35"/>
  <c r="M135" i="35"/>
  <c r="J135" i="35"/>
  <c r="P134" i="35"/>
  <c r="O134" i="35"/>
  <c r="M134" i="35"/>
  <c r="J134" i="35"/>
  <c r="P133" i="35"/>
  <c r="O133" i="35"/>
  <c r="M133" i="35"/>
  <c r="J133" i="35"/>
  <c r="P132" i="35"/>
  <c r="O132" i="35"/>
  <c r="M132" i="35"/>
  <c r="J132" i="35"/>
  <c r="O131" i="35"/>
  <c r="M131" i="35"/>
  <c r="O130" i="35"/>
  <c r="M130" i="35"/>
  <c r="O129" i="35"/>
  <c r="M129" i="35"/>
  <c r="O128" i="35"/>
  <c r="M128" i="35"/>
  <c r="O127" i="35"/>
  <c r="M127" i="35"/>
  <c r="O126" i="35"/>
  <c r="M126" i="35"/>
  <c r="O125" i="35"/>
  <c r="M125" i="35"/>
  <c r="O124" i="35"/>
  <c r="M124" i="35"/>
  <c r="O123" i="35"/>
  <c r="M123" i="35"/>
  <c r="O122" i="35"/>
  <c r="M122" i="35"/>
  <c r="O121" i="35"/>
  <c r="M121" i="35"/>
  <c r="O120" i="35"/>
  <c r="M120" i="35"/>
  <c r="O119" i="35"/>
  <c r="M119" i="35"/>
  <c r="O118" i="35"/>
  <c r="M118" i="35"/>
  <c r="O117" i="35"/>
  <c r="M117" i="35"/>
  <c r="O116" i="35"/>
  <c r="M116" i="35"/>
  <c r="O115" i="35"/>
  <c r="M115" i="35"/>
  <c r="O114" i="35"/>
  <c r="M114" i="35"/>
  <c r="O113" i="35"/>
  <c r="M113" i="35"/>
  <c r="O112" i="35"/>
  <c r="M112" i="35"/>
  <c r="O111" i="35"/>
  <c r="M111" i="35"/>
  <c r="O110" i="35"/>
  <c r="M110" i="35"/>
  <c r="O109" i="35"/>
  <c r="M109" i="35"/>
  <c r="O108" i="35"/>
  <c r="M108" i="35"/>
  <c r="O103" i="35"/>
  <c r="O102" i="35"/>
  <c r="D97" i="35"/>
  <c r="L94" i="35"/>
  <c r="J94" i="35"/>
  <c r="D92" i="35"/>
  <c r="D90" i="35"/>
  <c r="N71" i="35"/>
  <c r="L71" i="35"/>
  <c r="N70" i="35"/>
  <c r="L70" i="35"/>
  <c r="N69" i="35"/>
  <c r="L69" i="35"/>
  <c r="N68" i="35"/>
  <c r="L68" i="35"/>
  <c r="N67" i="35"/>
  <c r="L67" i="35"/>
  <c r="N66" i="35"/>
  <c r="L66" i="35"/>
  <c r="N65" i="35"/>
  <c r="L65" i="35"/>
  <c r="N64" i="35"/>
  <c r="L64" i="35"/>
  <c r="N63" i="35"/>
  <c r="L63" i="35"/>
  <c r="N62" i="35"/>
  <c r="L62" i="35"/>
  <c r="N61" i="35"/>
  <c r="L61" i="35"/>
  <c r="N60" i="35"/>
  <c r="L60" i="35"/>
  <c r="N59" i="35"/>
  <c r="L59" i="35"/>
  <c r="N58" i="35"/>
  <c r="L58" i="35"/>
  <c r="N57" i="35"/>
  <c r="L57" i="35"/>
  <c r="N56" i="35"/>
  <c r="L56" i="35"/>
  <c r="N55" i="35"/>
  <c r="L55" i="35"/>
  <c r="N54" i="35"/>
  <c r="L54" i="35"/>
  <c r="N53" i="35"/>
  <c r="L53" i="35"/>
  <c r="N52" i="35"/>
  <c r="L52" i="35"/>
  <c r="N51" i="35"/>
  <c r="L51" i="35"/>
  <c r="N50" i="35"/>
  <c r="L50" i="35"/>
  <c r="N49" i="35"/>
  <c r="L49" i="35"/>
  <c r="N48" i="35"/>
  <c r="L48" i="35"/>
  <c r="N47" i="35"/>
  <c r="L47" i="35"/>
  <c r="N46" i="35"/>
  <c r="L46" i="35"/>
  <c r="N45" i="35"/>
  <c r="L45" i="35"/>
  <c r="N44" i="35"/>
  <c r="L44" i="35"/>
  <c r="N43" i="35"/>
  <c r="L43" i="35"/>
  <c r="N42" i="35"/>
  <c r="L42" i="35"/>
  <c r="N41" i="35"/>
  <c r="L41" i="35"/>
  <c r="N40" i="35"/>
  <c r="L40" i="35"/>
  <c r="N39" i="35"/>
  <c r="L39" i="35"/>
  <c r="N38" i="35"/>
  <c r="L38" i="35"/>
  <c r="N37" i="35"/>
  <c r="L37" i="35"/>
  <c r="N36" i="35"/>
  <c r="L36" i="35"/>
  <c r="N35" i="35"/>
  <c r="L35" i="35"/>
  <c r="N34" i="35"/>
  <c r="L34" i="35"/>
  <c r="N33" i="35"/>
  <c r="L33" i="35"/>
  <c r="N32" i="35"/>
  <c r="L32" i="35"/>
  <c r="N31" i="35"/>
  <c r="L31" i="35"/>
  <c r="N30" i="35"/>
  <c r="L30" i="35"/>
  <c r="N29" i="35"/>
  <c r="L29" i="35"/>
  <c r="N28" i="35"/>
  <c r="L28" i="35"/>
  <c r="N27" i="35"/>
  <c r="L27" i="35"/>
  <c r="N26" i="35"/>
  <c r="L26" i="35"/>
  <c r="N22" i="35"/>
  <c r="N21" i="35"/>
  <c r="N20" i="35"/>
  <c r="C17" i="35"/>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C49" i="35" s="1"/>
  <c r="C50" i="35" s="1"/>
  <c r="C51" i="35" s="1"/>
  <c r="C52" i="35" s="1"/>
  <c r="C53" i="35" s="1"/>
  <c r="C54" i="35" s="1"/>
  <c r="C55" i="35" s="1"/>
  <c r="C56" i="35" s="1"/>
  <c r="C57" i="35" s="1"/>
  <c r="C58" i="35" s="1"/>
  <c r="C59" i="35" s="1"/>
  <c r="C60" i="35" s="1"/>
  <c r="C61" i="35" s="1"/>
  <c r="C62" i="35" s="1"/>
  <c r="C63" i="35" s="1"/>
  <c r="C64" i="35" s="1"/>
  <c r="C65" i="35" s="1"/>
  <c r="C66" i="35" s="1"/>
  <c r="C67" i="35" s="1"/>
  <c r="C68" i="35" s="1"/>
  <c r="C69" i="35" s="1"/>
  <c r="C70" i="35" s="1"/>
  <c r="C71" i="35" s="1"/>
  <c r="C72" i="35" s="1"/>
  <c r="K11" i="35"/>
  <c r="I11" i="35"/>
  <c r="P1" i="34"/>
  <c r="P84" i="34" s="1"/>
  <c r="P155" i="34"/>
  <c r="O155" i="34"/>
  <c r="M155" i="34"/>
  <c r="J155" i="34"/>
  <c r="P154" i="34"/>
  <c r="O154" i="34"/>
  <c r="M154" i="34"/>
  <c r="J154" i="34"/>
  <c r="P153" i="34"/>
  <c r="O153" i="34"/>
  <c r="M153" i="34"/>
  <c r="J153" i="34"/>
  <c r="P152" i="34"/>
  <c r="O152" i="34"/>
  <c r="M152" i="34"/>
  <c r="J152" i="34"/>
  <c r="P151" i="34"/>
  <c r="O151" i="34"/>
  <c r="M151" i="34"/>
  <c r="J151" i="34"/>
  <c r="P150" i="34"/>
  <c r="O150" i="34"/>
  <c r="M150" i="34"/>
  <c r="J150" i="34"/>
  <c r="P149" i="34"/>
  <c r="O149" i="34"/>
  <c r="M149" i="34"/>
  <c r="J149" i="34"/>
  <c r="P148" i="34"/>
  <c r="O148" i="34"/>
  <c r="M148" i="34"/>
  <c r="J148" i="34"/>
  <c r="P147" i="34"/>
  <c r="O147" i="34"/>
  <c r="M147" i="34"/>
  <c r="J147" i="34"/>
  <c r="P146" i="34"/>
  <c r="O146" i="34"/>
  <c r="M146" i="34"/>
  <c r="J146" i="34"/>
  <c r="P145" i="34"/>
  <c r="O145" i="34"/>
  <c r="M145" i="34"/>
  <c r="J145" i="34"/>
  <c r="P144" i="34"/>
  <c r="O144" i="34"/>
  <c r="M144" i="34"/>
  <c r="J144" i="34"/>
  <c r="P143" i="34"/>
  <c r="O143" i="34"/>
  <c r="M143" i="34"/>
  <c r="J143" i="34"/>
  <c r="P142" i="34"/>
  <c r="O142" i="34"/>
  <c r="M142" i="34"/>
  <c r="J142" i="34"/>
  <c r="P141" i="34"/>
  <c r="O141" i="34"/>
  <c r="M141" i="34"/>
  <c r="J141" i="34"/>
  <c r="P140" i="34"/>
  <c r="O140" i="34"/>
  <c r="M140" i="34"/>
  <c r="J140" i="34"/>
  <c r="P139" i="34"/>
  <c r="O139" i="34"/>
  <c r="M139" i="34"/>
  <c r="J139" i="34"/>
  <c r="P138" i="34"/>
  <c r="O138" i="34"/>
  <c r="M138" i="34"/>
  <c r="J138" i="34"/>
  <c r="P137" i="34"/>
  <c r="O137" i="34"/>
  <c r="M137" i="34"/>
  <c r="J137" i="34"/>
  <c r="P136" i="34"/>
  <c r="O136" i="34"/>
  <c r="M136" i="34"/>
  <c r="J136" i="34"/>
  <c r="P135" i="34"/>
  <c r="O135" i="34"/>
  <c r="M135" i="34"/>
  <c r="J135" i="34"/>
  <c r="P134" i="34"/>
  <c r="O134" i="34"/>
  <c r="M134" i="34"/>
  <c r="J134" i="34"/>
  <c r="P133" i="34"/>
  <c r="O133" i="34"/>
  <c r="M133" i="34"/>
  <c r="J133" i="34"/>
  <c r="P132" i="34"/>
  <c r="O132" i="34"/>
  <c r="M132" i="34"/>
  <c r="J132" i="34"/>
  <c r="O131" i="34"/>
  <c r="M131" i="34"/>
  <c r="O130" i="34"/>
  <c r="M130" i="34"/>
  <c r="O129" i="34"/>
  <c r="M129" i="34"/>
  <c r="O128" i="34"/>
  <c r="M128" i="34"/>
  <c r="O127" i="34"/>
  <c r="M127" i="34"/>
  <c r="O126" i="34"/>
  <c r="M126" i="34"/>
  <c r="O125" i="34"/>
  <c r="M125" i="34"/>
  <c r="O124" i="34"/>
  <c r="M124" i="34"/>
  <c r="O123" i="34"/>
  <c r="M123" i="34"/>
  <c r="O122" i="34"/>
  <c r="M122" i="34"/>
  <c r="O121" i="34"/>
  <c r="M121" i="34"/>
  <c r="O120" i="34"/>
  <c r="M120" i="34"/>
  <c r="O119" i="34"/>
  <c r="M119" i="34"/>
  <c r="O118" i="34"/>
  <c r="M118" i="34"/>
  <c r="O117" i="34"/>
  <c r="M117" i="34"/>
  <c r="O116" i="34"/>
  <c r="M116" i="34"/>
  <c r="O115" i="34"/>
  <c r="M115" i="34"/>
  <c r="O114" i="34"/>
  <c r="M114" i="34"/>
  <c r="O113" i="34"/>
  <c r="M113" i="34"/>
  <c r="O112" i="34"/>
  <c r="M112" i="34"/>
  <c r="O111" i="34"/>
  <c r="M111" i="34"/>
  <c r="O110" i="34"/>
  <c r="M110" i="34"/>
  <c r="O109" i="34"/>
  <c r="M109" i="34"/>
  <c r="O108" i="34"/>
  <c r="M108" i="34"/>
  <c r="O103" i="34"/>
  <c r="O102" i="34"/>
  <c r="D97" i="34"/>
  <c r="L94" i="34"/>
  <c r="J94" i="34"/>
  <c r="D92" i="34"/>
  <c r="D90" i="34"/>
  <c r="N71" i="34"/>
  <c r="L71" i="34"/>
  <c r="N70" i="34"/>
  <c r="L70" i="34"/>
  <c r="N69" i="34"/>
  <c r="L69" i="34"/>
  <c r="N68" i="34"/>
  <c r="L68" i="34"/>
  <c r="N67" i="34"/>
  <c r="L67" i="34"/>
  <c r="N66" i="34"/>
  <c r="L66" i="34"/>
  <c r="N65" i="34"/>
  <c r="L65" i="34"/>
  <c r="N64" i="34"/>
  <c r="L64" i="34"/>
  <c r="N63" i="34"/>
  <c r="L63" i="34"/>
  <c r="N62" i="34"/>
  <c r="L62" i="34"/>
  <c r="N61" i="34"/>
  <c r="L61" i="34"/>
  <c r="N60" i="34"/>
  <c r="L60" i="34"/>
  <c r="N59" i="34"/>
  <c r="L59" i="34"/>
  <c r="N58" i="34"/>
  <c r="L58" i="34"/>
  <c r="N57" i="34"/>
  <c r="L57" i="34"/>
  <c r="N56" i="34"/>
  <c r="L56" i="34"/>
  <c r="N55" i="34"/>
  <c r="L55" i="34"/>
  <c r="N54" i="34"/>
  <c r="L54" i="34"/>
  <c r="N53" i="34"/>
  <c r="L53" i="34"/>
  <c r="N52" i="34"/>
  <c r="L52" i="34"/>
  <c r="N51" i="34"/>
  <c r="L51" i="34"/>
  <c r="N50" i="34"/>
  <c r="L50" i="34"/>
  <c r="N49" i="34"/>
  <c r="L49" i="34"/>
  <c r="N48" i="34"/>
  <c r="L48" i="34"/>
  <c r="N47" i="34"/>
  <c r="L47" i="34"/>
  <c r="N46" i="34"/>
  <c r="L46" i="34"/>
  <c r="N45" i="34"/>
  <c r="L45" i="34"/>
  <c r="N44" i="34"/>
  <c r="L44" i="34"/>
  <c r="N43" i="34"/>
  <c r="L43" i="34"/>
  <c r="N42" i="34"/>
  <c r="L42" i="34"/>
  <c r="N41" i="34"/>
  <c r="L41" i="34"/>
  <c r="N40" i="34"/>
  <c r="L40" i="34"/>
  <c r="N39" i="34"/>
  <c r="L39" i="34"/>
  <c r="N38" i="34"/>
  <c r="L38" i="34"/>
  <c r="N37" i="34"/>
  <c r="L37" i="34"/>
  <c r="N36" i="34"/>
  <c r="L36" i="34"/>
  <c r="N35" i="34"/>
  <c r="L35" i="34"/>
  <c r="N34" i="34"/>
  <c r="L34" i="34"/>
  <c r="N33" i="34"/>
  <c r="L33" i="34"/>
  <c r="N32" i="34"/>
  <c r="L32" i="34"/>
  <c r="N31" i="34"/>
  <c r="L31" i="34"/>
  <c r="N30" i="34"/>
  <c r="L30" i="34"/>
  <c r="N29" i="34"/>
  <c r="L29" i="34"/>
  <c r="N28" i="34"/>
  <c r="L28" i="34"/>
  <c r="N27" i="34"/>
  <c r="L27" i="34"/>
  <c r="N26" i="34"/>
  <c r="L26" i="34"/>
  <c r="N22" i="34"/>
  <c r="N21" i="34"/>
  <c r="N20" i="34"/>
  <c r="C17" i="34"/>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B17" i="34"/>
  <c r="K11" i="34"/>
  <c r="I11" i="34"/>
  <c r="B21" i="28"/>
  <c r="B22" i="19"/>
  <c r="N102" i="28"/>
  <c r="O102" i="28" s="1"/>
  <c r="L102" i="28"/>
  <c r="M102" i="28" s="1"/>
  <c r="N102" i="27"/>
  <c r="O102" i="27" s="1"/>
  <c r="L102" i="27"/>
  <c r="M102" i="27" s="1"/>
  <c r="N101" i="26"/>
  <c r="O101" i="26" s="1"/>
  <c r="L101" i="26"/>
  <c r="M101" i="26" s="1"/>
  <c r="N102" i="24"/>
  <c r="O102" i="24" s="1"/>
  <c r="L102" i="24"/>
  <c r="M102" i="24" s="1"/>
  <c r="N100" i="25"/>
  <c r="O100" i="25" s="1"/>
  <c r="L100" i="25"/>
  <c r="M100" i="25" s="1"/>
  <c r="L101" i="23"/>
  <c r="M101" i="23" s="1"/>
  <c r="N101" i="23"/>
  <c r="O101" i="23" s="1"/>
  <c r="L101" i="22"/>
  <c r="M101" i="22" s="1"/>
  <c r="N101" i="22"/>
  <c r="O101" i="22" s="1"/>
  <c r="L102" i="21"/>
  <c r="M102" i="21" s="1"/>
  <c r="N102" i="21"/>
  <c r="O102" i="21" s="1"/>
  <c r="L104" i="19"/>
  <c r="M104" i="19" s="1"/>
  <c r="N104" i="19"/>
  <c r="O104" i="19" s="1"/>
  <c r="L104" i="18"/>
  <c r="M104" i="18" s="1"/>
  <c r="N104" i="18"/>
  <c r="O104" i="18" s="1"/>
  <c r="L105" i="3"/>
  <c r="M105" i="3" s="1"/>
  <c r="N105" i="3"/>
  <c r="O105" i="3" s="1"/>
  <c r="M17" i="29"/>
  <c r="N17" i="29" s="1"/>
  <c r="K20" i="28"/>
  <c r="L20" i="28" s="1"/>
  <c r="M20" i="28"/>
  <c r="N20" i="28" s="1"/>
  <c r="K20" i="27"/>
  <c r="L20" i="27" s="1"/>
  <c r="M20" i="27"/>
  <c r="N20" i="27" s="1"/>
  <c r="K19" i="26"/>
  <c r="L19" i="26" s="1"/>
  <c r="M19" i="26"/>
  <c r="N19" i="26" s="1"/>
  <c r="K20" i="24"/>
  <c r="L20" i="24" s="1"/>
  <c r="M20" i="24"/>
  <c r="N20" i="24" s="1"/>
  <c r="K18" i="25"/>
  <c r="L18" i="25" s="1"/>
  <c r="M18" i="25"/>
  <c r="N18" i="25" s="1"/>
  <c r="K19" i="23"/>
  <c r="L19" i="23" s="1"/>
  <c r="M19" i="23"/>
  <c r="N19" i="23" s="1"/>
  <c r="K19" i="22"/>
  <c r="L19" i="22" s="1"/>
  <c r="M19" i="22"/>
  <c r="N19" i="22" s="1"/>
  <c r="K20" i="21"/>
  <c r="L20" i="21" s="1"/>
  <c r="M20" i="21"/>
  <c r="N20" i="21" s="1"/>
  <c r="K22" i="19"/>
  <c r="L22" i="19" s="1"/>
  <c r="M22" i="19"/>
  <c r="N22" i="19" s="1"/>
  <c r="K22" i="18"/>
  <c r="L22" i="18" s="1"/>
  <c r="M22" i="18"/>
  <c r="N22" i="18" s="1"/>
  <c r="K23" i="4"/>
  <c r="L23" i="4" s="1"/>
  <c r="M23" i="4"/>
  <c r="N23" i="4" s="1"/>
  <c r="K23" i="3"/>
  <c r="L23" i="3" s="1"/>
  <c r="M23" i="3"/>
  <c r="N23" i="3" s="1"/>
  <c r="L32" i="29"/>
  <c r="N32" i="29"/>
  <c r="L33" i="29"/>
  <c r="N33" i="29"/>
  <c r="L32" i="28"/>
  <c r="N32" i="28"/>
  <c r="L33" i="28"/>
  <c r="N33" i="28"/>
  <c r="L32" i="27"/>
  <c r="N32" i="27"/>
  <c r="L33" i="27"/>
  <c r="N33" i="27"/>
  <c r="L32" i="26"/>
  <c r="N32" i="26"/>
  <c r="L33" i="26"/>
  <c r="N33" i="26"/>
  <c r="L32" i="24"/>
  <c r="N32" i="24"/>
  <c r="L33" i="24"/>
  <c r="N33" i="24"/>
  <c r="L32" i="25"/>
  <c r="N32" i="25"/>
  <c r="L33" i="25"/>
  <c r="N33" i="25"/>
  <c r="L32" i="23"/>
  <c r="N32" i="23"/>
  <c r="L33" i="23"/>
  <c r="N33" i="23"/>
  <c r="L32" i="22"/>
  <c r="N32" i="22"/>
  <c r="L32" i="21"/>
  <c r="N32" i="21"/>
  <c r="N32" i="20"/>
  <c r="L32" i="20"/>
  <c r="L32" i="19"/>
  <c r="N32" i="19"/>
  <c r="L33" i="19"/>
  <c r="N33" i="19"/>
  <c r="L32" i="18"/>
  <c r="N32" i="18"/>
  <c r="L33" i="18"/>
  <c r="N33" i="18"/>
  <c r="P1" i="31"/>
  <c r="P84" i="31" s="1"/>
  <c r="P1" i="29"/>
  <c r="P84" i="29" s="1"/>
  <c r="P1" i="28"/>
  <c r="P84" i="28" s="1"/>
  <c r="P1" i="27"/>
  <c r="P84" i="27" s="1"/>
  <c r="P1" i="26"/>
  <c r="P84" i="26" s="1"/>
  <c r="P1" i="24"/>
  <c r="P84" i="24" s="1"/>
  <c r="P1" i="25"/>
  <c r="P84" i="25" s="1"/>
  <c r="L105" i="4"/>
  <c r="M105" i="4" s="1"/>
  <c r="N105" i="4"/>
  <c r="O105" i="4" s="1"/>
  <c r="L104" i="3"/>
  <c r="M104" i="3" s="1"/>
  <c r="L33" i="3"/>
  <c r="N33" i="3"/>
  <c r="L34" i="3"/>
  <c r="N34" i="3"/>
  <c r="L35" i="3"/>
  <c r="N35" i="3"/>
  <c r="L36" i="3"/>
  <c r="N36" i="3"/>
  <c r="L37" i="3"/>
  <c r="N37" i="3"/>
  <c r="L38" i="3"/>
  <c r="N38" i="3"/>
  <c r="L39" i="3"/>
  <c r="N39" i="3"/>
  <c r="L40" i="3"/>
  <c r="N40" i="3"/>
  <c r="L41" i="3"/>
  <c r="N41" i="3"/>
  <c r="L42" i="3"/>
  <c r="N42" i="3"/>
  <c r="L43" i="3"/>
  <c r="N43" i="3"/>
  <c r="N43" i="31"/>
  <c r="L43" i="31"/>
  <c r="N42" i="31"/>
  <c r="L42" i="31"/>
  <c r="N41" i="31"/>
  <c r="L41" i="31"/>
  <c r="N33" i="31"/>
  <c r="L33" i="31"/>
  <c r="N32" i="31"/>
  <c r="L32" i="31"/>
  <c r="D95" i="31"/>
  <c r="D94" i="31"/>
  <c r="C100" i="31" s="1"/>
  <c r="C101" i="31" s="1"/>
  <c r="C102" i="31" s="1"/>
  <c r="C103" i="31" s="1"/>
  <c r="C104" i="31" s="1"/>
  <c r="C105" i="31" s="1"/>
  <c r="C106" i="31" s="1"/>
  <c r="C107" i="31" s="1"/>
  <c r="C108" i="31" s="1"/>
  <c r="C109" i="31" s="1"/>
  <c r="C110" i="31" s="1"/>
  <c r="C111" i="31" s="1"/>
  <c r="C112" i="31" s="1"/>
  <c r="C113" i="31" s="1"/>
  <c r="C114" i="31" s="1"/>
  <c r="C115" i="31" s="1"/>
  <c r="C116" i="31" s="1"/>
  <c r="C117" i="31" s="1"/>
  <c r="C118" i="31" s="1"/>
  <c r="C119" i="31" s="1"/>
  <c r="C120" i="31" s="1"/>
  <c r="C121" i="31" s="1"/>
  <c r="C122" i="31" s="1"/>
  <c r="C123" i="31" s="1"/>
  <c r="C124" i="31" s="1"/>
  <c r="C125" i="31" s="1"/>
  <c r="C126" i="31" s="1"/>
  <c r="C127" i="31" s="1"/>
  <c r="C128" i="31" s="1"/>
  <c r="C129" i="31" s="1"/>
  <c r="C130" i="31" s="1"/>
  <c r="C131" i="31" s="1"/>
  <c r="C132" i="31" s="1"/>
  <c r="C133" i="31" s="1"/>
  <c r="C134" i="31" s="1"/>
  <c r="C135" i="31" s="1"/>
  <c r="C136" i="31" s="1"/>
  <c r="C137" i="31" s="1"/>
  <c r="C138" i="31" s="1"/>
  <c r="C139" i="31" s="1"/>
  <c r="C140" i="31" s="1"/>
  <c r="C141" i="31" s="1"/>
  <c r="C142" i="31" s="1"/>
  <c r="C143" i="31" s="1"/>
  <c r="C144" i="31" s="1"/>
  <c r="C145" i="31" s="1"/>
  <c r="C146" i="31" s="1"/>
  <c r="C147" i="31" s="1"/>
  <c r="C148" i="31" s="1"/>
  <c r="C149" i="31" s="1"/>
  <c r="C150" i="31" s="1"/>
  <c r="C151" i="31" s="1"/>
  <c r="C152" i="31" s="1"/>
  <c r="C153" i="31" s="1"/>
  <c r="C154" i="31" s="1"/>
  <c r="C155" i="31" s="1"/>
  <c r="O155" i="31"/>
  <c r="M155" i="31"/>
  <c r="O154" i="31"/>
  <c r="M154" i="31"/>
  <c r="O153" i="31"/>
  <c r="M153" i="31"/>
  <c r="O152" i="31"/>
  <c r="M152" i="31"/>
  <c r="O151" i="31"/>
  <c r="M151" i="31"/>
  <c r="O150" i="31"/>
  <c r="M150" i="31"/>
  <c r="O149" i="31"/>
  <c r="M149" i="31"/>
  <c r="O148" i="31"/>
  <c r="M148" i="31"/>
  <c r="O147" i="31"/>
  <c r="M147" i="31"/>
  <c r="O146" i="31"/>
  <c r="M146" i="31"/>
  <c r="O145" i="31"/>
  <c r="M145" i="31"/>
  <c r="O144" i="31"/>
  <c r="M144" i="31"/>
  <c r="O143" i="31"/>
  <c r="M143" i="31"/>
  <c r="O142" i="31"/>
  <c r="M142" i="31"/>
  <c r="O141" i="31"/>
  <c r="M141" i="31"/>
  <c r="O140" i="31"/>
  <c r="M140" i="31"/>
  <c r="O139" i="31"/>
  <c r="M139" i="31"/>
  <c r="O138" i="31"/>
  <c r="M138" i="31"/>
  <c r="O137" i="31"/>
  <c r="M137" i="31"/>
  <c r="O136" i="31"/>
  <c r="M136" i="31"/>
  <c r="O135" i="31"/>
  <c r="M135" i="31"/>
  <c r="O134" i="31"/>
  <c r="M134" i="31"/>
  <c r="O133" i="31"/>
  <c r="M133" i="31"/>
  <c r="O132" i="31"/>
  <c r="M132" i="31"/>
  <c r="O131" i="31"/>
  <c r="M131" i="31"/>
  <c r="O130" i="31"/>
  <c r="M130" i="31"/>
  <c r="O129" i="31"/>
  <c r="M129" i="31"/>
  <c r="O128" i="31"/>
  <c r="M128" i="31"/>
  <c r="O127" i="31"/>
  <c r="M127" i="31"/>
  <c r="O126" i="31"/>
  <c r="M126" i="31"/>
  <c r="O125" i="31"/>
  <c r="M125" i="31"/>
  <c r="O124" i="31"/>
  <c r="M124" i="31"/>
  <c r="O123" i="31"/>
  <c r="M123" i="31"/>
  <c r="O122" i="31"/>
  <c r="M122" i="31"/>
  <c r="O121" i="31"/>
  <c r="M121" i="31"/>
  <c r="O120" i="31"/>
  <c r="M120" i="31"/>
  <c r="O119" i="31"/>
  <c r="M119" i="31"/>
  <c r="O118" i="31"/>
  <c r="M118" i="31"/>
  <c r="O117" i="31"/>
  <c r="M117" i="31"/>
  <c r="O116" i="31"/>
  <c r="M116" i="31"/>
  <c r="O115" i="31"/>
  <c r="M115" i="31"/>
  <c r="O114" i="31"/>
  <c r="M114" i="31"/>
  <c r="O113" i="31"/>
  <c r="M113" i="31"/>
  <c r="O112" i="31"/>
  <c r="M112" i="31"/>
  <c r="O111" i="31"/>
  <c r="M111" i="31"/>
  <c r="O110" i="31"/>
  <c r="M110" i="31"/>
  <c r="O109" i="31"/>
  <c r="M109" i="31"/>
  <c r="O108" i="31"/>
  <c r="M108" i="31"/>
  <c r="O103" i="31"/>
  <c r="O102" i="31"/>
  <c r="D97" i="31"/>
  <c r="L94" i="31"/>
  <c r="J94" i="31"/>
  <c r="D90" i="31"/>
  <c r="N73" i="31"/>
  <c r="L73" i="31"/>
  <c r="N72" i="31"/>
  <c r="L72" i="31"/>
  <c r="N71" i="31"/>
  <c r="L71" i="31"/>
  <c r="N70" i="31"/>
  <c r="L70" i="31"/>
  <c r="N69" i="31"/>
  <c r="L69" i="31"/>
  <c r="N68" i="31"/>
  <c r="L68" i="31"/>
  <c r="N67" i="31"/>
  <c r="L67" i="31"/>
  <c r="N66" i="31"/>
  <c r="L66" i="31"/>
  <c r="N65" i="31"/>
  <c r="L65" i="31"/>
  <c r="N64" i="31"/>
  <c r="L64" i="31"/>
  <c r="N63" i="31"/>
  <c r="L63" i="31"/>
  <c r="N62" i="31"/>
  <c r="L62" i="31"/>
  <c r="N61" i="31"/>
  <c r="L61" i="31"/>
  <c r="N60" i="31"/>
  <c r="L60" i="31"/>
  <c r="N59" i="31"/>
  <c r="L59" i="31"/>
  <c r="N58" i="31"/>
  <c r="L58" i="31"/>
  <c r="N57" i="31"/>
  <c r="L57" i="31"/>
  <c r="N56" i="31"/>
  <c r="L56" i="31"/>
  <c r="N55" i="31"/>
  <c r="L55" i="31"/>
  <c r="N54" i="31"/>
  <c r="L54" i="31"/>
  <c r="N53" i="31"/>
  <c r="L53" i="31"/>
  <c r="N52" i="31"/>
  <c r="L52" i="31"/>
  <c r="N51" i="31"/>
  <c r="L51" i="31"/>
  <c r="N50" i="31"/>
  <c r="L50" i="31"/>
  <c r="N49" i="31"/>
  <c r="L49" i="31"/>
  <c r="N48" i="31"/>
  <c r="L48" i="31"/>
  <c r="N47" i="31"/>
  <c r="L47" i="31"/>
  <c r="N46" i="31"/>
  <c r="L46" i="31"/>
  <c r="N45" i="31"/>
  <c r="L45" i="31"/>
  <c r="N44" i="31"/>
  <c r="L44" i="31"/>
  <c r="N40" i="31"/>
  <c r="L40" i="31"/>
  <c r="N39" i="31"/>
  <c r="L39" i="31"/>
  <c r="N38" i="31"/>
  <c r="L38" i="31"/>
  <c r="N37" i="31"/>
  <c r="L37" i="31"/>
  <c r="N36" i="31"/>
  <c r="L36" i="31"/>
  <c r="N35" i="31"/>
  <c r="L35" i="31"/>
  <c r="N34" i="31"/>
  <c r="L34" i="31"/>
  <c r="N31" i="31"/>
  <c r="L31" i="31"/>
  <c r="N30" i="31"/>
  <c r="L30" i="31"/>
  <c r="N29" i="31"/>
  <c r="L29" i="31"/>
  <c r="N28" i="31"/>
  <c r="L28" i="31"/>
  <c r="N27" i="31"/>
  <c r="L27" i="31"/>
  <c r="N26" i="31"/>
  <c r="L26" i="31"/>
  <c r="N22" i="31"/>
  <c r="N21" i="31"/>
  <c r="N20" i="31"/>
  <c r="C17" i="31"/>
  <c r="C18" i="31" s="1"/>
  <c r="C19" i="31" s="1"/>
  <c r="C20" i="31" s="1"/>
  <c r="C21" i="31" s="1"/>
  <c r="C22" i="31" s="1"/>
  <c r="C23" i="31" s="1"/>
  <c r="C24" i="31" s="1"/>
  <c r="C25" i="31" s="1"/>
  <c r="C26" i="31" s="1"/>
  <c r="C27" i="31" s="1"/>
  <c r="C28" i="31" s="1"/>
  <c r="C29" i="31" s="1"/>
  <c r="C30" i="31" s="1"/>
  <c r="C31" i="31" s="1"/>
  <c r="C32" i="31" s="1"/>
  <c r="B17" i="31"/>
  <c r="K11" i="31"/>
  <c r="H3" i="31"/>
  <c r="P1" i="23"/>
  <c r="P84" i="23" s="1"/>
  <c r="P1" i="22"/>
  <c r="P84" i="22" s="1"/>
  <c r="F90" i="2"/>
  <c r="F87" i="1"/>
  <c r="D93" i="19"/>
  <c r="W31" i="17"/>
  <c r="P155" i="29"/>
  <c r="O155" i="29"/>
  <c r="M155" i="29"/>
  <c r="J155" i="29"/>
  <c r="P154" i="29"/>
  <c r="O154" i="29"/>
  <c r="M154" i="29"/>
  <c r="J154" i="29"/>
  <c r="P153" i="29"/>
  <c r="O153" i="29"/>
  <c r="M153" i="29"/>
  <c r="J153" i="29"/>
  <c r="P152" i="29"/>
  <c r="O152" i="29"/>
  <c r="M152" i="29"/>
  <c r="J152" i="29"/>
  <c r="P151" i="29"/>
  <c r="O151" i="29"/>
  <c r="M151" i="29"/>
  <c r="J151" i="29"/>
  <c r="P150" i="29"/>
  <c r="O150" i="29"/>
  <c r="M150" i="29"/>
  <c r="J150" i="29"/>
  <c r="P149" i="29"/>
  <c r="O149" i="29"/>
  <c r="M149" i="29"/>
  <c r="J149" i="29"/>
  <c r="P148" i="29"/>
  <c r="O148" i="29"/>
  <c r="M148" i="29"/>
  <c r="J148" i="29"/>
  <c r="P147" i="29"/>
  <c r="O147" i="29"/>
  <c r="M147" i="29"/>
  <c r="J147" i="29"/>
  <c r="P146" i="29"/>
  <c r="O146" i="29"/>
  <c r="M146" i="29"/>
  <c r="J146" i="29"/>
  <c r="P145" i="29"/>
  <c r="O145" i="29"/>
  <c r="M145" i="29"/>
  <c r="J145" i="29"/>
  <c r="P144" i="29"/>
  <c r="O144" i="29"/>
  <c r="M144" i="29"/>
  <c r="J144" i="29"/>
  <c r="P143" i="29"/>
  <c r="O143" i="29"/>
  <c r="M143" i="29"/>
  <c r="J143" i="29"/>
  <c r="P142" i="29"/>
  <c r="O142" i="29"/>
  <c r="M142" i="29"/>
  <c r="J142" i="29"/>
  <c r="P141" i="29"/>
  <c r="O141" i="29"/>
  <c r="M141" i="29"/>
  <c r="J141" i="29"/>
  <c r="P140" i="29"/>
  <c r="O140" i="29"/>
  <c r="M140" i="29"/>
  <c r="J140" i="29"/>
  <c r="P139" i="29"/>
  <c r="O139" i="29"/>
  <c r="M139" i="29"/>
  <c r="J139" i="29"/>
  <c r="P138" i="29"/>
  <c r="O138" i="29"/>
  <c r="M138" i="29"/>
  <c r="J138" i="29"/>
  <c r="P137" i="29"/>
  <c r="O137" i="29"/>
  <c r="M137" i="29"/>
  <c r="J137" i="29"/>
  <c r="P136" i="29"/>
  <c r="O136" i="29"/>
  <c r="M136" i="29"/>
  <c r="J136" i="29"/>
  <c r="P135" i="29"/>
  <c r="O135" i="29"/>
  <c r="M135" i="29"/>
  <c r="J135" i="29"/>
  <c r="P134" i="29"/>
  <c r="O134" i="29"/>
  <c r="M134" i="29"/>
  <c r="J134" i="29"/>
  <c r="P133" i="29"/>
  <c r="O133" i="29"/>
  <c r="M133" i="29"/>
  <c r="J133" i="29"/>
  <c r="P132" i="29"/>
  <c r="O132" i="29"/>
  <c r="M132" i="29"/>
  <c r="J132" i="29"/>
  <c r="O131" i="29"/>
  <c r="M131" i="29"/>
  <c r="O130" i="29"/>
  <c r="M130" i="29"/>
  <c r="O129" i="29"/>
  <c r="M129" i="29"/>
  <c r="O128" i="29"/>
  <c r="M128" i="29"/>
  <c r="O127" i="29"/>
  <c r="M127" i="29"/>
  <c r="O126" i="29"/>
  <c r="M126" i="29"/>
  <c r="O125" i="29"/>
  <c r="M125" i="29"/>
  <c r="O124" i="29"/>
  <c r="M124" i="29"/>
  <c r="O123" i="29"/>
  <c r="M123" i="29"/>
  <c r="O122" i="29"/>
  <c r="M122" i="29"/>
  <c r="O121" i="29"/>
  <c r="M121" i="29"/>
  <c r="O120" i="29"/>
  <c r="M120" i="29"/>
  <c r="O119" i="29"/>
  <c r="M119" i="29"/>
  <c r="O118" i="29"/>
  <c r="M118" i="29"/>
  <c r="O117" i="29"/>
  <c r="M117" i="29"/>
  <c r="O116" i="29"/>
  <c r="M116" i="29"/>
  <c r="O115" i="29"/>
  <c r="M115" i="29"/>
  <c r="O114" i="29"/>
  <c r="M114" i="29"/>
  <c r="O113" i="29"/>
  <c r="M113" i="29"/>
  <c r="O112" i="29"/>
  <c r="M112" i="29"/>
  <c r="O111" i="29"/>
  <c r="M111" i="29"/>
  <c r="O110" i="29"/>
  <c r="M110" i="29"/>
  <c r="O109" i="29"/>
  <c r="M109" i="29"/>
  <c r="O103" i="29"/>
  <c r="O102" i="29"/>
  <c r="D97" i="29"/>
  <c r="L94" i="29"/>
  <c r="J94" i="29"/>
  <c r="D92" i="29"/>
  <c r="D90" i="29"/>
  <c r="N73" i="29"/>
  <c r="L73" i="29"/>
  <c r="N72" i="29"/>
  <c r="L72" i="29"/>
  <c r="N71" i="29"/>
  <c r="L71" i="29"/>
  <c r="N70" i="29"/>
  <c r="L70" i="29"/>
  <c r="N69" i="29"/>
  <c r="L69" i="29"/>
  <c r="N68" i="29"/>
  <c r="L68" i="29"/>
  <c r="N67" i="29"/>
  <c r="L67" i="29"/>
  <c r="N66" i="29"/>
  <c r="L66" i="29"/>
  <c r="N65" i="29"/>
  <c r="L65" i="29"/>
  <c r="N64" i="29"/>
  <c r="L64" i="29"/>
  <c r="N63" i="29"/>
  <c r="L63" i="29"/>
  <c r="N62" i="29"/>
  <c r="L62" i="29"/>
  <c r="N61" i="29"/>
  <c r="L61" i="29"/>
  <c r="N60" i="29"/>
  <c r="L60" i="29"/>
  <c r="N59" i="29"/>
  <c r="L59" i="29"/>
  <c r="N58" i="29"/>
  <c r="L58" i="29"/>
  <c r="N57" i="29"/>
  <c r="L57" i="29"/>
  <c r="N56" i="29"/>
  <c r="L56" i="29"/>
  <c r="N55" i="29"/>
  <c r="L55" i="29"/>
  <c r="N54" i="29"/>
  <c r="L54" i="29"/>
  <c r="N53" i="29"/>
  <c r="L53" i="29"/>
  <c r="N52" i="29"/>
  <c r="L52" i="29"/>
  <c r="N51" i="29"/>
  <c r="L51" i="29"/>
  <c r="N50" i="29"/>
  <c r="L50" i="29"/>
  <c r="N49" i="29"/>
  <c r="L49" i="29"/>
  <c r="N48" i="29"/>
  <c r="L48" i="29"/>
  <c r="N47" i="29"/>
  <c r="L47" i="29"/>
  <c r="N46" i="29"/>
  <c r="L46" i="29"/>
  <c r="N45" i="29"/>
  <c r="L45" i="29"/>
  <c r="N44" i="29"/>
  <c r="L44" i="29"/>
  <c r="N43" i="29"/>
  <c r="L43" i="29"/>
  <c r="N42" i="29"/>
  <c r="L42" i="29"/>
  <c r="N41" i="29"/>
  <c r="L41" i="29"/>
  <c r="N40" i="29"/>
  <c r="L40" i="29"/>
  <c r="N39" i="29"/>
  <c r="L39" i="29"/>
  <c r="N38" i="29"/>
  <c r="L38" i="29"/>
  <c r="N37" i="29"/>
  <c r="L37" i="29"/>
  <c r="N36" i="29"/>
  <c r="L36" i="29"/>
  <c r="N35" i="29"/>
  <c r="L35" i="29"/>
  <c r="N34" i="29"/>
  <c r="L34" i="29"/>
  <c r="N31" i="29"/>
  <c r="L31" i="29"/>
  <c r="N30" i="29"/>
  <c r="L30" i="29"/>
  <c r="N29" i="29"/>
  <c r="L29" i="29"/>
  <c r="N28" i="29"/>
  <c r="L28" i="29"/>
  <c r="N27" i="29"/>
  <c r="L27" i="29"/>
  <c r="N23" i="29"/>
  <c r="N22" i="29"/>
  <c r="N21" i="29"/>
  <c r="C17" i="29"/>
  <c r="C18" i="29" s="1"/>
  <c r="C19" i="29" s="1"/>
  <c r="C20" i="29" s="1"/>
  <c r="C21" i="29" s="1"/>
  <c r="C22" i="29" s="1"/>
  <c r="C23" i="29" s="1"/>
  <c r="C24" i="29" s="1"/>
  <c r="C25" i="29" s="1"/>
  <c r="C26" i="29" s="1"/>
  <c r="C27" i="29" s="1"/>
  <c r="C28" i="29" s="1"/>
  <c r="C29" i="29" s="1"/>
  <c r="C30" i="29" s="1"/>
  <c r="C31" i="29" s="1"/>
  <c r="C32" i="29" s="1"/>
  <c r="K11" i="29"/>
  <c r="I11" i="29"/>
  <c r="B100" i="22"/>
  <c r="B18" i="22"/>
  <c r="B17" i="22"/>
  <c r="B102" i="28"/>
  <c r="B20" i="28"/>
  <c r="B19" i="28"/>
  <c r="B18" i="28"/>
  <c r="B17" i="28"/>
  <c r="D95" i="28"/>
  <c r="D94" i="28"/>
  <c r="C100" i="28" s="1"/>
  <c r="C101" i="28" s="1"/>
  <c r="C102" i="28" s="1"/>
  <c r="C103" i="28" s="1"/>
  <c r="C104" i="28" s="1"/>
  <c r="C105" i="28" s="1"/>
  <c r="C106" i="28" s="1"/>
  <c r="C107" i="28" s="1"/>
  <c r="C108" i="28" s="1"/>
  <c r="C109" i="28" s="1"/>
  <c r="C110" i="28" s="1"/>
  <c r="C111" i="28" s="1"/>
  <c r="C112" i="28" s="1"/>
  <c r="C113" i="28" s="1"/>
  <c r="C114" i="28" s="1"/>
  <c r="C115" i="28" s="1"/>
  <c r="C116" i="28" s="1"/>
  <c r="C117" i="28" s="1"/>
  <c r="C118" i="28" s="1"/>
  <c r="C119" i="28" s="1"/>
  <c r="C120" i="28" s="1"/>
  <c r="C121" i="28" s="1"/>
  <c r="C122" i="28" s="1"/>
  <c r="C123" i="28" s="1"/>
  <c r="C124" i="28" s="1"/>
  <c r="C125" i="28" s="1"/>
  <c r="C126" i="28" s="1"/>
  <c r="C127" i="28" s="1"/>
  <c r="C128" i="28" s="1"/>
  <c r="C129" i="28" s="1"/>
  <c r="C130" i="28" s="1"/>
  <c r="C131" i="28" s="1"/>
  <c r="C132" i="28" s="1"/>
  <c r="C133" i="28" s="1"/>
  <c r="C134" i="28" s="1"/>
  <c r="C135" i="28" s="1"/>
  <c r="C136" i="28" s="1"/>
  <c r="C137" i="28" s="1"/>
  <c r="C138" i="28" s="1"/>
  <c r="C139" i="28" s="1"/>
  <c r="C140" i="28" s="1"/>
  <c r="C141" i="28" s="1"/>
  <c r="C142" i="28" s="1"/>
  <c r="C143" i="28" s="1"/>
  <c r="C144" i="28" s="1"/>
  <c r="C145" i="28" s="1"/>
  <c r="C146" i="28" s="1"/>
  <c r="C147" i="28" s="1"/>
  <c r="C148" i="28" s="1"/>
  <c r="C149" i="28" s="1"/>
  <c r="C150" i="28" s="1"/>
  <c r="C151" i="28" s="1"/>
  <c r="C152" i="28" s="1"/>
  <c r="C153" i="28" s="1"/>
  <c r="C154" i="28" s="1"/>
  <c r="C155" i="28" s="1"/>
  <c r="M19" i="28"/>
  <c r="N19" i="28" s="1"/>
  <c r="K19" i="28"/>
  <c r="L19" i="28" s="1"/>
  <c r="D95" i="27"/>
  <c r="C100" i="27"/>
  <c r="C101" i="27" s="1"/>
  <c r="C102" i="27" s="1"/>
  <c r="C103" i="27" s="1"/>
  <c r="C104" i="27" s="1"/>
  <c r="C105" i="27" s="1"/>
  <c r="C106" i="27" s="1"/>
  <c r="C107" i="27" s="1"/>
  <c r="C108" i="27" s="1"/>
  <c r="C109" i="27" s="1"/>
  <c r="C110" i="27" s="1"/>
  <c r="C111" i="27" s="1"/>
  <c r="C112" i="27" s="1"/>
  <c r="C113" i="27" s="1"/>
  <c r="C114" i="27" s="1"/>
  <c r="C115" i="27" s="1"/>
  <c r="C116" i="27" s="1"/>
  <c r="C117" i="27" s="1"/>
  <c r="C118" i="27" s="1"/>
  <c r="C119" i="27" s="1"/>
  <c r="C120" i="27" s="1"/>
  <c r="C121" i="27" s="1"/>
  <c r="C122" i="27" s="1"/>
  <c r="C123" i="27" s="1"/>
  <c r="C124" i="27" s="1"/>
  <c r="C125" i="27" s="1"/>
  <c r="C126" i="27" s="1"/>
  <c r="C127" i="27" s="1"/>
  <c r="C128" i="27" s="1"/>
  <c r="C129" i="27" s="1"/>
  <c r="C130" i="27" s="1"/>
  <c r="C131" i="27" s="1"/>
  <c r="C132" i="27" s="1"/>
  <c r="C133" i="27" s="1"/>
  <c r="C134" i="27" s="1"/>
  <c r="C135" i="27" s="1"/>
  <c r="C136" i="27" s="1"/>
  <c r="C137" i="27" s="1"/>
  <c r="C138" i="27" s="1"/>
  <c r="C139" i="27" s="1"/>
  <c r="C140" i="27" s="1"/>
  <c r="C141" i="27" s="1"/>
  <c r="C142" i="27" s="1"/>
  <c r="C143" i="27" s="1"/>
  <c r="C144" i="27" s="1"/>
  <c r="C145" i="27" s="1"/>
  <c r="C146" i="27" s="1"/>
  <c r="C147" i="27" s="1"/>
  <c r="C148" i="27" s="1"/>
  <c r="C149" i="27" s="1"/>
  <c r="C150" i="27" s="1"/>
  <c r="C151" i="27" s="1"/>
  <c r="C152" i="27" s="1"/>
  <c r="C153" i="27" s="1"/>
  <c r="C154" i="27" s="1"/>
  <c r="C155" i="27" s="1"/>
  <c r="B20" i="27"/>
  <c r="B19" i="27"/>
  <c r="B18" i="27"/>
  <c r="B17" i="27"/>
  <c r="M19" i="27"/>
  <c r="N19" i="27" s="1"/>
  <c r="K19" i="27"/>
  <c r="L19" i="27" s="1"/>
  <c r="M18" i="27"/>
  <c r="N18" i="27" s="1"/>
  <c r="K18" i="27"/>
  <c r="L18" i="27" s="1"/>
  <c r="B101" i="26"/>
  <c r="D95" i="26"/>
  <c r="C100" i="26"/>
  <c r="C101" i="26" s="1"/>
  <c r="C102" i="26" s="1"/>
  <c r="C103" i="26" s="1"/>
  <c r="C104" i="26" s="1"/>
  <c r="C105" i="26" s="1"/>
  <c r="C106" i="26" s="1"/>
  <c r="C107" i="26" s="1"/>
  <c r="C108" i="26" s="1"/>
  <c r="C109" i="26" s="1"/>
  <c r="C110" i="26" s="1"/>
  <c r="C111" i="26" s="1"/>
  <c r="C112" i="26" s="1"/>
  <c r="C113" i="26" s="1"/>
  <c r="C114" i="26" s="1"/>
  <c r="C115" i="26" s="1"/>
  <c r="C116" i="26" s="1"/>
  <c r="C117" i="26" s="1"/>
  <c r="C118" i="26" s="1"/>
  <c r="C119" i="26" s="1"/>
  <c r="C120" i="26" s="1"/>
  <c r="C121" i="26" s="1"/>
  <c r="C122" i="26" s="1"/>
  <c r="C123" i="26" s="1"/>
  <c r="C124" i="26" s="1"/>
  <c r="C125" i="26" s="1"/>
  <c r="C126" i="26" s="1"/>
  <c r="C127" i="26" s="1"/>
  <c r="C128" i="26" s="1"/>
  <c r="C129" i="26" s="1"/>
  <c r="C130" i="26" s="1"/>
  <c r="C131" i="26" s="1"/>
  <c r="C132" i="26" s="1"/>
  <c r="C133" i="26" s="1"/>
  <c r="C134" i="26" s="1"/>
  <c r="C135" i="26" s="1"/>
  <c r="C136" i="26" s="1"/>
  <c r="C137" i="26" s="1"/>
  <c r="C138" i="26" s="1"/>
  <c r="C139" i="26" s="1"/>
  <c r="C140" i="26" s="1"/>
  <c r="C141" i="26" s="1"/>
  <c r="C142" i="26" s="1"/>
  <c r="C143" i="26" s="1"/>
  <c r="C144" i="26" s="1"/>
  <c r="C145" i="26" s="1"/>
  <c r="C146" i="26" s="1"/>
  <c r="C147" i="26" s="1"/>
  <c r="C148" i="26" s="1"/>
  <c r="C149" i="26" s="1"/>
  <c r="C150" i="26" s="1"/>
  <c r="C151" i="26" s="1"/>
  <c r="C152" i="26" s="1"/>
  <c r="C153" i="26" s="1"/>
  <c r="C154" i="26" s="1"/>
  <c r="C155" i="26" s="1"/>
  <c r="B18" i="26"/>
  <c r="B17" i="26"/>
  <c r="B20" i="24"/>
  <c r="B19" i="24"/>
  <c r="B18" i="24"/>
  <c r="B17" i="24"/>
  <c r="B19" i="26"/>
  <c r="M18" i="26"/>
  <c r="N18" i="26" s="1"/>
  <c r="K18" i="26"/>
  <c r="L18" i="26" s="1"/>
  <c r="D95" i="24"/>
  <c r="D94" i="24"/>
  <c r="C100" i="24" s="1"/>
  <c r="C101" i="24" s="1"/>
  <c r="C102" i="24" s="1"/>
  <c r="C103" i="24" s="1"/>
  <c r="C104" i="24" s="1"/>
  <c r="C105" i="24" s="1"/>
  <c r="C106" i="24" s="1"/>
  <c r="C107" i="24" s="1"/>
  <c r="C108" i="24" s="1"/>
  <c r="C109" i="24" s="1"/>
  <c r="C110" i="24" s="1"/>
  <c r="C111" i="24" s="1"/>
  <c r="C112" i="24" s="1"/>
  <c r="C113" i="24" s="1"/>
  <c r="C114" i="24" s="1"/>
  <c r="C115" i="24" s="1"/>
  <c r="C116" i="24" s="1"/>
  <c r="C117" i="24" s="1"/>
  <c r="C118" i="24" s="1"/>
  <c r="C119" i="24" s="1"/>
  <c r="C120" i="24" s="1"/>
  <c r="C121" i="24" s="1"/>
  <c r="C122" i="24" s="1"/>
  <c r="C123" i="24" s="1"/>
  <c r="C124" i="24" s="1"/>
  <c r="C125" i="24" s="1"/>
  <c r="C126" i="24" s="1"/>
  <c r="C127" i="24" s="1"/>
  <c r="C128" i="24" s="1"/>
  <c r="C129" i="24" s="1"/>
  <c r="C130" i="24" s="1"/>
  <c r="C131" i="24" s="1"/>
  <c r="C132" i="24" s="1"/>
  <c r="C133" i="24" s="1"/>
  <c r="C134" i="24" s="1"/>
  <c r="C135" i="24" s="1"/>
  <c r="C136" i="24" s="1"/>
  <c r="C137" i="24" s="1"/>
  <c r="C138" i="24" s="1"/>
  <c r="C139" i="24" s="1"/>
  <c r="C140" i="24" s="1"/>
  <c r="C141" i="24" s="1"/>
  <c r="C142" i="24" s="1"/>
  <c r="C143" i="24" s="1"/>
  <c r="C144" i="24" s="1"/>
  <c r="C145" i="24" s="1"/>
  <c r="C146" i="24" s="1"/>
  <c r="C147" i="24" s="1"/>
  <c r="C148" i="24" s="1"/>
  <c r="C149" i="24" s="1"/>
  <c r="C150" i="24" s="1"/>
  <c r="C151" i="24" s="1"/>
  <c r="C152" i="24" s="1"/>
  <c r="C153" i="24" s="1"/>
  <c r="C154" i="24" s="1"/>
  <c r="C155" i="24" s="1"/>
  <c r="M19" i="24"/>
  <c r="N19" i="24" s="1"/>
  <c r="K19" i="24"/>
  <c r="L19" i="24" s="1"/>
  <c r="B17" i="25"/>
  <c r="B19" i="23"/>
  <c r="B18" i="23"/>
  <c r="B17" i="23"/>
  <c r="B18" i="25"/>
  <c r="M17" i="25"/>
  <c r="N17" i="25" s="1"/>
  <c r="K17" i="25"/>
  <c r="L17" i="25" s="1"/>
  <c r="N100" i="23"/>
  <c r="O100" i="23" s="1"/>
  <c r="L100" i="23"/>
  <c r="M100" i="23" s="1"/>
  <c r="M18" i="23"/>
  <c r="N18" i="23" s="1"/>
  <c r="K18" i="23"/>
  <c r="L18" i="23" s="1"/>
  <c r="B101" i="22"/>
  <c r="N100" i="22"/>
  <c r="O100" i="22" s="1"/>
  <c r="L100" i="22"/>
  <c r="M100" i="22" s="1"/>
  <c r="B102" i="27"/>
  <c r="B19" i="22"/>
  <c r="M18" i="22"/>
  <c r="N18" i="22" s="1"/>
  <c r="K18" i="22"/>
  <c r="L18" i="22" s="1"/>
  <c r="M19" i="21"/>
  <c r="N19" i="21" s="1"/>
  <c r="K19" i="21"/>
  <c r="L19" i="21" s="1"/>
  <c r="N103" i="19"/>
  <c r="O103" i="19" s="1"/>
  <c r="L103" i="19"/>
  <c r="M103" i="19" s="1"/>
  <c r="M21" i="19"/>
  <c r="N21" i="19" s="1"/>
  <c r="K21" i="19"/>
  <c r="L21" i="19" s="1"/>
  <c r="N103" i="18"/>
  <c r="O103" i="18" s="1"/>
  <c r="L103" i="18"/>
  <c r="M103" i="18" s="1"/>
  <c r="M21" i="18"/>
  <c r="N21" i="18" s="1"/>
  <c r="K21" i="18"/>
  <c r="L21" i="18" s="1"/>
  <c r="N104" i="4"/>
  <c r="O104" i="4" s="1"/>
  <c r="L104" i="4"/>
  <c r="M104" i="4" s="1"/>
  <c r="M22" i="4"/>
  <c r="N22" i="4" s="1"/>
  <c r="K22" i="4"/>
  <c r="L22" i="4" s="1"/>
  <c r="N104" i="3"/>
  <c r="O104" i="3" s="1"/>
  <c r="M22" i="3"/>
  <c r="N22" i="3" s="1"/>
  <c r="K22" i="3"/>
  <c r="L22" i="3" s="1"/>
  <c r="W30" i="17"/>
  <c r="W29" i="17"/>
  <c r="M18" i="28"/>
  <c r="N18" i="28" s="1"/>
  <c r="K18" i="28"/>
  <c r="L18" i="28" s="1"/>
  <c r="P155" i="28"/>
  <c r="O155" i="28"/>
  <c r="M155" i="28"/>
  <c r="P154" i="28"/>
  <c r="O154" i="28"/>
  <c r="M154" i="28"/>
  <c r="P153" i="28"/>
  <c r="O153" i="28"/>
  <c r="M153" i="28"/>
  <c r="P152" i="28"/>
  <c r="O152" i="28"/>
  <c r="M152" i="28"/>
  <c r="P151" i="28"/>
  <c r="O151" i="28"/>
  <c r="M151" i="28"/>
  <c r="P150" i="28"/>
  <c r="O150" i="28"/>
  <c r="M150" i="28"/>
  <c r="P149" i="28"/>
  <c r="O149" i="28"/>
  <c r="M149" i="28"/>
  <c r="P148" i="28"/>
  <c r="O148" i="28"/>
  <c r="M148" i="28"/>
  <c r="P147" i="28"/>
  <c r="O147" i="28"/>
  <c r="M147" i="28"/>
  <c r="P146" i="28"/>
  <c r="O146" i="28"/>
  <c r="M146" i="28"/>
  <c r="P145" i="28"/>
  <c r="O145" i="28"/>
  <c r="M145" i="28"/>
  <c r="P144" i="28"/>
  <c r="O144" i="28"/>
  <c r="M144" i="28"/>
  <c r="P143" i="28"/>
  <c r="O143" i="28"/>
  <c r="M143" i="28"/>
  <c r="P142" i="28"/>
  <c r="O142" i="28"/>
  <c r="M142" i="28"/>
  <c r="P141" i="28"/>
  <c r="O141" i="28"/>
  <c r="M141" i="28"/>
  <c r="P140" i="28"/>
  <c r="O140" i="28"/>
  <c r="M140" i="28"/>
  <c r="P139" i="28"/>
  <c r="O139" i="28"/>
  <c r="M139" i="28"/>
  <c r="P138" i="28"/>
  <c r="O138" i="28"/>
  <c r="M138" i="28"/>
  <c r="P137" i="28"/>
  <c r="O137" i="28"/>
  <c r="M137" i="28"/>
  <c r="P136" i="28"/>
  <c r="O136" i="28"/>
  <c r="M136" i="28"/>
  <c r="P135" i="28"/>
  <c r="O135" i="28"/>
  <c r="M135" i="28"/>
  <c r="P134" i="28"/>
  <c r="O134" i="28"/>
  <c r="M134" i="28"/>
  <c r="P133" i="28"/>
  <c r="O133" i="28"/>
  <c r="M133" i="28"/>
  <c r="P132" i="28"/>
  <c r="O132" i="28"/>
  <c r="M132" i="28"/>
  <c r="O131" i="28"/>
  <c r="M131" i="28"/>
  <c r="O130" i="28"/>
  <c r="M130" i="28"/>
  <c r="O129" i="28"/>
  <c r="M129" i="28"/>
  <c r="O128" i="28"/>
  <c r="M128" i="28"/>
  <c r="O127" i="28"/>
  <c r="M127" i="28"/>
  <c r="O126" i="28"/>
  <c r="M126" i="28"/>
  <c r="O125" i="28"/>
  <c r="M125" i="28"/>
  <c r="O124" i="28"/>
  <c r="M124" i="28"/>
  <c r="O123" i="28"/>
  <c r="M123" i="28"/>
  <c r="O122" i="28"/>
  <c r="M122" i="28"/>
  <c r="O121" i="28"/>
  <c r="M121" i="28"/>
  <c r="O120" i="28"/>
  <c r="M120" i="28"/>
  <c r="O119" i="28"/>
  <c r="M119" i="28"/>
  <c r="O118" i="28"/>
  <c r="M118" i="28"/>
  <c r="O117" i="28"/>
  <c r="M117" i="28"/>
  <c r="O116" i="28"/>
  <c r="M116" i="28"/>
  <c r="O115" i="28"/>
  <c r="M115" i="28"/>
  <c r="O114" i="28"/>
  <c r="M114" i="28"/>
  <c r="O113" i="28"/>
  <c r="M113" i="28"/>
  <c r="O112" i="28"/>
  <c r="M112" i="28"/>
  <c r="O111" i="28"/>
  <c r="M111" i="28"/>
  <c r="O110" i="28"/>
  <c r="M110" i="28"/>
  <c r="O109" i="28"/>
  <c r="M109" i="28"/>
  <c r="O108" i="28"/>
  <c r="M108" i="28"/>
  <c r="O107" i="28"/>
  <c r="M107" i="28"/>
  <c r="O106" i="28"/>
  <c r="M106" i="28"/>
  <c r="O101" i="28"/>
  <c r="M101" i="28"/>
  <c r="O100" i="28"/>
  <c r="M100" i="28"/>
  <c r="D97" i="28"/>
  <c r="L94" i="28"/>
  <c r="J94" i="28"/>
  <c r="D92" i="28"/>
  <c r="D91" i="28"/>
  <c r="D90" i="28"/>
  <c r="N73" i="28"/>
  <c r="L73" i="28"/>
  <c r="N72" i="28"/>
  <c r="L72" i="28"/>
  <c r="N71" i="28"/>
  <c r="L71" i="28"/>
  <c r="N70" i="28"/>
  <c r="L70" i="28"/>
  <c r="N69" i="28"/>
  <c r="L69" i="28"/>
  <c r="N68" i="28"/>
  <c r="L68" i="28"/>
  <c r="N67" i="28"/>
  <c r="L67" i="28"/>
  <c r="N66" i="28"/>
  <c r="L66" i="28"/>
  <c r="N65" i="28"/>
  <c r="L65" i="28"/>
  <c r="N64" i="28"/>
  <c r="L64" i="28"/>
  <c r="N63" i="28"/>
  <c r="L63" i="28"/>
  <c r="N62" i="28"/>
  <c r="L62" i="28"/>
  <c r="N61" i="28"/>
  <c r="L61" i="28"/>
  <c r="N60" i="28"/>
  <c r="L60" i="28"/>
  <c r="N59" i="28"/>
  <c r="L59" i="28"/>
  <c r="N58" i="28"/>
  <c r="L58" i="28"/>
  <c r="N57" i="28"/>
  <c r="L57" i="28"/>
  <c r="N56" i="28"/>
  <c r="L56" i="28"/>
  <c r="N55" i="28"/>
  <c r="L55" i="28"/>
  <c r="N54" i="28"/>
  <c r="L54" i="28"/>
  <c r="N53" i="28"/>
  <c r="L53" i="28"/>
  <c r="N52" i="28"/>
  <c r="L52" i="28"/>
  <c r="N51" i="28"/>
  <c r="L51" i="28"/>
  <c r="N50" i="28"/>
  <c r="L50" i="28"/>
  <c r="N49" i="28"/>
  <c r="L49" i="28"/>
  <c r="N48" i="28"/>
  <c r="L48" i="28"/>
  <c r="N47" i="28"/>
  <c r="L47" i="28"/>
  <c r="N46" i="28"/>
  <c r="L46" i="28"/>
  <c r="N45" i="28"/>
  <c r="L45" i="28"/>
  <c r="N44" i="28"/>
  <c r="L44" i="28"/>
  <c r="N43" i="28"/>
  <c r="L43" i="28"/>
  <c r="N42" i="28"/>
  <c r="L42" i="28"/>
  <c r="N41" i="28"/>
  <c r="L41" i="28"/>
  <c r="N40" i="28"/>
  <c r="L40" i="28"/>
  <c r="N39" i="28"/>
  <c r="L39" i="28"/>
  <c r="N38" i="28"/>
  <c r="L38" i="28"/>
  <c r="N37" i="28"/>
  <c r="L37" i="28"/>
  <c r="N36" i="28"/>
  <c r="L36" i="28"/>
  <c r="N35" i="28"/>
  <c r="L35" i="28"/>
  <c r="N34" i="28"/>
  <c r="L34" i="28"/>
  <c r="N31" i="28"/>
  <c r="L31" i="28"/>
  <c r="N30" i="28"/>
  <c r="L30" i="28"/>
  <c r="N29" i="28"/>
  <c r="L29" i="28"/>
  <c r="C17" i="28"/>
  <c r="C18" i="28" s="1"/>
  <c r="C19" i="28" s="1"/>
  <c r="C20" i="28" s="1"/>
  <c r="C21" i="28" s="1"/>
  <c r="C22" i="28" s="1"/>
  <c r="C23" i="28" s="1"/>
  <c r="C24" i="28" s="1"/>
  <c r="C25" i="28" s="1"/>
  <c r="C26" i="28" s="1"/>
  <c r="C27" i="28" s="1"/>
  <c r="C28" i="28" s="1"/>
  <c r="C29" i="28" s="1"/>
  <c r="C30" i="28" s="1"/>
  <c r="C31" i="28" s="1"/>
  <c r="C32" i="28" s="1"/>
  <c r="K11" i="28"/>
  <c r="I11" i="28"/>
  <c r="M17" i="27"/>
  <c r="N17" i="27" s="1"/>
  <c r="K17" i="27"/>
  <c r="L17" i="27" s="1"/>
  <c r="M17" i="26"/>
  <c r="N17" i="26" s="1"/>
  <c r="K17" i="26"/>
  <c r="L17" i="26" s="1"/>
  <c r="M18" i="24"/>
  <c r="N18" i="24" s="1"/>
  <c r="K18" i="24"/>
  <c r="L18" i="24" s="1"/>
  <c r="M17" i="24"/>
  <c r="N17" i="24" s="1"/>
  <c r="K17" i="24"/>
  <c r="L17" i="24" s="1"/>
  <c r="N102" i="18"/>
  <c r="O102" i="18" s="1"/>
  <c r="L102" i="18"/>
  <c r="M102" i="18" s="1"/>
  <c r="W26" i="17"/>
  <c r="W27" i="17"/>
  <c r="W28" i="17"/>
  <c r="P155" i="27"/>
  <c r="O155" i="27"/>
  <c r="M155" i="27"/>
  <c r="P154" i="27"/>
  <c r="O154" i="27"/>
  <c r="M154" i="27"/>
  <c r="P153" i="27"/>
  <c r="O153" i="27"/>
  <c r="M153" i="27"/>
  <c r="P152" i="27"/>
  <c r="O152" i="27"/>
  <c r="M152" i="27"/>
  <c r="P151" i="27"/>
  <c r="O151" i="27"/>
  <c r="M151" i="27"/>
  <c r="P150" i="27"/>
  <c r="O150" i="27"/>
  <c r="M150" i="27"/>
  <c r="P149" i="27"/>
  <c r="O149" i="27"/>
  <c r="M149" i="27"/>
  <c r="P148" i="27"/>
  <c r="O148" i="27"/>
  <c r="M148" i="27"/>
  <c r="P147" i="27"/>
  <c r="O147" i="27"/>
  <c r="M147" i="27"/>
  <c r="P146" i="27"/>
  <c r="O146" i="27"/>
  <c r="M146" i="27"/>
  <c r="P145" i="27"/>
  <c r="O145" i="27"/>
  <c r="M145" i="27"/>
  <c r="P144" i="27"/>
  <c r="O144" i="27"/>
  <c r="M144" i="27"/>
  <c r="P143" i="27"/>
  <c r="O143" i="27"/>
  <c r="M143" i="27"/>
  <c r="P142" i="27"/>
  <c r="O142" i="27"/>
  <c r="M142" i="27"/>
  <c r="P141" i="27"/>
  <c r="O141" i="27"/>
  <c r="M141" i="27"/>
  <c r="P140" i="27"/>
  <c r="O140" i="27"/>
  <c r="M140" i="27"/>
  <c r="P139" i="27"/>
  <c r="O139" i="27"/>
  <c r="M139" i="27"/>
  <c r="P138" i="27"/>
  <c r="O138" i="27"/>
  <c r="M138" i="27"/>
  <c r="P137" i="27"/>
  <c r="O137" i="27"/>
  <c r="M137" i="27"/>
  <c r="P136" i="27"/>
  <c r="O136" i="27"/>
  <c r="M136" i="27"/>
  <c r="P135" i="27"/>
  <c r="O135" i="27"/>
  <c r="M135" i="27"/>
  <c r="P134" i="27"/>
  <c r="O134" i="27"/>
  <c r="M134" i="27"/>
  <c r="P133" i="27"/>
  <c r="O133" i="27"/>
  <c r="M133" i="27"/>
  <c r="P132" i="27"/>
  <c r="O132" i="27"/>
  <c r="M132" i="27"/>
  <c r="O131" i="27"/>
  <c r="M131" i="27"/>
  <c r="O130" i="27"/>
  <c r="M130" i="27"/>
  <c r="O129" i="27"/>
  <c r="M129" i="27"/>
  <c r="O128" i="27"/>
  <c r="M128" i="27"/>
  <c r="O127" i="27"/>
  <c r="M127" i="27"/>
  <c r="O126" i="27"/>
  <c r="M126" i="27"/>
  <c r="O125" i="27"/>
  <c r="M125" i="27"/>
  <c r="O124" i="27"/>
  <c r="M124" i="27"/>
  <c r="O123" i="27"/>
  <c r="M123" i="27"/>
  <c r="O122" i="27"/>
  <c r="M122" i="27"/>
  <c r="O121" i="27"/>
  <c r="M121" i="27"/>
  <c r="O120" i="27"/>
  <c r="M120" i="27"/>
  <c r="O119" i="27"/>
  <c r="M119" i="27"/>
  <c r="O118" i="27"/>
  <c r="M118" i="27"/>
  <c r="O117" i="27"/>
  <c r="M117" i="27"/>
  <c r="O116" i="27"/>
  <c r="M116" i="27"/>
  <c r="O115" i="27"/>
  <c r="M115" i="27"/>
  <c r="O114" i="27"/>
  <c r="M114" i="27"/>
  <c r="O113" i="27"/>
  <c r="M113" i="27"/>
  <c r="O112" i="27"/>
  <c r="M112" i="27"/>
  <c r="O111" i="27"/>
  <c r="M111" i="27"/>
  <c r="O106" i="27"/>
  <c r="D97" i="27"/>
  <c r="L94" i="27"/>
  <c r="J94" i="27"/>
  <c r="D92" i="27"/>
  <c r="D90" i="27"/>
  <c r="N73" i="27"/>
  <c r="L73" i="27"/>
  <c r="N72" i="27"/>
  <c r="L72" i="27"/>
  <c r="N71" i="27"/>
  <c r="L71" i="27"/>
  <c r="N70" i="27"/>
  <c r="L70" i="27"/>
  <c r="N69" i="27"/>
  <c r="L69" i="27"/>
  <c r="N68" i="27"/>
  <c r="L68" i="27"/>
  <c r="N67" i="27"/>
  <c r="L67" i="27"/>
  <c r="N66" i="27"/>
  <c r="L66" i="27"/>
  <c r="N65" i="27"/>
  <c r="L65" i="27"/>
  <c r="N64" i="27"/>
  <c r="L64" i="27"/>
  <c r="N63" i="27"/>
  <c r="L63" i="27"/>
  <c r="N62" i="27"/>
  <c r="L62" i="27"/>
  <c r="N61" i="27"/>
  <c r="L61" i="27"/>
  <c r="N60" i="27"/>
  <c r="L60" i="27"/>
  <c r="N59" i="27"/>
  <c r="L59" i="27"/>
  <c r="N58" i="27"/>
  <c r="L58" i="27"/>
  <c r="N57" i="27"/>
  <c r="L57" i="27"/>
  <c r="N56" i="27"/>
  <c r="L56" i="27"/>
  <c r="N55" i="27"/>
  <c r="L55" i="27"/>
  <c r="N54" i="27"/>
  <c r="L54" i="27"/>
  <c r="N53" i="27"/>
  <c r="L53" i="27"/>
  <c r="N52" i="27"/>
  <c r="L52" i="27"/>
  <c r="N51" i="27"/>
  <c r="L51" i="27"/>
  <c r="N50" i="27"/>
  <c r="L50" i="27"/>
  <c r="N49" i="27"/>
  <c r="L49" i="27"/>
  <c r="N48" i="27"/>
  <c r="L48" i="27"/>
  <c r="N47" i="27"/>
  <c r="L47" i="27"/>
  <c r="N46" i="27"/>
  <c r="L46" i="27"/>
  <c r="N45" i="27"/>
  <c r="L45" i="27"/>
  <c r="N44" i="27"/>
  <c r="L44" i="27"/>
  <c r="N43" i="27"/>
  <c r="L43" i="27"/>
  <c r="N42" i="27"/>
  <c r="L42" i="27"/>
  <c r="N41" i="27"/>
  <c r="L41" i="27"/>
  <c r="N40" i="27"/>
  <c r="L40" i="27"/>
  <c r="N39" i="27"/>
  <c r="L39" i="27"/>
  <c r="N38" i="27"/>
  <c r="L38" i="27"/>
  <c r="N37" i="27"/>
  <c r="L37" i="27"/>
  <c r="N36" i="27"/>
  <c r="L36" i="27"/>
  <c r="N35" i="27"/>
  <c r="L35" i="27"/>
  <c r="N34" i="27"/>
  <c r="L34" i="27"/>
  <c r="N31" i="27"/>
  <c r="L31" i="27"/>
  <c r="N30" i="27"/>
  <c r="L30" i="27"/>
  <c r="N29" i="27"/>
  <c r="L29" i="27"/>
  <c r="N25" i="27"/>
  <c r="N24" i="27"/>
  <c r="C17" i="27"/>
  <c r="C18" i="27" s="1"/>
  <c r="C19" i="27" s="1"/>
  <c r="C20" i="27" s="1"/>
  <c r="C21" i="27" s="1"/>
  <c r="C22" i="27" s="1"/>
  <c r="C23" i="27" s="1"/>
  <c r="C24" i="27" s="1"/>
  <c r="C25" i="27" s="1"/>
  <c r="C26" i="27" s="1"/>
  <c r="C27" i="27" s="1"/>
  <c r="C28" i="27" s="1"/>
  <c r="C29" i="27" s="1"/>
  <c r="C30" i="27" s="1"/>
  <c r="C31" i="27" s="1"/>
  <c r="C32" i="27" s="1"/>
  <c r="K11" i="27"/>
  <c r="I11" i="27"/>
  <c r="D91" i="27"/>
  <c r="P155" i="26"/>
  <c r="O155" i="26"/>
  <c r="M155" i="26"/>
  <c r="P154" i="26"/>
  <c r="O154" i="26"/>
  <c r="M154" i="26"/>
  <c r="P153" i="26"/>
  <c r="O153" i="26"/>
  <c r="M153" i="26"/>
  <c r="P152" i="26"/>
  <c r="O152" i="26"/>
  <c r="M152" i="26"/>
  <c r="P151" i="26"/>
  <c r="O151" i="26"/>
  <c r="M151" i="26"/>
  <c r="P150" i="26"/>
  <c r="O150" i="26"/>
  <c r="M150" i="26"/>
  <c r="P149" i="26"/>
  <c r="O149" i="26"/>
  <c r="M149" i="26"/>
  <c r="P148" i="26"/>
  <c r="O148" i="26"/>
  <c r="M148" i="26"/>
  <c r="P147" i="26"/>
  <c r="O147" i="26"/>
  <c r="M147" i="26"/>
  <c r="P146" i="26"/>
  <c r="O146" i="26"/>
  <c r="M146" i="26"/>
  <c r="P145" i="26"/>
  <c r="O145" i="26"/>
  <c r="M145" i="26"/>
  <c r="P144" i="26"/>
  <c r="O144" i="26"/>
  <c r="M144" i="26"/>
  <c r="P143" i="26"/>
  <c r="O143" i="26"/>
  <c r="M143" i="26"/>
  <c r="P142" i="26"/>
  <c r="O142" i="26"/>
  <c r="M142" i="26"/>
  <c r="P141" i="26"/>
  <c r="O141" i="26"/>
  <c r="M141" i="26"/>
  <c r="P140" i="26"/>
  <c r="O140" i="26"/>
  <c r="M140" i="26"/>
  <c r="P139" i="26"/>
  <c r="O139" i="26"/>
  <c r="M139" i="26"/>
  <c r="P138" i="26"/>
  <c r="O138" i="26"/>
  <c r="M138" i="26"/>
  <c r="P137" i="26"/>
  <c r="O137" i="26"/>
  <c r="M137" i="26"/>
  <c r="P136" i="26"/>
  <c r="O136" i="26"/>
  <c r="M136" i="26"/>
  <c r="P135" i="26"/>
  <c r="O135" i="26"/>
  <c r="M135" i="26"/>
  <c r="P134" i="26"/>
  <c r="O134" i="26"/>
  <c r="M134" i="26"/>
  <c r="P133" i="26"/>
  <c r="O133" i="26"/>
  <c r="M133" i="26"/>
  <c r="P132" i="26"/>
  <c r="O132" i="26"/>
  <c r="M132" i="26"/>
  <c r="O131" i="26"/>
  <c r="M131" i="26"/>
  <c r="O130" i="26"/>
  <c r="M130" i="26"/>
  <c r="O129" i="26"/>
  <c r="M129" i="26"/>
  <c r="O128" i="26"/>
  <c r="M128" i="26"/>
  <c r="O127" i="26"/>
  <c r="M127" i="26"/>
  <c r="O126" i="26"/>
  <c r="M126" i="26"/>
  <c r="O125" i="26"/>
  <c r="M125" i="26"/>
  <c r="O124" i="26"/>
  <c r="M124" i="26"/>
  <c r="O123" i="26"/>
  <c r="M123" i="26"/>
  <c r="O122" i="26"/>
  <c r="M122" i="26"/>
  <c r="O121" i="26"/>
  <c r="M121" i="26"/>
  <c r="O120" i="26"/>
  <c r="M120" i="26"/>
  <c r="O119" i="26"/>
  <c r="M119" i="26"/>
  <c r="O118" i="26"/>
  <c r="M118" i="26"/>
  <c r="O117" i="26"/>
  <c r="M117" i="26"/>
  <c r="O116" i="26"/>
  <c r="M116" i="26"/>
  <c r="O115" i="26"/>
  <c r="M115" i="26"/>
  <c r="O114" i="26"/>
  <c r="M114" i="26"/>
  <c r="O113" i="26"/>
  <c r="M113" i="26"/>
  <c r="O112" i="26"/>
  <c r="M112" i="26"/>
  <c r="O111" i="26"/>
  <c r="M111" i="26"/>
  <c r="O106" i="26"/>
  <c r="O105" i="26"/>
  <c r="O100" i="26"/>
  <c r="M100" i="26"/>
  <c r="D97" i="26"/>
  <c r="L94" i="26"/>
  <c r="J94" i="26"/>
  <c r="D92" i="26"/>
  <c r="D91" i="26"/>
  <c r="D90" i="26"/>
  <c r="N73" i="26"/>
  <c r="L73" i="26"/>
  <c r="N72" i="26"/>
  <c r="L72" i="26"/>
  <c r="N71" i="26"/>
  <c r="L71" i="26"/>
  <c r="N70" i="26"/>
  <c r="L70" i="26"/>
  <c r="N69" i="26"/>
  <c r="L69" i="26"/>
  <c r="N68" i="26"/>
  <c r="L68" i="26"/>
  <c r="N67" i="26"/>
  <c r="L67" i="26"/>
  <c r="N66" i="26"/>
  <c r="L66" i="26"/>
  <c r="N65" i="26"/>
  <c r="L65" i="26"/>
  <c r="N64" i="26"/>
  <c r="L64" i="26"/>
  <c r="N63" i="26"/>
  <c r="L63" i="26"/>
  <c r="N62" i="26"/>
  <c r="L62" i="26"/>
  <c r="N61" i="26"/>
  <c r="L61" i="26"/>
  <c r="N60" i="26"/>
  <c r="L60" i="26"/>
  <c r="N59" i="26"/>
  <c r="L59" i="26"/>
  <c r="N58" i="26"/>
  <c r="L58" i="26"/>
  <c r="N57" i="26"/>
  <c r="L57" i="26"/>
  <c r="N56" i="26"/>
  <c r="L56" i="26"/>
  <c r="N55" i="26"/>
  <c r="L55" i="26"/>
  <c r="N54" i="26"/>
  <c r="L54" i="26"/>
  <c r="N53" i="26"/>
  <c r="L53" i="26"/>
  <c r="N52" i="26"/>
  <c r="L52" i="26"/>
  <c r="N51" i="26"/>
  <c r="L51" i="26"/>
  <c r="N50" i="26"/>
  <c r="L50" i="26"/>
  <c r="N49" i="26"/>
  <c r="L49" i="26"/>
  <c r="N48" i="26"/>
  <c r="L48" i="26"/>
  <c r="N47" i="26"/>
  <c r="L47" i="26"/>
  <c r="N46" i="26"/>
  <c r="L46" i="26"/>
  <c r="N45" i="26"/>
  <c r="L45" i="26"/>
  <c r="N44" i="26"/>
  <c r="L44" i="26"/>
  <c r="N43" i="26"/>
  <c r="L43" i="26"/>
  <c r="N42" i="26"/>
  <c r="L42" i="26"/>
  <c r="N41" i="26"/>
  <c r="L41" i="26"/>
  <c r="N40" i="26"/>
  <c r="L40" i="26"/>
  <c r="N39" i="26"/>
  <c r="L39" i="26"/>
  <c r="N38" i="26"/>
  <c r="L38" i="26"/>
  <c r="N37" i="26"/>
  <c r="L37" i="26"/>
  <c r="N36" i="26"/>
  <c r="L36" i="26"/>
  <c r="N35" i="26"/>
  <c r="L35" i="26"/>
  <c r="N34" i="26"/>
  <c r="L34" i="26"/>
  <c r="N31" i="26"/>
  <c r="L31" i="26"/>
  <c r="N30" i="26"/>
  <c r="L30" i="26"/>
  <c r="N29" i="26"/>
  <c r="L29" i="26"/>
  <c r="N25" i="26"/>
  <c r="N24" i="26"/>
  <c r="C17" i="26"/>
  <c r="C18" i="26" s="1"/>
  <c r="C19" i="26" s="1"/>
  <c r="C20" i="26" s="1"/>
  <c r="C21" i="26" s="1"/>
  <c r="C22" i="26" s="1"/>
  <c r="C23" i="26" s="1"/>
  <c r="C24" i="26" s="1"/>
  <c r="C25" i="26" s="1"/>
  <c r="C26" i="26" s="1"/>
  <c r="C27" i="26" s="1"/>
  <c r="C28" i="26" s="1"/>
  <c r="C29" i="26" s="1"/>
  <c r="C30" i="26" s="1"/>
  <c r="C31" i="26" s="1"/>
  <c r="C32" i="26" s="1"/>
  <c r="K11" i="26"/>
  <c r="I11" i="26"/>
  <c r="P155" i="25"/>
  <c r="O155" i="25"/>
  <c r="M155" i="25"/>
  <c r="J155" i="25"/>
  <c r="P154" i="25"/>
  <c r="O154" i="25"/>
  <c r="M154" i="25"/>
  <c r="J154" i="25"/>
  <c r="P153" i="25"/>
  <c r="O153" i="25"/>
  <c r="M153" i="25"/>
  <c r="J153" i="25"/>
  <c r="P152" i="25"/>
  <c r="O152" i="25"/>
  <c r="M152" i="25"/>
  <c r="J152" i="25"/>
  <c r="P151" i="25"/>
  <c r="O151" i="25"/>
  <c r="M151" i="25"/>
  <c r="J151" i="25"/>
  <c r="P150" i="25"/>
  <c r="O150" i="25"/>
  <c r="M150" i="25"/>
  <c r="J150" i="25"/>
  <c r="P149" i="25"/>
  <c r="O149" i="25"/>
  <c r="M149" i="25"/>
  <c r="J149" i="25"/>
  <c r="P148" i="25"/>
  <c r="O148" i="25"/>
  <c r="M148" i="25"/>
  <c r="J148" i="25"/>
  <c r="P147" i="25"/>
  <c r="O147" i="25"/>
  <c r="M147" i="25"/>
  <c r="J147" i="25"/>
  <c r="P146" i="25"/>
  <c r="O146" i="25"/>
  <c r="M146" i="25"/>
  <c r="J146" i="25"/>
  <c r="P145" i="25"/>
  <c r="O145" i="25"/>
  <c r="M145" i="25"/>
  <c r="J145" i="25"/>
  <c r="P144" i="25"/>
  <c r="O144" i="25"/>
  <c r="M144" i="25"/>
  <c r="J144" i="25"/>
  <c r="P143" i="25"/>
  <c r="O143" i="25"/>
  <c r="M143" i="25"/>
  <c r="J143" i="25"/>
  <c r="P142" i="25"/>
  <c r="O142" i="25"/>
  <c r="M142" i="25"/>
  <c r="J142" i="25"/>
  <c r="P141" i="25"/>
  <c r="O141" i="25"/>
  <c r="M141" i="25"/>
  <c r="J141" i="25"/>
  <c r="P140" i="25"/>
  <c r="O140" i="25"/>
  <c r="M140" i="25"/>
  <c r="J140" i="25"/>
  <c r="P139" i="25"/>
  <c r="O139" i="25"/>
  <c r="M139" i="25"/>
  <c r="J139" i="25"/>
  <c r="P138" i="25"/>
  <c r="O138" i="25"/>
  <c r="M138" i="25"/>
  <c r="J138" i="25"/>
  <c r="P137" i="25"/>
  <c r="O137" i="25"/>
  <c r="M137" i="25"/>
  <c r="J137" i="25"/>
  <c r="P136" i="25"/>
  <c r="O136" i="25"/>
  <c r="M136" i="25"/>
  <c r="J136" i="25"/>
  <c r="P135" i="25"/>
  <c r="O135" i="25"/>
  <c r="M135" i="25"/>
  <c r="J135" i="25"/>
  <c r="P134" i="25"/>
  <c r="O134" i="25"/>
  <c r="M134" i="25"/>
  <c r="J134" i="25"/>
  <c r="P133" i="25"/>
  <c r="O133" i="25"/>
  <c r="M133" i="25"/>
  <c r="J133" i="25"/>
  <c r="P132" i="25"/>
  <c r="O132" i="25"/>
  <c r="M132" i="25"/>
  <c r="J132" i="25"/>
  <c r="O131" i="25"/>
  <c r="M131" i="25"/>
  <c r="O130" i="25"/>
  <c r="M130" i="25"/>
  <c r="O129" i="25"/>
  <c r="M129" i="25"/>
  <c r="O128" i="25"/>
  <c r="M128" i="25"/>
  <c r="O127" i="25"/>
  <c r="M127" i="25"/>
  <c r="O126" i="25"/>
  <c r="M126" i="25"/>
  <c r="O125" i="25"/>
  <c r="M125" i="25"/>
  <c r="O124" i="25"/>
  <c r="M124" i="25"/>
  <c r="O123" i="25"/>
  <c r="M123" i="25"/>
  <c r="O122" i="25"/>
  <c r="M122" i="25"/>
  <c r="O121" i="25"/>
  <c r="M121" i="25"/>
  <c r="O120" i="25"/>
  <c r="M120" i="25"/>
  <c r="O119" i="25"/>
  <c r="M119" i="25"/>
  <c r="O118" i="25"/>
  <c r="M118" i="25"/>
  <c r="O117" i="25"/>
  <c r="M117" i="25"/>
  <c r="O116" i="25"/>
  <c r="M116" i="25"/>
  <c r="O115" i="25"/>
  <c r="M115" i="25"/>
  <c r="O114" i="25"/>
  <c r="M114" i="25"/>
  <c r="O113" i="25"/>
  <c r="M113" i="25"/>
  <c r="O112" i="25"/>
  <c r="M112" i="25"/>
  <c r="O111" i="25"/>
  <c r="M111" i="25"/>
  <c r="O110" i="25"/>
  <c r="M110" i="25"/>
  <c r="O105" i="25"/>
  <c r="O104" i="25"/>
  <c r="D97" i="25"/>
  <c r="L94" i="25"/>
  <c r="J94" i="25"/>
  <c r="D92" i="25"/>
  <c r="D90" i="25"/>
  <c r="N73" i="25"/>
  <c r="L73" i="25"/>
  <c r="N72" i="25"/>
  <c r="L72" i="25"/>
  <c r="N71" i="25"/>
  <c r="L71" i="25"/>
  <c r="N70" i="25"/>
  <c r="L70" i="25"/>
  <c r="N69" i="25"/>
  <c r="L69" i="25"/>
  <c r="N68" i="25"/>
  <c r="L68" i="25"/>
  <c r="N67" i="25"/>
  <c r="L67" i="25"/>
  <c r="N66" i="25"/>
  <c r="L66" i="25"/>
  <c r="N65" i="25"/>
  <c r="L65" i="25"/>
  <c r="N64" i="25"/>
  <c r="L64" i="25"/>
  <c r="N63" i="25"/>
  <c r="L63" i="25"/>
  <c r="N62" i="25"/>
  <c r="L62" i="25"/>
  <c r="N61" i="25"/>
  <c r="L61" i="25"/>
  <c r="N60" i="25"/>
  <c r="L60" i="25"/>
  <c r="N59" i="25"/>
  <c r="L59" i="25"/>
  <c r="N58" i="25"/>
  <c r="L58" i="25"/>
  <c r="N57" i="25"/>
  <c r="L57" i="25"/>
  <c r="N56" i="25"/>
  <c r="L56" i="25"/>
  <c r="N55" i="25"/>
  <c r="L55" i="25"/>
  <c r="N54" i="25"/>
  <c r="L54" i="25"/>
  <c r="N53" i="25"/>
  <c r="L53" i="25"/>
  <c r="N52" i="25"/>
  <c r="L52" i="25"/>
  <c r="N51" i="25"/>
  <c r="L51" i="25"/>
  <c r="N50" i="25"/>
  <c r="L50" i="25"/>
  <c r="N49" i="25"/>
  <c r="L49" i="25"/>
  <c r="N48" i="25"/>
  <c r="L48" i="25"/>
  <c r="N47" i="25"/>
  <c r="L47" i="25"/>
  <c r="N46" i="25"/>
  <c r="L46" i="25"/>
  <c r="N45" i="25"/>
  <c r="L45" i="25"/>
  <c r="N44" i="25"/>
  <c r="L44" i="25"/>
  <c r="N43" i="25"/>
  <c r="L43" i="25"/>
  <c r="N42" i="25"/>
  <c r="L42" i="25"/>
  <c r="N41" i="25"/>
  <c r="L41" i="25"/>
  <c r="N40" i="25"/>
  <c r="L40" i="25"/>
  <c r="N39" i="25"/>
  <c r="L39" i="25"/>
  <c r="N38" i="25"/>
  <c r="L38" i="25"/>
  <c r="N37" i="25"/>
  <c r="L37" i="25"/>
  <c r="N36" i="25"/>
  <c r="L36" i="25"/>
  <c r="N35" i="25"/>
  <c r="L35" i="25"/>
  <c r="N34" i="25"/>
  <c r="L34" i="25"/>
  <c r="N31" i="25"/>
  <c r="L31" i="25"/>
  <c r="N30" i="25"/>
  <c r="L30" i="25"/>
  <c r="N29" i="25"/>
  <c r="L29" i="25"/>
  <c r="N28" i="25"/>
  <c r="L28" i="25"/>
  <c r="N24" i="25"/>
  <c r="N23" i="25"/>
  <c r="C17" i="25"/>
  <c r="C18" i="25" s="1"/>
  <c r="C19" i="25" s="1"/>
  <c r="C20" i="25" s="1"/>
  <c r="C21" i="25" s="1"/>
  <c r="C22" i="25" s="1"/>
  <c r="C23" i="25" s="1"/>
  <c r="C24" i="25" s="1"/>
  <c r="C25" i="25" s="1"/>
  <c r="C26" i="25" s="1"/>
  <c r="C27" i="25" s="1"/>
  <c r="C28" i="25" s="1"/>
  <c r="C29" i="25" s="1"/>
  <c r="C30" i="25" s="1"/>
  <c r="C31" i="25" s="1"/>
  <c r="C32" i="25" s="1"/>
  <c r="K11" i="25"/>
  <c r="I11" i="25"/>
  <c r="P155" i="24"/>
  <c r="O155" i="24"/>
  <c r="M155" i="24"/>
  <c r="P154" i="24"/>
  <c r="O154" i="24"/>
  <c r="M154" i="24"/>
  <c r="P153" i="24"/>
  <c r="O153" i="24"/>
  <c r="M153" i="24"/>
  <c r="P152" i="24"/>
  <c r="O152" i="24"/>
  <c r="M152" i="24"/>
  <c r="P151" i="24"/>
  <c r="O151" i="24"/>
  <c r="M151" i="24"/>
  <c r="P150" i="24"/>
  <c r="O150" i="24"/>
  <c r="M150" i="24"/>
  <c r="P149" i="24"/>
  <c r="O149" i="24"/>
  <c r="M149" i="24"/>
  <c r="P148" i="24"/>
  <c r="O148" i="24"/>
  <c r="M148" i="24"/>
  <c r="P147" i="24"/>
  <c r="O147" i="24"/>
  <c r="M147" i="24"/>
  <c r="P146" i="24"/>
  <c r="O146" i="24"/>
  <c r="M146" i="24"/>
  <c r="P145" i="24"/>
  <c r="O145" i="24"/>
  <c r="M145" i="24"/>
  <c r="P144" i="24"/>
  <c r="O144" i="24"/>
  <c r="M144" i="24"/>
  <c r="P143" i="24"/>
  <c r="O143" i="24"/>
  <c r="M143" i="24"/>
  <c r="P142" i="24"/>
  <c r="O142" i="24"/>
  <c r="M142" i="24"/>
  <c r="P141" i="24"/>
  <c r="O141" i="24"/>
  <c r="M141" i="24"/>
  <c r="P140" i="24"/>
  <c r="O140" i="24"/>
  <c r="M140" i="24"/>
  <c r="P139" i="24"/>
  <c r="O139" i="24"/>
  <c r="M139" i="24"/>
  <c r="P138" i="24"/>
  <c r="O138" i="24"/>
  <c r="M138" i="24"/>
  <c r="P137" i="24"/>
  <c r="O137" i="24"/>
  <c r="M137" i="24"/>
  <c r="P136" i="24"/>
  <c r="O136" i="24"/>
  <c r="M136" i="24"/>
  <c r="P135" i="24"/>
  <c r="O135" i="24"/>
  <c r="M135" i="24"/>
  <c r="P134" i="24"/>
  <c r="O134" i="24"/>
  <c r="M134" i="24"/>
  <c r="P133" i="24"/>
  <c r="O133" i="24"/>
  <c r="M133" i="24"/>
  <c r="P132" i="24"/>
  <c r="O132" i="24"/>
  <c r="M132" i="24"/>
  <c r="O131" i="24"/>
  <c r="M131" i="24"/>
  <c r="O130" i="24"/>
  <c r="M130" i="24"/>
  <c r="O129" i="24"/>
  <c r="M129" i="24"/>
  <c r="O128" i="24"/>
  <c r="M128" i="24"/>
  <c r="O127" i="24"/>
  <c r="M127" i="24"/>
  <c r="O126" i="24"/>
  <c r="M126" i="24"/>
  <c r="O125" i="24"/>
  <c r="M125" i="24"/>
  <c r="O124" i="24"/>
  <c r="M124" i="24"/>
  <c r="O123" i="24"/>
  <c r="M123" i="24"/>
  <c r="O122" i="24"/>
  <c r="M122" i="24"/>
  <c r="O121" i="24"/>
  <c r="M121" i="24"/>
  <c r="O120" i="24"/>
  <c r="M120" i="24"/>
  <c r="O119" i="24"/>
  <c r="M119" i="24"/>
  <c r="O118" i="24"/>
  <c r="M118" i="24"/>
  <c r="O117" i="24"/>
  <c r="M117" i="24"/>
  <c r="O116" i="24"/>
  <c r="M116" i="24"/>
  <c r="O115" i="24"/>
  <c r="M115" i="24"/>
  <c r="O114" i="24"/>
  <c r="M114" i="24"/>
  <c r="O113" i="24"/>
  <c r="M113" i="24"/>
  <c r="O112" i="24"/>
  <c r="M112" i="24"/>
  <c r="O107" i="24"/>
  <c r="O106" i="24"/>
  <c r="O101" i="24"/>
  <c r="M101" i="24"/>
  <c r="O100" i="24"/>
  <c r="M100" i="24"/>
  <c r="D97" i="24"/>
  <c r="L94" i="24"/>
  <c r="J94" i="24"/>
  <c r="D92" i="24"/>
  <c r="D90" i="24"/>
  <c r="N73" i="24"/>
  <c r="L73" i="24"/>
  <c r="N72" i="24"/>
  <c r="L72" i="24"/>
  <c r="N71" i="24"/>
  <c r="L71" i="24"/>
  <c r="N70" i="24"/>
  <c r="L70" i="24"/>
  <c r="N69" i="24"/>
  <c r="L69" i="24"/>
  <c r="N68" i="24"/>
  <c r="L68" i="24"/>
  <c r="N67" i="24"/>
  <c r="L67" i="24"/>
  <c r="N66" i="24"/>
  <c r="L66" i="24"/>
  <c r="N65" i="24"/>
  <c r="L65" i="24"/>
  <c r="N64" i="24"/>
  <c r="L64" i="24"/>
  <c r="N63" i="24"/>
  <c r="L63" i="24"/>
  <c r="N62" i="24"/>
  <c r="L62" i="24"/>
  <c r="N61" i="24"/>
  <c r="L61" i="24"/>
  <c r="N60" i="24"/>
  <c r="L60" i="24"/>
  <c r="N59" i="24"/>
  <c r="L59" i="24"/>
  <c r="N58" i="24"/>
  <c r="L58" i="24"/>
  <c r="N57" i="24"/>
  <c r="L57" i="24"/>
  <c r="N56" i="24"/>
  <c r="L56" i="24"/>
  <c r="N55" i="24"/>
  <c r="L55" i="24"/>
  <c r="N54" i="24"/>
  <c r="L54" i="24"/>
  <c r="N53" i="24"/>
  <c r="L53" i="24"/>
  <c r="N52" i="24"/>
  <c r="L52" i="24"/>
  <c r="N51" i="24"/>
  <c r="L51" i="24"/>
  <c r="N50" i="24"/>
  <c r="L50" i="24"/>
  <c r="N49" i="24"/>
  <c r="L49" i="24"/>
  <c r="N48" i="24"/>
  <c r="L48" i="24"/>
  <c r="N47" i="24"/>
  <c r="L47" i="24"/>
  <c r="N46" i="24"/>
  <c r="L46" i="24"/>
  <c r="N45" i="24"/>
  <c r="L45" i="24"/>
  <c r="N44" i="24"/>
  <c r="L44" i="24"/>
  <c r="N43" i="24"/>
  <c r="L43" i="24"/>
  <c r="N42" i="24"/>
  <c r="L42" i="24"/>
  <c r="N41" i="24"/>
  <c r="L41" i="24"/>
  <c r="N40" i="24"/>
  <c r="L40" i="24"/>
  <c r="N39" i="24"/>
  <c r="L39" i="24"/>
  <c r="N38" i="24"/>
  <c r="L38" i="24"/>
  <c r="N37" i="24"/>
  <c r="L37" i="24"/>
  <c r="N36" i="24"/>
  <c r="L36" i="24"/>
  <c r="N35" i="24"/>
  <c r="L35" i="24"/>
  <c r="N34" i="24"/>
  <c r="L34" i="24"/>
  <c r="N31" i="24"/>
  <c r="L31" i="24"/>
  <c r="N30" i="24"/>
  <c r="L30" i="24"/>
  <c r="N26" i="24"/>
  <c r="N25" i="24"/>
  <c r="C17" i="24"/>
  <c r="C18" i="24" s="1"/>
  <c r="C19" i="24" s="1"/>
  <c r="C20" i="24" s="1"/>
  <c r="C21" i="24" s="1"/>
  <c r="C22" i="24" s="1"/>
  <c r="C23" i="24" s="1"/>
  <c r="C24" i="24" s="1"/>
  <c r="C25" i="24" s="1"/>
  <c r="C26" i="24" s="1"/>
  <c r="C27" i="24" s="1"/>
  <c r="C28" i="24" s="1"/>
  <c r="C29" i="24" s="1"/>
  <c r="C30" i="24" s="1"/>
  <c r="C31" i="24" s="1"/>
  <c r="C32" i="24" s="1"/>
  <c r="K11" i="24"/>
  <c r="I11" i="24"/>
  <c r="D91" i="24"/>
  <c r="M17" i="23"/>
  <c r="N17" i="23" s="1"/>
  <c r="K17" i="23"/>
  <c r="L17" i="23" s="1"/>
  <c r="M17" i="22"/>
  <c r="N17" i="22" s="1"/>
  <c r="K17" i="22"/>
  <c r="L17" i="22" s="1"/>
  <c r="N101" i="21"/>
  <c r="O101" i="21" s="1"/>
  <c r="L101" i="21"/>
  <c r="M101" i="21" s="1"/>
  <c r="M18" i="21"/>
  <c r="N18" i="21" s="1"/>
  <c r="K18" i="21"/>
  <c r="L18" i="21" s="1"/>
  <c r="N102" i="19"/>
  <c r="O102" i="19" s="1"/>
  <c r="L102" i="19"/>
  <c r="M102" i="19" s="1"/>
  <c r="M20" i="19"/>
  <c r="N20" i="19" s="1"/>
  <c r="K20" i="19"/>
  <c r="L20" i="19" s="1"/>
  <c r="M20" i="18"/>
  <c r="N20" i="18" s="1"/>
  <c r="K20" i="18"/>
  <c r="L20" i="18" s="1"/>
  <c r="N103" i="4"/>
  <c r="O103" i="4" s="1"/>
  <c r="L103" i="4"/>
  <c r="M103" i="4" s="1"/>
  <c r="M21" i="4"/>
  <c r="N21" i="4" s="1"/>
  <c r="K21" i="4"/>
  <c r="L21" i="4" s="1"/>
  <c r="N103" i="3"/>
  <c r="O103" i="3" s="1"/>
  <c r="L103" i="3"/>
  <c r="M103" i="3" s="1"/>
  <c r="M21" i="3"/>
  <c r="N21" i="3" s="1"/>
  <c r="K21" i="3"/>
  <c r="L21" i="3" s="1"/>
  <c r="D91" i="19"/>
  <c r="D8" i="13"/>
  <c r="D91" i="13" s="1"/>
  <c r="W25" i="17"/>
  <c r="W24" i="17"/>
  <c r="P155" i="23"/>
  <c r="O155" i="23"/>
  <c r="M155" i="23"/>
  <c r="P154" i="23"/>
  <c r="O154" i="23"/>
  <c r="M154" i="23"/>
  <c r="P153" i="23"/>
  <c r="O153" i="23"/>
  <c r="M153" i="23"/>
  <c r="P152" i="23"/>
  <c r="O152" i="23"/>
  <c r="M152" i="23"/>
  <c r="P151" i="23"/>
  <c r="O151" i="23"/>
  <c r="M151" i="23"/>
  <c r="P150" i="23"/>
  <c r="O150" i="23"/>
  <c r="M150" i="23"/>
  <c r="P149" i="23"/>
  <c r="O149" i="23"/>
  <c r="M149" i="23"/>
  <c r="P148" i="23"/>
  <c r="O148" i="23"/>
  <c r="M148" i="23"/>
  <c r="P147" i="23"/>
  <c r="O147" i="23"/>
  <c r="M147" i="23"/>
  <c r="P146" i="23"/>
  <c r="O146" i="23"/>
  <c r="M146" i="23"/>
  <c r="P145" i="23"/>
  <c r="O145" i="23"/>
  <c r="M145" i="23"/>
  <c r="P144" i="23"/>
  <c r="O144" i="23"/>
  <c r="M144" i="23"/>
  <c r="P143" i="23"/>
  <c r="O143" i="23"/>
  <c r="M143" i="23"/>
  <c r="P142" i="23"/>
  <c r="O142" i="23"/>
  <c r="M142" i="23"/>
  <c r="P141" i="23"/>
  <c r="O141" i="23"/>
  <c r="M141" i="23"/>
  <c r="P140" i="23"/>
  <c r="O140" i="23"/>
  <c r="M140" i="23"/>
  <c r="P139" i="23"/>
  <c r="O139" i="23"/>
  <c r="M139" i="23"/>
  <c r="P138" i="23"/>
  <c r="O138" i="23"/>
  <c r="M138" i="23"/>
  <c r="P137" i="23"/>
  <c r="O137" i="23"/>
  <c r="M137" i="23"/>
  <c r="P136" i="23"/>
  <c r="O136" i="23"/>
  <c r="M136" i="23"/>
  <c r="P135" i="23"/>
  <c r="O135" i="23"/>
  <c r="M135" i="23"/>
  <c r="P134" i="23"/>
  <c r="O134" i="23"/>
  <c r="M134" i="23"/>
  <c r="P133" i="23"/>
  <c r="O133" i="23"/>
  <c r="M133" i="23"/>
  <c r="P132" i="23"/>
  <c r="O132" i="23"/>
  <c r="M132" i="23"/>
  <c r="O131" i="23"/>
  <c r="M131" i="23"/>
  <c r="O130" i="23"/>
  <c r="M130" i="23"/>
  <c r="O129" i="23"/>
  <c r="M129" i="23"/>
  <c r="O128" i="23"/>
  <c r="M128" i="23"/>
  <c r="O127" i="23"/>
  <c r="M127" i="23"/>
  <c r="O126" i="23"/>
  <c r="M126" i="23"/>
  <c r="O125" i="23"/>
  <c r="M125" i="23"/>
  <c r="O124" i="23"/>
  <c r="M124" i="23"/>
  <c r="O123" i="23"/>
  <c r="M123" i="23"/>
  <c r="O122" i="23"/>
  <c r="M122" i="23"/>
  <c r="O121" i="23"/>
  <c r="M121" i="23"/>
  <c r="O120" i="23"/>
  <c r="M120" i="23"/>
  <c r="O119" i="23"/>
  <c r="M119" i="23"/>
  <c r="O118" i="23"/>
  <c r="M118" i="23"/>
  <c r="O117" i="23"/>
  <c r="M117" i="23"/>
  <c r="O116" i="23"/>
  <c r="M116" i="23"/>
  <c r="O115" i="23"/>
  <c r="M115" i="23"/>
  <c r="O114" i="23"/>
  <c r="M114" i="23"/>
  <c r="O113" i="23"/>
  <c r="M113" i="23"/>
  <c r="O112" i="23"/>
  <c r="M112" i="23"/>
  <c r="O111" i="23"/>
  <c r="M111" i="23"/>
  <c r="O106" i="23"/>
  <c r="O105" i="23"/>
  <c r="D97" i="23"/>
  <c r="L94" i="23"/>
  <c r="J94" i="23"/>
  <c r="D92" i="23"/>
  <c r="D90" i="23"/>
  <c r="N73" i="23"/>
  <c r="L73" i="23"/>
  <c r="N72" i="23"/>
  <c r="L72" i="23"/>
  <c r="N71" i="23"/>
  <c r="L71" i="23"/>
  <c r="N70" i="23"/>
  <c r="L70" i="23"/>
  <c r="N69" i="23"/>
  <c r="L69" i="23"/>
  <c r="N68" i="23"/>
  <c r="L68" i="23"/>
  <c r="N67" i="23"/>
  <c r="L67" i="23"/>
  <c r="N66" i="23"/>
  <c r="L66" i="23"/>
  <c r="N65" i="23"/>
  <c r="L65" i="23"/>
  <c r="N64" i="23"/>
  <c r="L64" i="23"/>
  <c r="N63" i="23"/>
  <c r="L63" i="23"/>
  <c r="N62" i="23"/>
  <c r="L62" i="23"/>
  <c r="N61" i="23"/>
  <c r="L61" i="23"/>
  <c r="N60" i="23"/>
  <c r="L60" i="23"/>
  <c r="N59" i="23"/>
  <c r="L59" i="23"/>
  <c r="N58" i="23"/>
  <c r="L58" i="23"/>
  <c r="N57" i="23"/>
  <c r="L57" i="23"/>
  <c r="N56" i="23"/>
  <c r="L56" i="23"/>
  <c r="N55" i="23"/>
  <c r="L55" i="23"/>
  <c r="N54" i="23"/>
  <c r="L54" i="23"/>
  <c r="N53" i="23"/>
  <c r="L53" i="23"/>
  <c r="N52" i="23"/>
  <c r="L52" i="23"/>
  <c r="N51" i="23"/>
  <c r="L51" i="23"/>
  <c r="N50" i="23"/>
  <c r="L50" i="23"/>
  <c r="N49" i="23"/>
  <c r="L49" i="23"/>
  <c r="N48" i="23"/>
  <c r="L48" i="23"/>
  <c r="N47" i="23"/>
  <c r="L47" i="23"/>
  <c r="N46" i="23"/>
  <c r="L46" i="23"/>
  <c r="N45" i="23"/>
  <c r="L45" i="23"/>
  <c r="N44" i="23"/>
  <c r="L44" i="23"/>
  <c r="N43" i="23"/>
  <c r="L43" i="23"/>
  <c r="N42" i="23"/>
  <c r="L42" i="23"/>
  <c r="N41" i="23"/>
  <c r="L41" i="23"/>
  <c r="N40" i="23"/>
  <c r="L40" i="23"/>
  <c r="N39" i="23"/>
  <c r="L39" i="23"/>
  <c r="N38" i="23"/>
  <c r="L38" i="23"/>
  <c r="N37" i="23"/>
  <c r="L37" i="23"/>
  <c r="N36" i="23"/>
  <c r="L36" i="23"/>
  <c r="N35" i="23"/>
  <c r="L35" i="23"/>
  <c r="N34" i="23"/>
  <c r="L34" i="23"/>
  <c r="N31" i="23"/>
  <c r="L31" i="23"/>
  <c r="N30" i="23"/>
  <c r="L30" i="23"/>
  <c r="N29" i="23"/>
  <c r="L29" i="23"/>
  <c r="N25" i="23"/>
  <c r="N24" i="23"/>
  <c r="C17" i="23"/>
  <c r="C18" i="23" s="1"/>
  <c r="C19" i="23" s="1"/>
  <c r="C20" i="23" s="1"/>
  <c r="C21" i="23" s="1"/>
  <c r="C22" i="23" s="1"/>
  <c r="C23" i="23" s="1"/>
  <c r="C24" i="23" s="1"/>
  <c r="C25" i="23" s="1"/>
  <c r="C26" i="23" s="1"/>
  <c r="C27" i="23" s="1"/>
  <c r="C28" i="23" s="1"/>
  <c r="C29" i="23" s="1"/>
  <c r="C30" i="23" s="1"/>
  <c r="C31" i="23" s="1"/>
  <c r="C32" i="23" s="1"/>
  <c r="K11" i="23"/>
  <c r="I11" i="23"/>
  <c r="P155" i="22"/>
  <c r="O155" i="22"/>
  <c r="M155" i="22"/>
  <c r="P154" i="22"/>
  <c r="O154" i="22"/>
  <c r="M154" i="22"/>
  <c r="P153" i="22"/>
  <c r="O153" i="22"/>
  <c r="M153" i="22"/>
  <c r="P152" i="22"/>
  <c r="O152" i="22"/>
  <c r="M152" i="22"/>
  <c r="P151" i="22"/>
  <c r="O151" i="22"/>
  <c r="M151" i="22"/>
  <c r="P150" i="22"/>
  <c r="O150" i="22"/>
  <c r="M150" i="22"/>
  <c r="P149" i="22"/>
  <c r="O149" i="22"/>
  <c r="M149" i="22"/>
  <c r="P148" i="22"/>
  <c r="O148" i="22"/>
  <c r="M148" i="22"/>
  <c r="P147" i="22"/>
  <c r="O147" i="22"/>
  <c r="M147" i="22"/>
  <c r="P146" i="22"/>
  <c r="O146" i="22"/>
  <c r="M146" i="22"/>
  <c r="P145" i="22"/>
  <c r="O145" i="22"/>
  <c r="M145" i="22"/>
  <c r="P144" i="22"/>
  <c r="O144" i="22"/>
  <c r="M144" i="22"/>
  <c r="P143" i="22"/>
  <c r="O143" i="22"/>
  <c r="M143" i="22"/>
  <c r="P142" i="22"/>
  <c r="O142" i="22"/>
  <c r="M142" i="22"/>
  <c r="P141" i="22"/>
  <c r="O141" i="22"/>
  <c r="M141" i="22"/>
  <c r="P140" i="22"/>
  <c r="O140" i="22"/>
  <c r="M140" i="22"/>
  <c r="P139" i="22"/>
  <c r="O139" i="22"/>
  <c r="M139" i="22"/>
  <c r="P138" i="22"/>
  <c r="O138" i="22"/>
  <c r="M138" i="22"/>
  <c r="P137" i="22"/>
  <c r="O137" i="22"/>
  <c r="M137" i="22"/>
  <c r="P136" i="22"/>
  <c r="O136" i="22"/>
  <c r="M136" i="22"/>
  <c r="P135" i="22"/>
  <c r="O135" i="22"/>
  <c r="M135" i="22"/>
  <c r="P134" i="22"/>
  <c r="O134" i="22"/>
  <c r="M134" i="22"/>
  <c r="P133" i="22"/>
  <c r="O133" i="22"/>
  <c r="M133" i="22"/>
  <c r="P132" i="22"/>
  <c r="O132" i="22"/>
  <c r="M132" i="22"/>
  <c r="O131" i="22"/>
  <c r="M131" i="22"/>
  <c r="O130" i="22"/>
  <c r="M130" i="22"/>
  <c r="O129" i="22"/>
  <c r="M129" i="22"/>
  <c r="O128" i="22"/>
  <c r="M128" i="22"/>
  <c r="O127" i="22"/>
  <c r="M127" i="22"/>
  <c r="O126" i="22"/>
  <c r="M126" i="22"/>
  <c r="O125" i="22"/>
  <c r="M125" i="22"/>
  <c r="O124" i="22"/>
  <c r="M124" i="22"/>
  <c r="O123" i="22"/>
  <c r="M123" i="22"/>
  <c r="O122" i="22"/>
  <c r="M122" i="22"/>
  <c r="O121" i="22"/>
  <c r="M121" i="22"/>
  <c r="O120" i="22"/>
  <c r="M120" i="22"/>
  <c r="O119" i="22"/>
  <c r="M119" i="22"/>
  <c r="O118" i="22"/>
  <c r="M118" i="22"/>
  <c r="O117" i="22"/>
  <c r="M117" i="22"/>
  <c r="O116" i="22"/>
  <c r="M116" i="22"/>
  <c r="O115" i="22"/>
  <c r="M115" i="22"/>
  <c r="O114" i="22"/>
  <c r="M114" i="22"/>
  <c r="O113" i="22"/>
  <c r="M113" i="22"/>
  <c r="O112" i="22"/>
  <c r="M112" i="22"/>
  <c r="O111" i="22"/>
  <c r="M111" i="22"/>
  <c r="O106" i="22"/>
  <c r="O105" i="22"/>
  <c r="D97" i="22"/>
  <c r="L94" i="22"/>
  <c r="J94" i="22"/>
  <c r="D92" i="22"/>
  <c r="D90" i="22"/>
  <c r="N73" i="22"/>
  <c r="L73" i="22"/>
  <c r="N72" i="22"/>
  <c r="L72" i="22"/>
  <c r="N71" i="22"/>
  <c r="L71" i="22"/>
  <c r="N70" i="22"/>
  <c r="L70" i="22"/>
  <c r="N69" i="22"/>
  <c r="L69" i="22"/>
  <c r="N68" i="22"/>
  <c r="L68" i="22"/>
  <c r="N67" i="22"/>
  <c r="L67" i="22"/>
  <c r="N66" i="22"/>
  <c r="L66" i="22"/>
  <c r="N65" i="22"/>
  <c r="L65" i="22"/>
  <c r="N64" i="22"/>
  <c r="L64" i="22"/>
  <c r="N63" i="22"/>
  <c r="L63" i="22"/>
  <c r="N62" i="22"/>
  <c r="L62" i="22"/>
  <c r="N61" i="22"/>
  <c r="L61" i="22"/>
  <c r="N60" i="22"/>
  <c r="L60" i="22"/>
  <c r="N59" i="22"/>
  <c r="L59" i="22"/>
  <c r="N58" i="22"/>
  <c r="L58" i="22"/>
  <c r="N57" i="22"/>
  <c r="L57" i="22"/>
  <c r="N56" i="22"/>
  <c r="L56" i="22"/>
  <c r="N55" i="22"/>
  <c r="L55" i="22"/>
  <c r="N54" i="22"/>
  <c r="L54" i="22"/>
  <c r="N53" i="22"/>
  <c r="L53" i="22"/>
  <c r="N52" i="22"/>
  <c r="L52" i="22"/>
  <c r="N51" i="22"/>
  <c r="L51" i="22"/>
  <c r="N50" i="22"/>
  <c r="L50" i="22"/>
  <c r="N49" i="22"/>
  <c r="L49" i="22"/>
  <c r="N48" i="22"/>
  <c r="L48" i="22"/>
  <c r="N47" i="22"/>
  <c r="L47" i="22"/>
  <c r="N46" i="22"/>
  <c r="L46" i="22"/>
  <c r="N45" i="22"/>
  <c r="L45" i="22"/>
  <c r="N44" i="22"/>
  <c r="L44" i="22"/>
  <c r="N43" i="22"/>
  <c r="L43" i="22"/>
  <c r="N42" i="22"/>
  <c r="L42" i="22"/>
  <c r="N41" i="22"/>
  <c r="L41" i="22"/>
  <c r="N40" i="22"/>
  <c r="L40" i="22"/>
  <c r="N39" i="22"/>
  <c r="L39" i="22"/>
  <c r="N38" i="22"/>
  <c r="L38" i="22"/>
  <c r="N37" i="22"/>
  <c r="L37" i="22"/>
  <c r="N36" i="22"/>
  <c r="L36" i="22"/>
  <c r="N35" i="22"/>
  <c r="L35" i="22"/>
  <c r="N34" i="22"/>
  <c r="L34" i="22"/>
  <c r="N33" i="22"/>
  <c r="L33" i="22"/>
  <c r="N31" i="22"/>
  <c r="L31" i="22"/>
  <c r="N30" i="22"/>
  <c r="L30" i="22"/>
  <c r="N29" i="22"/>
  <c r="L29" i="22"/>
  <c r="N25" i="22"/>
  <c r="N24" i="22"/>
  <c r="C17" i="22"/>
  <c r="C18" i="22" s="1"/>
  <c r="C19" i="22" s="1"/>
  <c r="C20" i="22" s="1"/>
  <c r="C21" i="22" s="1"/>
  <c r="C22" i="22" s="1"/>
  <c r="C23" i="22" s="1"/>
  <c r="C24" i="22" s="1"/>
  <c r="C25" i="22" s="1"/>
  <c r="C26" i="22" s="1"/>
  <c r="C27" i="22" s="1"/>
  <c r="C28" i="22" s="1"/>
  <c r="C29" i="22" s="1"/>
  <c r="C30" i="22" s="1"/>
  <c r="C31" i="22" s="1"/>
  <c r="C32" i="22" s="1"/>
  <c r="K11" i="22"/>
  <c r="I11" i="22"/>
  <c r="N100" i="21"/>
  <c r="O100" i="21" s="1"/>
  <c r="L100" i="21"/>
  <c r="M100" i="21" s="1"/>
  <c r="N101" i="19"/>
  <c r="O101" i="19" s="1"/>
  <c r="L101" i="19"/>
  <c r="M101" i="19" s="1"/>
  <c r="M19" i="19"/>
  <c r="N19" i="19" s="1"/>
  <c r="K19" i="19"/>
  <c r="L19" i="19" s="1"/>
  <c r="N101" i="18"/>
  <c r="O101" i="18" s="1"/>
  <c r="L101" i="18"/>
  <c r="M101" i="18" s="1"/>
  <c r="M19" i="18"/>
  <c r="N19" i="18" s="1"/>
  <c r="K19" i="18"/>
  <c r="L19" i="18" s="1"/>
  <c r="N102" i="4"/>
  <c r="O102" i="4" s="1"/>
  <c r="L102" i="4"/>
  <c r="M102" i="4" s="1"/>
  <c r="M20" i="4"/>
  <c r="N20" i="4" s="1"/>
  <c r="K20" i="4"/>
  <c r="L20" i="4" s="1"/>
  <c r="M20" i="3"/>
  <c r="N20" i="3" s="1"/>
  <c r="K20" i="3"/>
  <c r="L20" i="3" s="1"/>
  <c r="N102" i="3"/>
  <c r="O102" i="3" s="1"/>
  <c r="L102" i="3"/>
  <c r="M102" i="3" s="1"/>
  <c r="F79" i="1"/>
  <c r="W23" i="17"/>
  <c r="W22" i="17"/>
  <c r="B21" i="18"/>
  <c r="B19" i="21"/>
  <c r="B21" i="3"/>
  <c r="M17" i="21"/>
  <c r="N17" i="21" s="1"/>
  <c r="K17" i="21"/>
  <c r="L17" i="21" s="1"/>
  <c r="M17" i="20"/>
  <c r="N17" i="20" s="1"/>
  <c r="K17" i="20"/>
  <c r="L17" i="20" s="1"/>
  <c r="N100" i="19"/>
  <c r="O100" i="19" s="1"/>
  <c r="L100" i="19"/>
  <c r="M100" i="19" s="1"/>
  <c r="M18" i="19"/>
  <c r="N18" i="19" s="1"/>
  <c r="K18" i="19"/>
  <c r="L18" i="19" s="1"/>
  <c r="N100" i="18"/>
  <c r="O100" i="18" s="1"/>
  <c r="L100" i="18"/>
  <c r="M100" i="18" s="1"/>
  <c r="M18" i="18"/>
  <c r="N18" i="18" s="1"/>
  <c r="K18" i="18"/>
  <c r="L18" i="18" s="1"/>
  <c r="N101" i="4"/>
  <c r="O101" i="4" s="1"/>
  <c r="L101" i="4"/>
  <c r="M101" i="4" s="1"/>
  <c r="M19" i="4"/>
  <c r="N19" i="4" s="1"/>
  <c r="K19" i="4"/>
  <c r="L19" i="4" s="1"/>
  <c r="N101" i="3"/>
  <c r="O101" i="3" s="1"/>
  <c r="L101" i="3"/>
  <c r="M101" i="3" s="1"/>
  <c r="M19" i="3"/>
  <c r="N19" i="3" s="1"/>
  <c r="K19" i="3"/>
  <c r="L19" i="3" s="1"/>
  <c r="J95" i="31"/>
  <c r="J96" i="31" s="1"/>
  <c r="D94" i="3"/>
  <c r="C100" i="3" s="1"/>
  <c r="C17" i="3"/>
  <c r="C18" i="3" s="1"/>
  <c r="C19" i="3" s="1"/>
  <c r="C20" i="3" s="1"/>
  <c r="C21" i="3" s="1"/>
  <c r="C22" i="3" s="1"/>
  <c r="C23" i="3" s="1"/>
  <c r="C24" i="3" s="1"/>
  <c r="C25" i="3" s="1"/>
  <c r="C26" i="3" s="1"/>
  <c r="C27" i="3" s="1"/>
  <c r="C28" i="3" s="1"/>
  <c r="C29" i="3" s="1"/>
  <c r="C30" i="3" s="1"/>
  <c r="C31" i="3" s="1"/>
  <c r="C32" i="3" s="1"/>
  <c r="K18" i="3"/>
  <c r="L18" i="3" s="1"/>
  <c r="C17" i="4"/>
  <c r="C18" i="4" s="1"/>
  <c r="C19" i="4" s="1"/>
  <c r="C20" i="4" s="1"/>
  <c r="C21" i="4" s="1"/>
  <c r="C22" i="4" s="1"/>
  <c r="C23" i="4" s="1"/>
  <c r="C24" i="4" s="1"/>
  <c r="C25" i="4" s="1"/>
  <c r="C26" i="4" s="1"/>
  <c r="C27" i="4" s="1"/>
  <c r="C28" i="4" s="1"/>
  <c r="C29" i="4" s="1"/>
  <c r="C30" i="4" s="1"/>
  <c r="C31" i="4" s="1"/>
  <c r="C32" i="4" s="1"/>
  <c r="K18" i="4"/>
  <c r="L18" i="4" s="1"/>
  <c r="C17" i="18"/>
  <c r="C18" i="18" s="1"/>
  <c r="C19" i="18" s="1"/>
  <c r="C20" i="18" s="1"/>
  <c r="C21" i="18" s="1"/>
  <c r="C22" i="18" s="1"/>
  <c r="C23" i="18" s="1"/>
  <c r="C24" i="18" s="1"/>
  <c r="C25" i="18" s="1"/>
  <c r="C26" i="18" s="1"/>
  <c r="C27" i="18" s="1"/>
  <c r="C28" i="18" s="1"/>
  <c r="C29" i="18" s="1"/>
  <c r="C30" i="18" s="1"/>
  <c r="C31" i="18" s="1"/>
  <c r="C32" i="18" s="1"/>
  <c r="K17" i="18"/>
  <c r="L17" i="18" s="1"/>
  <c r="C17" i="19"/>
  <c r="C18" i="19" s="1"/>
  <c r="C19" i="19" s="1"/>
  <c r="C20" i="19" s="1"/>
  <c r="C21" i="19" s="1"/>
  <c r="C22" i="19" s="1"/>
  <c r="C23" i="19" s="1"/>
  <c r="C24" i="19" s="1"/>
  <c r="C25" i="19" s="1"/>
  <c r="C26" i="19" s="1"/>
  <c r="C27" i="19" s="1"/>
  <c r="C28" i="19" s="1"/>
  <c r="C29" i="19" s="1"/>
  <c r="C30" i="19" s="1"/>
  <c r="C31" i="19" s="1"/>
  <c r="C32" i="19" s="1"/>
  <c r="K17" i="19"/>
  <c r="L17" i="19" s="1"/>
  <c r="C17" i="21"/>
  <c r="C18" i="21" s="1"/>
  <c r="C19" i="21" s="1"/>
  <c r="C20" i="21" s="1"/>
  <c r="C21" i="21" s="1"/>
  <c r="C22" i="21" s="1"/>
  <c r="C23" i="21" s="1"/>
  <c r="C24" i="21" s="1"/>
  <c r="C25" i="21" s="1"/>
  <c r="C26" i="21" s="1"/>
  <c r="C27" i="21" s="1"/>
  <c r="C28" i="21" s="1"/>
  <c r="C29" i="21" s="1"/>
  <c r="C30" i="21" s="1"/>
  <c r="C31" i="21" s="1"/>
  <c r="C32" i="21" s="1"/>
  <c r="I14" i="20"/>
  <c r="C17" i="20"/>
  <c r="C18" i="20" s="1"/>
  <c r="C19" i="20" s="1"/>
  <c r="C20" i="20" s="1"/>
  <c r="C21" i="20" s="1"/>
  <c r="C22" i="20" s="1"/>
  <c r="C23" i="20" s="1"/>
  <c r="C24" i="20" s="1"/>
  <c r="C25" i="20" s="1"/>
  <c r="C26" i="20" s="1"/>
  <c r="C27" i="20" s="1"/>
  <c r="C28" i="20" s="1"/>
  <c r="C29" i="20" s="1"/>
  <c r="C30" i="20" s="1"/>
  <c r="C31" i="20" s="1"/>
  <c r="C32" i="20" s="1"/>
  <c r="C33" i="20" s="1"/>
  <c r="C34" i="20" s="1"/>
  <c r="C35" i="20" s="1"/>
  <c r="C36" i="20" s="1"/>
  <c r="C37" i="20" s="1"/>
  <c r="C38" i="20" s="1"/>
  <c r="C39" i="20" s="1"/>
  <c r="C40" i="20" s="1"/>
  <c r="C41" i="20" s="1"/>
  <c r="C42" i="20" s="1"/>
  <c r="C43" i="20" s="1"/>
  <c r="C44" i="20" s="1"/>
  <c r="C45" i="20" s="1"/>
  <c r="C46" i="20" s="1"/>
  <c r="C47" i="20" s="1"/>
  <c r="C48" i="20" s="1"/>
  <c r="C49" i="20" s="1"/>
  <c r="C50" i="20" s="1"/>
  <c r="C51" i="20" s="1"/>
  <c r="C52" i="20" s="1"/>
  <c r="C53" i="20" s="1"/>
  <c r="C54" i="20" s="1"/>
  <c r="C55" i="20" s="1"/>
  <c r="C56" i="20" s="1"/>
  <c r="C57" i="20" s="1"/>
  <c r="C58" i="20" s="1"/>
  <c r="C59" i="20" s="1"/>
  <c r="C60" i="20" s="1"/>
  <c r="C61" i="20" s="1"/>
  <c r="C62" i="20" s="1"/>
  <c r="C63" i="20" s="1"/>
  <c r="C64" i="20" s="1"/>
  <c r="C65" i="20" s="1"/>
  <c r="C66" i="20" s="1"/>
  <c r="C67" i="20" s="1"/>
  <c r="C68" i="20" s="1"/>
  <c r="C69" i="20" s="1"/>
  <c r="C70" i="20" s="1"/>
  <c r="C71" i="20" s="1"/>
  <c r="C72" i="20" s="1"/>
  <c r="C73" i="20" s="1"/>
  <c r="D95" i="3"/>
  <c r="P1" i="21"/>
  <c r="P84" i="21" s="1"/>
  <c r="H3" i="21"/>
  <c r="K11" i="21"/>
  <c r="B17" i="21"/>
  <c r="N25" i="21"/>
  <c r="N26" i="21"/>
  <c r="L30" i="21"/>
  <c r="N30" i="21"/>
  <c r="L31" i="21"/>
  <c r="N31" i="21"/>
  <c r="L33" i="21"/>
  <c r="N33" i="21"/>
  <c r="L34" i="21"/>
  <c r="N34" i="21"/>
  <c r="L35" i="21"/>
  <c r="N35" i="21"/>
  <c r="L36" i="21"/>
  <c r="N36" i="21"/>
  <c r="L37" i="21"/>
  <c r="N37" i="21"/>
  <c r="L38" i="21"/>
  <c r="N38" i="21"/>
  <c r="L39" i="21"/>
  <c r="N39" i="21"/>
  <c r="L40" i="21"/>
  <c r="N40" i="21"/>
  <c r="L41" i="21"/>
  <c r="N41" i="21"/>
  <c r="L42" i="21"/>
  <c r="N42" i="21"/>
  <c r="L43" i="21"/>
  <c r="N43" i="21"/>
  <c r="L44" i="21"/>
  <c r="N44" i="21"/>
  <c r="L45" i="21"/>
  <c r="N45" i="21"/>
  <c r="L46" i="21"/>
  <c r="N46" i="21"/>
  <c r="L47" i="21"/>
  <c r="N47" i="21"/>
  <c r="L48" i="21"/>
  <c r="N48" i="21"/>
  <c r="L49" i="21"/>
  <c r="N49" i="21"/>
  <c r="L50" i="21"/>
  <c r="N50" i="21"/>
  <c r="L51" i="21"/>
  <c r="N51" i="21"/>
  <c r="L52" i="21"/>
  <c r="N52" i="21"/>
  <c r="L53" i="21"/>
  <c r="N53" i="21"/>
  <c r="L54" i="21"/>
  <c r="N54" i="21"/>
  <c r="L55" i="21"/>
  <c r="N55" i="21"/>
  <c r="L56" i="21"/>
  <c r="N56" i="21"/>
  <c r="L57" i="21"/>
  <c r="N57" i="21"/>
  <c r="L58" i="21"/>
  <c r="N58" i="21"/>
  <c r="L59" i="21"/>
  <c r="N59" i="21"/>
  <c r="L60" i="21"/>
  <c r="N60" i="21"/>
  <c r="L61" i="21"/>
  <c r="N61" i="21"/>
  <c r="L62" i="21"/>
  <c r="N62" i="21"/>
  <c r="L63" i="21"/>
  <c r="N63" i="21"/>
  <c r="L64" i="21"/>
  <c r="N64" i="21"/>
  <c r="L65" i="21"/>
  <c r="N65" i="21"/>
  <c r="L66" i="21"/>
  <c r="N66" i="21"/>
  <c r="L67" i="21"/>
  <c r="N67" i="21"/>
  <c r="L68" i="21"/>
  <c r="N68" i="21"/>
  <c r="L69" i="21"/>
  <c r="N69" i="21"/>
  <c r="L70" i="21"/>
  <c r="N70" i="21"/>
  <c r="L71" i="21"/>
  <c r="N71" i="21"/>
  <c r="L72" i="21"/>
  <c r="N72" i="21"/>
  <c r="L73" i="21"/>
  <c r="N73" i="21"/>
  <c r="D90" i="21"/>
  <c r="D92" i="21"/>
  <c r="J94" i="21"/>
  <c r="L94" i="21"/>
  <c r="D97" i="21"/>
  <c r="M112" i="21"/>
  <c r="O112" i="21"/>
  <c r="M113" i="21"/>
  <c r="O113" i="21"/>
  <c r="M114" i="21"/>
  <c r="O114" i="21"/>
  <c r="M115" i="21"/>
  <c r="O115" i="21"/>
  <c r="M116" i="21"/>
  <c r="O116" i="21"/>
  <c r="M117" i="21"/>
  <c r="O117" i="21"/>
  <c r="M118" i="21"/>
  <c r="O118" i="21"/>
  <c r="M119" i="21"/>
  <c r="O119" i="21"/>
  <c r="M120" i="21"/>
  <c r="O120" i="21"/>
  <c r="M121" i="21"/>
  <c r="O121" i="21"/>
  <c r="M122" i="21"/>
  <c r="O122" i="21"/>
  <c r="M123" i="21"/>
  <c r="O123" i="21"/>
  <c r="M124" i="21"/>
  <c r="O124" i="21"/>
  <c r="M125" i="21"/>
  <c r="O125" i="21"/>
  <c r="M126" i="21"/>
  <c r="O126" i="21"/>
  <c r="M127" i="21"/>
  <c r="O127" i="21"/>
  <c r="M128" i="21"/>
  <c r="O128" i="21"/>
  <c r="M129" i="21"/>
  <c r="O129" i="21"/>
  <c r="M130" i="21"/>
  <c r="O130" i="21"/>
  <c r="M131" i="21"/>
  <c r="O131" i="21"/>
  <c r="M132" i="21"/>
  <c r="O132" i="21"/>
  <c r="M133" i="21"/>
  <c r="O133" i="21"/>
  <c r="M134" i="21"/>
  <c r="O134" i="21"/>
  <c r="M135" i="21"/>
  <c r="O135" i="21"/>
  <c r="M136" i="21"/>
  <c r="O136" i="21"/>
  <c r="M137" i="21"/>
  <c r="O137" i="21"/>
  <c r="M138" i="21"/>
  <c r="O138" i="21"/>
  <c r="M139" i="21"/>
  <c r="O139" i="21"/>
  <c r="M140" i="21"/>
  <c r="O140" i="21"/>
  <c r="M141" i="21"/>
  <c r="O141" i="21"/>
  <c r="M142" i="21"/>
  <c r="O142" i="21"/>
  <c r="M143" i="21"/>
  <c r="O143" i="21"/>
  <c r="M144" i="21"/>
  <c r="O144" i="21"/>
  <c r="M145" i="21"/>
  <c r="O145" i="21"/>
  <c r="M146" i="21"/>
  <c r="O146" i="21"/>
  <c r="M147" i="21"/>
  <c r="O147" i="21"/>
  <c r="M148" i="21"/>
  <c r="O148" i="21"/>
  <c r="M149" i="21"/>
  <c r="O149" i="21"/>
  <c r="M150" i="21"/>
  <c r="O150" i="21"/>
  <c r="M151" i="21"/>
  <c r="O151" i="21"/>
  <c r="M152" i="21"/>
  <c r="O152" i="21"/>
  <c r="M153" i="21"/>
  <c r="O153" i="21"/>
  <c r="M154" i="21"/>
  <c r="O154" i="21"/>
  <c r="M155" i="21"/>
  <c r="O155" i="21"/>
  <c r="M17" i="19"/>
  <c r="N17" i="19" s="1"/>
  <c r="P1" i="20"/>
  <c r="P84" i="20" s="1"/>
  <c r="H3" i="20"/>
  <c r="K11" i="20"/>
  <c r="B17" i="20"/>
  <c r="L31" i="20"/>
  <c r="N31" i="20"/>
  <c r="L33" i="20"/>
  <c r="N33" i="20"/>
  <c r="L34" i="20"/>
  <c r="N34" i="20"/>
  <c r="L35" i="20"/>
  <c r="N35" i="20"/>
  <c r="L36" i="20"/>
  <c r="N36" i="20"/>
  <c r="L37" i="20"/>
  <c r="N37" i="20"/>
  <c r="L38" i="20"/>
  <c r="N38" i="20"/>
  <c r="L39" i="20"/>
  <c r="N39" i="20"/>
  <c r="L40" i="20"/>
  <c r="N40" i="20"/>
  <c r="L41" i="20"/>
  <c r="N41" i="20"/>
  <c r="L42" i="20"/>
  <c r="N42" i="20"/>
  <c r="L43" i="20"/>
  <c r="N43" i="20"/>
  <c r="L44" i="20"/>
  <c r="N44" i="20"/>
  <c r="L45" i="20"/>
  <c r="N45" i="20"/>
  <c r="L46" i="20"/>
  <c r="N46" i="20"/>
  <c r="L47" i="20"/>
  <c r="N47" i="20"/>
  <c r="L48" i="20"/>
  <c r="N48" i="20"/>
  <c r="L49" i="20"/>
  <c r="N49" i="20"/>
  <c r="L50" i="20"/>
  <c r="N50" i="20"/>
  <c r="L51" i="20"/>
  <c r="N51" i="20"/>
  <c r="L52" i="20"/>
  <c r="N52" i="20"/>
  <c r="L53" i="20"/>
  <c r="N53" i="20"/>
  <c r="L54" i="20"/>
  <c r="N54" i="20"/>
  <c r="L55" i="20"/>
  <c r="N55" i="20"/>
  <c r="L56" i="20"/>
  <c r="N56" i="20"/>
  <c r="L57" i="20"/>
  <c r="N57" i="20"/>
  <c r="L58" i="20"/>
  <c r="N58" i="20"/>
  <c r="L59" i="20"/>
  <c r="N59" i="20"/>
  <c r="L60" i="20"/>
  <c r="N60" i="20"/>
  <c r="L61" i="20"/>
  <c r="N61" i="20"/>
  <c r="L62" i="20"/>
  <c r="N62" i="20"/>
  <c r="L63" i="20"/>
  <c r="N63" i="20"/>
  <c r="L64" i="20"/>
  <c r="N64" i="20"/>
  <c r="L65" i="20"/>
  <c r="N65" i="20"/>
  <c r="L66" i="20"/>
  <c r="N66" i="20"/>
  <c r="L67" i="20"/>
  <c r="N67" i="20"/>
  <c r="L68" i="20"/>
  <c r="N68" i="20"/>
  <c r="L69" i="20"/>
  <c r="N69" i="20"/>
  <c r="L70" i="20"/>
  <c r="N70" i="20"/>
  <c r="L71" i="20"/>
  <c r="N71" i="20"/>
  <c r="L72" i="20"/>
  <c r="N72" i="20"/>
  <c r="L73" i="20"/>
  <c r="N73" i="20"/>
  <c r="D90" i="20"/>
  <c r="D92" i="20"/>
  <c r="J94" i="20"/>
  <c r="L94" i="20"/>
  <c r="D97" i="20"/>
  <c r="M100" i="20"/>
  <c r="O100" i="20"/>
  <c r="M101" i="20"/>
  <c r="O101" i="20"/>
  <c r="M102" i="20"/>
  <c r="O102" i="20"/>
  <c r="M103" i="20"/>
  <c r="O103" i="20"/>
  <c r="M104" i="20"/>
  <c r="O104" i="20"/>
  <c r="M105" i="20"/>
  <c r="O105" i="20"/>
  <c r="M106" i="20"/>
  <c r="O106" i="20"/>
  <c r="M107" i="20"/>
  <c r="O107" i="20"/>
  <c r="M108" i="20"/>
  <c r="O108" i="20"/>
  <c r="M109" i="20"/>
  <c r="O109" i="20"/>
  <c r="M110" i="20"/>
  <c r="O110" i="20"/>
  <c r="M111" i="20"/>
  <c r="O111" i="20"/>
  <c r="M112" i="20"/>
  <c r="O112" i="20"/>
  <c r="M113" i="20"/>
  <c r="O113" i="20"/>
  <c r="M114" i="20"/>
  <c r="O114" i="20"/>
  <c r="M115" i="20"/>
  <c r="O115" i="20"/>
  <c r="M116" i="20"/>
  <c r="O116" i="20"/>
  <c r="M117" i="20"/>
  <c r="O117" i="20"/>
  <c r="M118" i="20"/>
  <c r="O118" i="20"/>
  <c r="M119" i="20"/>
  <c r="O119" i="20"/>
  <c r="M120" i="20"/>
  <c r="O120" i="20"/>
  <c r="M121" i="20"/>
  <c r="O121" i="20"/>
  <c r="M122" i="20"/>
  <c r="O122" i="20"/>
  <c r="M123" i="20"/>
  <c r="O123" i="20"/>
  <c r="M124" i="20"/>
  <c r="O124" i="20"/>
  <c r="M125" i="20"/>
  <c r="O125" i="20"/>
  <c r="M126" i="20"/>
  <c r="O126" i="20"/>
  <c r="M127" i="20"/>
  <c r="O127" i="20"/>
  <c r="M128" i="20"/>
  <c r="O128" i="20"/>
  <c r="M129" i="20"/>
  <c r="O129" i="20"/>
  <c r="M130" i="20"/>
  <c r="O130" i="20"/>
  <c r="M131" i="20"/>
  <c r="O131" i="20"/>
  <c r="M132" i="20"/>
  <c r="O132" i="20"/>
  <c r="M133" i="20"/>
  <c r="O133" i="20"/>
  <c r="M134" i="20"/>
  <c r="O134" i="20"/>
  <c r="M135" i="20"/>
  <c r="O135" i="20"/>
  <c r="M136" i="20"/>
  <c r="O136" i="20"/>
  <c r="M137" i="20"/>
  <c r="O137" i="20"/>
  <c r="M138" i="20"/>
  <c r="O138" i="20"/>
  <c r="M139" i="20"/>
  <c r="O139" i="20"/>
  <c r="M140" i="20"/>
  <c r="O140" i="20"/>
  <c r="M141" i="20"/>
  <c r="O141" i="20"/>
  <c r="M142" i="20"/>
  <c r="O142" i="20"/>
  <c r="M143" i="20"/>
  <c r="O143" i="20"/>
  <c r="M144" i="20"/>
  <c r="O144" i="20"/>
  <c r="M145" i="20"/>
  <c r="O145" i="20"/>
  <c r="M146" i="20"/>
  <c r="O146" i="20"/>
  <c r="M147" i="20"/>
  <c r="O147" i="20"/>
  <c r="M148" i="20"/>
  <c r="O148" i="20"/>
  <c r="M149" i="20"/>
  <c r="O149" i="20"/>
  <c r="M150" i="20"/>
  <c r="O150" i="20"/>
  <c r="M151" i="20"/>
  <c r="O151" i="20"/>
  <c r="M152" i="20"/>
  <c r="O152" i="20"/>
  <c r="M153" i="20"/>
  <c r="O153" i="20"/>
  <c r="M154" i="20"/>
  <c r="O154" i="20"/>
  <c r="M155" i="20"/>
  <c r="O155" i="20"/>
  <c r="M17" i="18"/>
  <c r="N17" i="18" s="1"/>
  <c r="N100" i="4"/>
  <c r="O100" i="4" s="1"/>
  <c r="L100" i="4"/>
  <c r="M100" i="4" s="1"/>
  <c r="M18" i="4"/>
  <c r="N18" i="4" s="1"/>
  <c r="N100" i="3"/>
  <c r="O100" i="3" s="1"/>
  <c r="L100" i="3"/>
  <c r="M100" i="3" s="1"/>
  <c r="M18" i="3"/>
  <c r="N18" i="3" s="1"/>
  <c r="O18" i="3" s="1"/>
  <c r="C17" i="13"/>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39" i="13" s="1"/>
  <c r="C40" i="13" s="1"/>
  <c r="C41" i="13" s="1"/>
  <c r="C42" i="13" s="1"/>
  <c r="C43" i="13" s="1"/>
  <c r="C44" i="13" s="1"/>
  <c r="C45" i="13" s="1"/>
  <c r="C46" i="13" s="1"/>
  <c r="C47" i="13" s="1"/>
  <c r="C48" i="13" s="1"/>
  <c r="C49" i="13" s="1"/>
  <c r="C50" i="13" s="1"/>
  <c r="C51" i="13" s="1"/>
  <c r="C52" i="13" s="1"/>
  <c r="C53" i="13" s="1"/>
  <c r="C54" i="13" s="1"/>
  <c r="C55" i="13" s="1"/>
  <c r="C56" i="13" s="1"/>
  <c r="C57" i="13" s="1"/>
  <c r="C58" i="13" s="1"/>
  <c r="C59" i="13" s="1"/>
  <c r="C60" i="13" s="1"/>
  <c r="C61" i="13" s="1"/>
  <c r="C62" i="13" s="1"/>
  <c r="C63" i="13" s="1"/>
  <c r="C64" i="13" s="1"/>
  <c r="C65" i="13" s="1"/>
  <c r="C66" i="13" s="1"/>
  <c r="C67" i="13" s="1"/>
  <c r="C68" i="13" s="1"/>
  <c r="C69" i="13" s="1"/>
  <c r="C70" i="13" s="1"/>
  <c r="C71" i="13" s="1"/>
  <c r="C72" i="13" s="1"/>
  <c r="W21" i="17"/>
  <c r="W20" i="17"/>
  <c r="K17" i="3"/>
  <c r="L17" i="3" s="1"/>
  <c r="K17" i="4"/>
  <c r="L17" i="4" s="1"/>
  <c r="P1" i="19"/>
  <c r="P84" i="19" s="1"/>
  <c r="H3" i="19"/>
  <c r="K11" i="19"/>
  <c r="B17" i="19"/>
  <c r="I17" i="19"/>
  <c r="B18" i="19"/>
  <c r="N28" i="19"/>
  <c r="L34" i="19"/>
  <c r="N34" i="19"/>
  <c r="L35" i="19"/>
  <c r="N35" i="19"/>
  <c r="L36" i="19"/>
  <c r="N36" i="19"/>
  <c r="L37" i="19"/>
  <c r="N37" i="19"/>
  <c r="L38" i="19"/>
  <c r="N38" i="19"/>
  <c r="L39" i="19"/>
  <c r="N39" i="19"/>
  <c r="L40" i="19"/>
  <c r="N40" i="19"/>
  <c r="L41" i="19"/>
  <c r="N41" i="19"/>
  <c r="L42" i="19"/>
  <c r="N42" i="19"/>
  <c r="L43" i="19"/>
  <c r="N43" i="19"/>
  <c r="L44" i="19"/>
  <c r="N44" i="19"/>
  <c r="L45" i="19"/>
  <c r="N45" i="19"/>
  <c r="L46" i="19"/>
  <c r="N46" i="19"/>
  <c r="L47" i="19"/>
  <c r="N47" i="19"/>
  <c r="L48" i="19"/>
  <c r="N48" i="19"/>
  <c r="L49" i="19"/>
  <c r="N49" i="19"/>
  <c r="L50" i="19"/>
  <c r="N50" i="19"/>
  <c r="L51" i="19"/>
  <c r="N51" i="19"/>
  <c r="L52" i="19"/>
  <c r="N52" i="19"/>
  <c r="L53" i="19"/>
  <c r="N53" i="19"/>
  <c r="L54" i="19"/>
  <c r="N54" i="19"/>
  <c r="L55" i="19"/>
  <c r="N55" i="19"/>
  <c r="L56" i="19"/>
  <c r="N56" i="19"/>
  <c r="L57" i="19"/>
  <c r="N57" i="19"/>
  <c r="L58" i="19"/>
  <c r="N58" i="19"/>
  <c r="L59" i="19"/>
  <c r="N59" i="19"/>
  <c r="L60" i="19"/>
  <c r="N60" i="19"/>
  <c r="L61" i="19"/>
  <c r="N61" i="19"/>
  <c r="L62" i="19"/>
  <c r="N62" i="19"/>
  <c r="L63" i="19"/>
  <c r="N63" i="19"/>
  <c r="L64" i="19"/>
  <c r="N64" i="19"/>
  <c r="L65" i="19"/>
  <c r="N65" i="19"/>
  <c r="L66" i="19"/>
  <c r="N66" i="19"/>
  <c r="L67" i="19"/>
  <c r="N67" i="19"/>
  <c r="L68" i="19"/>
  <c r="N68" i="19"/>
  <c r="L69" i="19"/>
  <c r="N69" i="19"/>
  <c r="L70" i="19"/>
  <c r="N70" i="19"/>
  <c r="L71" i="19"/>
  <c r="N71" i="19"/>
  <c r="L72" i="19"/>
  <c r="N72" i="19"/>
  <c r="L73" i="19"/>
  <c r="N73" i="19"/>
  <c r="D90" i="19"/>
  <c r="D92" i="19"/>
  <c r="J94" i="19"/>
  <c r="L94" i="19"/>
  <c r="D97" i="19"/>
  <c r="M114" i="19"/>
  <c r="O114" i="19"/>
  <c r="M115" i="19"/>
  <c r="O115" i="19"/>
  <c r="M116" i="19"/>
  <c r="O116" i="19"/>
  <c r="M117" i="19"/>
  <c r="O117" i="19"/>
  <c r="M118" i="19"/>
  <c r="O118" i="19"/>
  <c r="M119" i="19"/>
  <c r="O119" i="19"/>
  <c r="M120" i="19"/>
  <c r="O120" i="19"/>
  <c r="M121" i="19"/>
  <c r="O121" i="19"/>
  <c r="M122" i="19"/>
  <c r="O122" i="19"/>
  <c r="M123" i="19"/>
  <c r="O123" i="19"/>
  <c r="M124" i="19"/>
  <c r="O124" i="19"/>
  <c r="M125" i="19"/>
  <c r="O125" i="19"/>
  <c r="M126" i="19"/>
  <c r="O126" i="19"/>
  <c r="M127" i="19"/>
  <c r="O127" i="19"/>
  <c r="M128" i="19"/>
  <c r="O128" i="19"/>
  <c r="M129" i="19"/>
  <c r="O129" i="19"/>
  <c r="M130" i="19"/>
  <c r="O130" i="19"/>
  <c r="M131" i="19"/>
  <c r="O131" i="19"/>
  <c r="M132" i="19"/>
  <c r="O132" i="19"/>
  <c r="M133" i="19"/>
  <c r="O133" i="19"/>
  <c r="M134" i="19"/>
  <c r="O134" i="19"/>
  <c r="M135" i="19"/>
  <c r="O135" i="19"/>
  <c r="M136" i="19"/>
  <c r="O136" i="19"/>
  <c r="M137" i="19"/>
  <c r="O137" i="19"/>
  <c r="M138" i="19"/>
  <c r="O138" i="19"/>
  <c r="M139" i="19"/>
  <c r="O139" i="19"/>
  <c r="M140" i="19"/>
  <c r="O140" i="19"/>
  <c r="M141" i="19"/>
  <c r="O141" i="19"/>
  <c r="M142" i="19"/>
  <c r="O142" i="19"/>
  <c r="M143" i="19"/>
  <c r="O143" i="19"/>
  <c r="M144" i="19"/>
  <c r="O144" i="19"/>
  <c r="M145" i="19"/>
  <c r="O145" i="19"/>
  <c r="M146" i="19"/>
  <c r="O146" i="19"/>
  <c r="M147" i="19"/>
  <c r="O147" i="19"/>
  <c r="M148" i="19"/>
  <c r="O148" i="19"/>
  <c r="M149" i="19"/>
  <c r="O149" i="19"/>
  <c r="M150" i="19"/>
  <c r="O150" i="19"/>
  <c r="M151" i="19"/>
  <c r="O151" i="19"/>
  <c r="M152" i="19"/>
  <c r="O152" i="19"/>
  <c r="M153" i="19"/>
  <c r="O153" i="19"/>
  <c r="M154" i="19"/>
  <c r="O154" i="19"/>
  <c r="M155" i="19"/>
  <c r="O155" i="19"/>
  <c r="P1" i="18"/>
  <c r="P84" i="18" s="1"/>
  <c r="H3" i="18"/>
  <c r="K11" i="18"/>
  <c r="B17" i="18"/>
  <c r="B18" i="18"/>
  <c r="N28" i="18"/>
  <c r="L34" i="18"/>
  <c r="N34" i="18"/>
  <c r="L35" i="18"/>
  <c r="N35" i="18"/>
  <c r="L36" i="18"/>
  <c r="N36" i="18"/>
  <c r="L37" i="18"/>
  <c r="N37" i="18"/>
  <c r="L38" i="18"/>
  <c r="N38" i="18"/>
  <c r="L39" i="18"/>
  <c r="N39" i="18"/>
  <c r="L40" i="18"/>
  <c r="N40" i="18"/>
  <c r="L41" i="18"/>
  <c r="N41" i="18"/>
  <c r="L42" i="18"/>
  <c r="N42" i="18"/>
  <c r="L43" i="18"/>
  <c r="N43" i="18"/>
  <c r="L44" i="18"/>
  <c r="N44" i="18"/>
  <c r="L45" i="18"/>
  <c r="N45" i="18"/>
  <c r="L46" i="18"/>
  <c r="N46" i="18"/>
  <c r="L47" i="18"/>
  <c r="N47" i="18"/>
  <c r="L48" i="18"/>
  <c r="N48" i="18"/>
  <c r="L49" i="18"/>
  <c r="N49" i="18"/>
  <c r="L50" i="18"/>
  <c r="N50" i="18"/>
  <c r="L51" i="18"/>
  <c r="N51" i="18"/>
  <c r="L52" i="18"/>
  <c r="N52" i="18"/>
  <c r="L53" i="18"/>
  <c r="N53" i="18"/>
  <c r="L54" i="18"/>
  <c r="N54" i="18"/>
  <c r="L55" i="18"/>
  <c r="N55" i="18"/>
  <c r="L56" i="18"/>
  <c r="N56" i="18"/>
  <c r="L57" i="18"/>
  <c r="N57" i="18"/>
  <c r="L58" i="18"/>
  <c r="N58" i="18"/>
  <c r="L59" i="18"/>
  <c r="N59" i="18"/>
  <c r="L60" i="18"/>
  <c r="N60" i="18"/>
  <c r="L61" i="18"/>
  <c r="N61" i="18"/>
  <c r="L62" i="18"/>
  <c r="N62" i="18"/>
  <c r="L63" i="18"/>
  <c r="N63" i="18"/>
  <c r="L64" i="18"/>
  <c r="N64" i="18"/>
  <c r="L65" i="18"/>
  <c r="N65" i="18"/>
  <c r="L66" i="18"/>
  <c r="N66" i="18"/>
  <c r="L67" i="18"/>
  <c r="N67" i="18"/>
  <c r="L68" i="18"/>
  <c r="N68" i="18"/>
  <c r="L69" i="18"/>
  <c r="N69" i="18"/>
  <c r="L70" i="18"/>
  <c r="N70" i="18"/>
  <c r="L71" i="18"/>
  <c r="N71" i="18"/>
  <c r="L72" i="18"/>
  <c r="N72" i="18"/>
  <c r="L73" i="18"/>
  <c r="N73" i="18"/>
  <c r="D90" i="18"/>
  <c r="D92" i="18"/>
  <c r="J94" i="18"/>
  <c r="L94" i="18"/>
  <c r="D97" i="18"/>
  <c r="O108" i="18"/>
  <c r="O109" i="18"/>
  <c r="M114" i="18"/>
  <c r="O114" i="18"/>
  <c r="M115" i="18"/>
  <c r="O115" i="18"/>
  <c r="M116" i="18"/>
  <c r="O116" i="18"/>
  <c r="M117" i="18"/>
  <c r="O117" i="18"/>
  <c r="M118" i="18"/>
  <c r="O118" i="18"/>
  <c r="M119" i="18"/>
  <c r="O119" i="18"/>
  <c r="M120" i="18"/>
  <c r="O120" i="18"/>
  <c r="M121" i="18"/>
  <c r="O121" i="18"/>
  <c r="M122" i="18"/>
  <c r="O122" i="18"/>
  <c r="M123" i="18"/>
  <c r="O123" i="18"/>
  <c r="M124" i="18"/>
  <c r="O124" i="18"/>
  <c r="M125" i="18"/>
  <c r="O125" i="18"/>
  <c r="M126" i="18"/>
  <c r="O126" i="18"/>
  <c r="M127" i="18"/>
  <c r="O127" i="18"/>
  <c r="M128" i="18"/>
  <c r="O128" i="18"/>
  <c r="M129" i="18"/>
  <c r="O129" i="18"/>
  <c r="M130" i="18"/>
  <c r="O130" i="18"/>
  <c r="M131" i="18"/>
  <c r="O131" i="18"/>
  <c r="M132" i="18"/>
  <c r="O132" i="18"/>
  <c r="M133" i="18"/>
  <c r="O133" i="18"/>
  <c r="M134" i="18"/>
  <c r="O134" i="18"/>
  <c r="M135" i="18"/>
  <c r="O135" i="18"/>
  <c r="M136" i="18"/>
  <c r="O136" i="18"/>
  <c r="M137" i="18"/>
  <c r="O137" i="18"/>
  <c r="M138" i="18"/>
  <c r="O138" i="18"/>
  <c r="M139" i="18"/>
  <c r="O139" i="18"/>
  <c r="M140" i="18"/>
  <c r="O140" i="18"/>
  <c r="M141" i="18"/>
  <c r="O141" i="18"/>
  <c r="M142" i="18"/>
  <c r="O142" i="18"/>
  <c r="M143" i="18"/>
  <c r="O143" i="18"/>
  <c r="M144" i="18"/>
  <c r="O144" i="18"/>
  <c r="M145" i="18"/>
  <c r="O145" i="18"/>
  <c r="M146" i="18"/>
  <c r="O146" i="18"/>
  <c r="M147" i="18"/>
  <c r="O147" i="18"/>
  <c r="M148" i="18"/>
  <c r="O148" i="18"/>
  <c r="M149" i="18"/>
  <c r="O149" i="18"/>
  <c r="M150" i="18"/>
  <c r="O150" i="18"/>
  <c r="M151" i="18"/>
  <c r="O151" i="18"/>
  <c r="M152" i="18"/>
  <c r="O152" i="18"/>
  <c r="M153" i="18"/>
  <c r="O153" i="18"/>
  <c r="M154" i="18"/>
  <c r="O154" i="18"/>
  <c r="M155" i="18"/>
  <c r="O155" i="18"/>
  <c r="B17" i="3"/>
  <c r="B17" i="4"/>
  <c r="M17" i="4"/>
  <c r="N17" i="4" s="1"/>
  <c r="B101" i="4"/>
  <c r="B100" i="4"/>
  <c r="B19" i="4"/>
  <c r="B18" i="4"/>
  <c r="B19" i="3"/>
  <c r="B18" i="3"/>
  <c r="B100" i="3"/>
  <c r="M17" i="3"/>
  <c r="N17" i="3" s="1"/>
  <c r="P1" i="13"/>
  <c r="P84" i="13" s="1"/>
  <c r="P1" i="4"/>
  <c r="P84" i="4" s="1"/>
  <c r="P1" i="3"/>
  <c r="P84" i="3" s="1"/>
  <c r="P12" i="17"/>
  <c r="L12" i="17"/>
  <c r="W19" i="17"/>
  <c r="W18" i="17"/>
  <c r="G12" i="17"/>
  <c r="H3" i="3"/>
  <c r="H3" i="4"/>
  <c r="O3" i="3"/>
  <c r="A1" i="2"/>
  <c r="F13" i="1"/>
  <c r="C38" i="1" s="1"/>
  <c r="I11" i="13"/>
  <c r="K11" i="13"/>
  <c r="L17" i="13"/>
  <c r="N17" i="13"/>
  <c r="L18" i="13"/>
  <c r="N18" i="13"/>
  <c r="L19" i="13"/>
  <c r="N19" i="13"/>
  <c r="L20" i="13"/>
  <c r="N20" i="13"/>
  <c r="L21" i="13"/>
  <c r="N21" i="13"/>
  <c r="L22" i="13"/>
  <c r="N22" i="13"/>
  <c r="L23" i="13"/>
  <c r="N23" i="13"/>
  <c r="L24" i="13"/>
  <c r="N24" i="13"/>
  <c r="L25" i="13"/>
  <c r="N25" i="13"/>
  <c r="L26" i="13"/>
  <c r="N26" i="13"/>
  <c r="L27" i="13"/>
  <c r="N27" i="13"/>
  <c r="L28" i="13"/>
  <c r="N28" i="13"/>
  <c r="L29" i="13"/>
  <c r="N29" i="13"/>
  <c r="L30" i="13"/>
  <c r="N30" i="13"/>
  <c r="L31" i="13"/>
  <c r="N31" i="13"/>
  <c r="L32" i="13"/>
  <c r="N32" i="13"/>
  <c r="L33" i="13"/>
  <c r="N33" i="13"/>
  <c r="L34" i="13"/>
  <c r="N34" i="13"/>
  <c r="L35" i="13"/>
  <c r="N35" i="13"/>
  <c r="L36" i="13"/>
  <c r="N36" i="13"/>
  <c r="L37" i="13"/>
  <c r="N37" i="13"/>
  <c r="L38" i="13"/>
  <c r="N38" i="13"/>
  <c r="L39" i="13"/>
  <c r="N39" i="13"/>
  <c r="L40" i="13"/>
  <c r="N40" i="13"/>
  <c r="L41" i="13"/>
  <c r="N41" i="13"/>
  <c r="L42" i="13"/>
  <c r="N42" i="13"/>
  <c r="L43" i="13"/>
  <c r="N43" i="13"/>
  <c r="L44" i="13"/>
  <c r="N44" i="13"/>
  <c r="L45" i="13"/>
  <c r="N45" i="13"/>
  <c r="L46" i="13"/>
  <c r="N46" i="13"/>
  <c r="L47" i="13"/>
  <c r="N47" i="13"/>
  <c r="L48" i="13"/>
  <c r="N48" i="13"/>
  <c r="L49" i="13"/>
  <c r="N49" i="13"/>
  <c r="L50" i="13"/>
  <c r="N50" i="13"/>
  <c r="L51" i="13"/>
  <c r="N51" i="13"/>
  <c r="L52" i="13"/>
  <c r="N52" i="13"/>
  <c r="L53" i="13"/>
  <c r="N53" i="13"/>
  <c r="L54" i="13"/>
  <c r="N54" i="13"/>
  <c r="L55" i="13"/>
  <c r="N55" i="13"/>
  <c r="L56" i="13"/>
  <c r="N56" i="13"/>
  <c r="L57" i="13"/>
  <c r="N57" i="13"/>
  <c r="L58" i="13"/>
  <c r="N58" i="13"/>
  <c r="L59" i="13"/>
  <c r="N59" i="13"/>
  <c r="L60" i="13"/>
  <c r="N60" i="13"/>
  <c r="L61" i="13"/>
  <c r="N61" i="13"/>
  <c r="L62" i="13"/>
  <c r="N62" i="13"/>
  <c r="L63" i="13"/>
  <c r="N63" i="13"/>
  <c r="L64" i="13"/>
  <c r="N64" i="13"/>
  <c r="L65" i="13"/>
  <c r="N65" i="13"/>
  <c r="L66" i="13"/>
  <c r="N66" i="13"/>
  <c r="L67" i="13"/>
  <c r="N67" i="13"/>
  <c r="L68" i="13"/>
  <c r="N68" i="13"/>
  <c r="L69" i="13"/>
  <c r="N69" i="13"/>
  <c r="L70" i="13"/>
  <c r="N70" i="13"/>
  <c r="L71" i="13"/>
  <c r="N71" i="13"/>
  <c r="D90" i="13"/>
  <c r="D92" i="13"/>
  <c r="J94" i="13"/>
  <c r="L94" i="13"/>
  <c r="D97" i="13"/>
  <c r="M100" i="13"/>
  <c r="O100" i="13"/>
  <c r="M101" i="13"/>
  <c r="O101" i="13"/>
  <c r="M102" i="13"/>
  <c r="O102" i="13"/>
  <c r="M103" i="13"/>
  <c r="O103" i="13"/>
  <c r="M104" i="13"/>
  <c r="O104" i="13"/>
  <c r="M105" i="13"/>
  <c r="O105" i="13"/>
  <c r="M106" i="13"/>
  <c r="O106" i="13"/>
  <c r="M107" i="13"/>
  <c r="O107"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J132" i="13"/>
  <c r="M132" i="13"/>
  <c r="O132" i="13"/>
  <c r="P132" i="13"/>
  <c r="J133" i="13"/>
  <c r="M133" i="13"/>
  <c r="O133" i="13"/>
  <c r="P133" i="13"/>
  <c r="J134" i="13"/>
  <c r="M134" i="13"/>
  <c r="O134" i="13"/>
  <c r="P134" i="13"/>
  <c r="J135" i="13"/>
  <c r="M135" i="13"/>
  <c r="O135" i="13"/>
  <c r="P135" i="13"/>
  <c r="J136" i="13"/>
  <c r="M136" i="13"/>
  <c r="O136" i="13"/>
  <c r="P136" i="13"/>
  <c r="J137" i="13"/>
  <c r="M137" i="13"/>
  <c r="O137" i="13"/>
  <c r="P137" i="13"/>
  <c r="J138" i="13"/>
  <c r="M138" i="13"/>
  <c r="O138" i="13"/>
  <c r="P138" i="13"/>
  <c r="J139" i="13"/>
  <c r="M139" i="13"/>
  <c r="O139" i="13"/>
  <c r="P139" i="13"/>
  <c r="J140" i="13"/>
  <c r="M140" i="13"/>
  <c r="O140" i="13"/>
  <c r="P140" i="13"/>
  <c r="J141" i="13"/>
  <c r="M141" i="13"/>
  <c r="O141" i="13"/>
  <c r="P141" i="13"/>
  <c r="J142" i="13"/>
  <c r="M142" i="13"/>
  <c r="O142" i="13"/>
  <c r="P142" i="13"/>
  <c r="J143" i="13"/>
  <c r="M143" i="13"/>
  <c r="O143" i="13"/>
  <c r="P143" i="13"/>
  <c r="J144" i="13"/>
  <c r="M144" i="13"/>
  <c r="O144" i="13"/>
  <c r="P144" i="13"/>
  <c r="J145" i="13"/>
  <c r="M145" i="13"/>
  <c r="O145" i="13"/>
  <c r="P145" i="13"/>
  <c r="J146" i="13"/>
  <c r="M146" i="13"/>
  <c r="O146" i="13"/>
  <c r="P146" i="13"/>
  <c r="J147" i="13"/>
  <c r="M147" i="13"/>
  <c r="O147" i="13"/>
  <c r="P147" i="13"/>
  <c r="J148" i="13"/>
  <c r="M148" i="13"/>
  <c r="O148" i="13"/>
  <c r="P148" i="13"/>
  <c r="J149" i="13"/>
  <c r="M149" i="13"/>
  <c r="O149" i="13"/>
  <c r="P149" i="13"/>
  <c r="J150" i="13"/>
  <c r="M150" i="13"/>
  <c r="O150" i="13"/>
  <c r="P150" i="13"/>
  <c r="J151" i="13"/>
  <c r="M151" i="13"/>
  <c r="O151" i="13"/>
  <c r="P151" i="13"/>
  <c r="J152" i="13"/>
  <c r="M152" i="13"/>
  <c r="O152" i="13"/>
  <c r="P152" i="13"/>
  <c r="J153" i="13"/>
  <c r="M153" i="13"/>
  <c r="O153" i="13"/>
  <c r="P153" i="13"/>
  <c r="J154" i="13"/>
  <c r="M154" i="13"/>
  <c r="O154" i="13"/>
  <c r="P154" i="13"/>
  <c r="J155" i="13"/>
  <c r="M155" i="13"/>
  <c r="O155" i="13"/>
  <c r="P155" i="13"/>
  <c r="K11" i="4"/>
  <c r="I17" i="4"/>
  <c r="I18" i="4"/>
  <c r="N29" i="4"/>
  <c r="L33" i="4"/>
  <c r="N33" i="4"/>
  <c r="L34" i="4"/>
  <c r="N34" i="4"/>
  <c r="L35" i="4"/>
  <c r="N35" i="4"/>
  <c r="L36" i="4"/>
  <c r="N36" i="4"/>
  <c r="L37" i="4"/>
  <c r="N37" i="4"/>
  <c r="L38" i="4"/>
  <c r="N38" i="4"/>
  <c r="L39" i="4"/>
  <c r="N39" i="4"/>
  <c r="L40" i="4"/>
  <c r="N40" i="4"/>
  <c r="L41" i="4"/>
  <c r="N41" i="4"/>
  <c r="L42" i="4"/>
  <c r="N42" i="4"/>
  <c r="L43" i="4"/>
  <c r="N43" i="4"/>
  <c r="L44" i="4"/>
  <c r="N44" i="4"/>
  <c r="L45" i="4"/>
  <c r="N45" i="4"/>
  <c r="L46" i="4"/>
  <c r="N46" i="4"/>
  <c r="L47" i="4"/>
  <c r="N47" i="4"/>
  <c r="L48" i="4"/>
  <c r="N48" i="4"/>
  <c r="L49" i="4"/>
  <c r="N49" i="4"/>
  <c r="L50" i="4"/>
  <c r="N50" i="4"/>
  <c r="L51" i="4"/>
  <c r="N51" i="4"/>
  <c r="L52" i="4"/>
  <c r="N52" i="4"/>
  <c r="L53" i="4"/>
  <c r="N53" i="4"/>
  <c r="L54" i="4"/>
  <c r="N54" i="4"/>
  <c r="L55" i="4"/>
  <c r="N55" i="4"/>
  <c r="L56" i="4"/>
  <c r="N56" i="4"/>
  <c r="L57" i="4"/>
  <c r="N57" i="4"/>
  <c r="L58" i="4"/>
  <c r="N58" i="4"/>
  <c r="L59" i="4"/>
  <c r="N59" i="4"/>
  <c r="L60" i="4"/>
  <c r="N60" i="4"/>
  <c r="L61" i="4"/>
  <c r="N61" i="4"/>
  <c r="L62" i="4"/>
  <c r="N62" i="4"/>
  <c r="L63" i="4"/>
  <c r="N63" i="4"/>
  <c r="L64" i="4"/>
  <c r="N64" i="4"/>
  <c r="L65" i="4"/>
  <c r="N65" i="4"/>
  <c r="L66" i="4"/>
  <c r="N66" i="4"/>
  <c r="L67" i="4"/>
  <c r="N67" i="4"/>
  <c r="L68" i="4"/>
  <c r="N68" i="4"/>
  <c r="L69" i="4"/>
  <c r="N69" i="4"/>
  <c r="L70" i="4"/>
  <c r="N70" i="4"/>
  <c r="L71" i="4"/>
  <c r="N71" i="4"/>
  <c r="L72" i="4"/>
  <c r="N72" i="4"/>
  <c r="L73" i="4"/>
  <c r="N73" i="4"/>
  <c r="D90" i="4"/>
  <c r="D92" i="4"/>
  <c r="J94" i="4"/>
  <c r="L94" i="4"/>
  <c r="D97" i="4"/>
  <c r="M115" i="4"/>
  <c r="O115" i="4"/>
  <c r="M116" i="4"/>
  <c r="O116" i="4"/>
  <c r="M117" i="4"/>
  <c r="O117" i="4"/>
  <c r="M118" i="4"/>
  <c r="O118" i="4"/>
  <c r="M119" i="4"/>
  <c r="O119" i="4"/>
  <c r="M120" i="4"/>
  <c r="O120" i="4"/>
  <c r="M121" i="4"/>
  <c r="O121" i="4"/>
  <c r="M122" i="4"/>
  <c r="O122" i="4"/>
  <c r="M123" i="4"/>
  <c r="O123" i="4"/>
  <c r="M124" i="4"/>
  <c r="O124" i="4"/>
  <c r="M125" i="4"/>
  <c r="O125" i="4"/>
  <c r="M126" i="4"/>
  <c r="O126" i="4"/>
  <c r="M127" i="4"/>
  <c r="O127" i="4"/>
  <c r="M128" i="4"/>
  <c r="O128" i="4"/>
  <c r="M129" i="4"/>
  <c r="O129" i="4"/>
  <c r="M130" i="4"/>
  <c r="O130" i="4"/>
  <c r="M131" i="4"/>
  <c r="O131" i="4"/>
  <c r="M132" i="4"/>
  <c r="O132" i="4"/>
  <c r="M133" i="4"/>
  <c r="O133" i="4"/>
  <c r="M134" i="4"/>
  <c r="O134" i="4"/>
  <c r="M135" i="4"/>
  <c r="O135" i="4"/>
  <c r="M136" i="4"/>
  <c r="O136" i="4"/>
  <c r="M137" i="4"/>
  <c r="O137" i="4"/>
  <c r="M138" i="4"/>
  <c r="O138" i="4"/>
  <c r="M139" i="4"/>
  <c r="O139" i="4"/>
  <c r="M140" i="4"/>
  <c r="O140" i="4"/>
  <c r="M141" i="4"/>
  <c r="O141" i="4"/>
  <c r="M142" i="4"/>
  <c r="O142" i="4"/>
  <c r="M143" i="4"/>
  <c r="O143" i="4"/>
  <c r="M144" i="4"/>
  <c r="O144" i="4"/>
  <c r="M145" i="4"/>
  <c r="O145" i="4"/>
  <c r="M146" i="4"/>
  <c r="O146" i="4"/>
  <c r="M147" i="4"/>
  <c r="O147" i="4"/>
  <c r="M148" i="4"/>
  <c r="O148" i="4"/>
  <c r="M149" i="4"/>
  <c r="O149" i="4"/>
  <c r="M150" i="4"/>
  <c r="O150" i="4"/>
  <c r="M151" i="4"/>
  <c r="O151" i="4"/>
  <c r="M152" i="4"/>
  <c r="O152" i="4"/>
  <c r="M153" i="4"/>
  <c r="O153" i="4"/>
  <c r="M154" i="4"/>
  <c r="O154" i="4"/>
  <c r="M155" i="4"/>
  <c r="O155" i="4"/>
  <c r="K11" i="3"/>
  <c r="I17" i="3"/>
  <c r="I18" i="3"/>
  <c r="N29" i="3"/>
  <c r="L44" i="3"/>
  <c r="N44" i="3"/>
  <c r="L45" i="3"/>
  <c r="N45" i="3"/>
  <c r="L46" i="3"/>
  <c r="N46" i="3"/>
  <c r="L47" i="3"/>
  <c r="N47" i="3"/>
  <c r="L48" i="3"/>
  <c r="N48" i="3"/>
  <c r="L49" i="3"/>
  <c r="N49" i="3"/>
  <c r="L50" i="3"/>
  <c r="N50" i="3"/>
  <c r="L51" i="3"/>
  <c r="N51" i="3"/>
  <c r="L52" i="3"/>
  <c r="N52" i="3"/>
  <c r="L53" i="3"/>
  <c r="N53" i="3"/>
  <c r="L54" i="3"/>
  <c r="N54" i="3"/>
  <c r="L55" i="3"/>
  <c r="N55" i="3"/>
  <c r="L56" i="3"/>
  <c r="N56" i="3"/>
  <c r="L57" i="3"/>
  <c r="N57" i="3"/>
  <c r="L58" i="3"/>
  <c r="N58" i="3"/>
  <c r="L59" i="3"/>
  <c r="N59" i="3"/>
  <c r="L60" i="3"/>
  <c r="N60" i="3"/>
  <c r="L61" i="3"/>
  <c r="N61" i="3"/>
  <c r="L62" i="3"/>
  <c r="N62" i="3"/>
  <c r="L63" i="3"/>
  <c r="N63" i="3"/>
  <c r="L64" i="3"/>
  <c r="N64" i="3"/>
  <c r="L65" i="3"/>
  <c r="N65" i="3"/>
  <c r="L66" i="3"/>
  <c r="N66" i="3"/>
  <c r="L67" i="3"/>
  <c r="N67" i="3"/>
  <c r="L68" i="3"/>
  <c r="N68" i="3"/>
  <c r="L69" i="3"/>
  <c r="N69" i="3"/>
  <c r="L70" i="3"/>
  <c r="N70" i="3"/>
  <c r="L71" i="3"/>
  <c r="N71" i="3"/>
  <c r="L72" i="3"/>
  <c r="N72" i="3"/>
  <c r="L73" i="3"/>
  <c r="N73" i="3"/>
  <c r="D90" i="3"/>
  <c r="D92" i="3"/>
  <c r="J94" i="3"/>
  <c r="L94" i="3"/>
  <c r="D97" i="3"/>
  <c r="M115" i="3"/>
  <c r="O115" i="3"/>
  <c r="M116" i="3"/>
  <c r="O116" i="3"/>
  <c r="M117" i="3"/>
  <c r="O117" i="3"/>
  <c r="M118" i="3"/>
  <c r="O118" i="3"/>
  <c r="M119" i="3"/>
  <c r="O119" i="3"/>
  <c r="M120" i="3"/>
  <c r="O120" i="3"/>
  <c r="M121" i="3"/>
  <c r="O121" i="3"/>
  <c r="M122" i="3"/>
  <c r="O122" i="3"/>
  <c r="M123" i="3"/>
  <c r="O123" i="3"/>
  <c r="M124" i="3"/>
  <c r="O124" i="3"/>
  <c r="M125" i="3"/>
  <c r="O125" i="3"/>
  <c r="M126" i="3"/>
  <c r="O126" i="3"/>
  <c r="M127" i="3"/>
  <c r="O127" i="3"/>
  <c r="M128" i="3"/>
  <c r="O128" i="3"/>
  <c r="M129" i="3"/>
  <c r="O129" i="3"/>
  <c r="M130" i="3"/>
  <c r="O130" i="3"/>
  <c r="M131" i="3"/>
  <c r="O131" i="3"/>
  <c r="M132" i="3"/>
  <c r="O132" i="3"/>
  <c r="M133" i="3"/>
  <c r="O133" i="3"/>
  <c r="M134" i="3"/>
  <c r="O134" i="3"/>
  <c r="M135" i="3"/>
  <c r="O135" i="3"/>
  <c r="M136" i="3"/>
  <c r="O136" i="3"/>
  <c r="M137" i="3"/>
  <c r="O137" i="3"/>
  <c r="M138" i="3"/>
  <c r="O138" i="3"/>
  <c r="M139" i="3"/>
  <c r="O139" i="3"/>
  <c r="M140" i="3"/>
  <c r="O140" i="3"/>
  <c r="M141" i="3"/>
  <c r="O141" i="3"/>
  <c r="M142" i="3"/>
  <c r="O142" i="3"/>
  <c r="M143" i="3"/>
  <c r="O143" i="3"/>
  <c r="M144" i="3"/>
  <c r="O144" i="3"/>
  <c r="M145" i="3"/>
  <c r="O145" i="3"/>
  <c r="M146" i="3"/>
  <c r="O146" i="3"/>
  <c r="M147" i="3"/>
  <c r="O147" i="3"/>
  <c r="M148" i="3"/>
  <c r="O148" i="3"/>
  <c r="M149" i="3"/>
  <c r="O149" i="3"/>
  <c r="M150" i="3"/>
  <c r="O150" i="3"/>
  <c r="M151" i="3"/>
  <c r="O151" i="3"/>
  <c r="M152" i="3"/>
  <c r="O152" i="3"/>
  <c r="M153" i="3"/>
  <c r="O153" i="3"/>
  <c r="M154" i="3"/>
  <c r="O154" i="3"/>
  <c r="M155" i="3"/>
  <c r="O155" i="3"/>
  <c r="C40" i="2"/>
  <c r="C52" i="2"/>
  <c r="E24" i="1"/>
  <c r="C39" i="1"/>
  <c r="C43" i="1"/>
  <c r="F44" i="1"/>
  <c r="C45" i="1"/>
  <c r="F46" i="1"/>
  <c r="C51" i="1"/>
  <c r="F63" i="1"/>
  <c r="C73" i="1"/>
  <c r="C87" i="1"/>
  <c r="S129" i="1"/>
  <c r="S130" i="1"/>
  <c r="S131" i="1"/>
  <c r="E31" i="2"/>
  <c r="D19" i="2"/>
  <c r="D18" i="2"/>
  <c r="D17" i="2"/>
  <c r="F13" i="2"/>
  <c r="C76" i="2" s="1"/>
  <c r="J100" i="4"/>
  <c r="J100" i="3"/>
  <c r="E18" i="2"/>
  <c r="E17" i="2"/>
  <c r="E24" i="2"/>
  <c r="F64" i="2"/>
  <c r="C90" i="2"/>
  <c r="C89" i="2"/>
  <c r="C64" i="2"/>
  <c r="C31" i="2"/>
  <c r="C24" i="2"/>
  <c r="C12" i="2"/>
  <c r="B101" i="3"/>
  <c r="B100" i="18"/>
  <c r="B19" i="19"/>
  <c r="B18" i="20"/>
  <c r="B100" i="19"/>
  <c r="B21" i="4"/>
  <c r="B20" i="4"/>
  <c r="B20" i="3"/>
  <c r="B18" i="21"/>
  <c r="B19" i="18"/>
  <c r="C100" i="21"/>
  <c r="C101" i="21" s="1"/>
  <c r="C102" i="21" s="1"/>
  <c r="C103" i="21" s="1"/>
  <c r="C104" i="21" s="1"/>
  <c r="C105" i="21" s="1"/>
  <c r="C106" i="21" s="1"/>
  <c r="C107" i="21" s="1"/>
  <c r="C108" i="21" s="1"/>
  <c r="C109" i="21" s="1"/>
  <c r="C110" i="21" s="1"/>
  <c r="C111" i="21" s="1"/>
  <c r="C112" i="21" s="1"/>
  <c r="C113" i="21" s="1"/>
  <c r="C114" i="21" s="1"/>
  <c r="C115" i="21" s="1"/>
  <c r="C116" i="21" s="1"/>
  <c r="C117" i="21" s="1"/>
  <c r="C118" i="21" s="1"/>
  <c r="C119" i="21" s="1"/>
  <c r="C120" i="21" s="1"/>
  <c r="C121" i="21" s="1"/>
  <c r="C122" i="21" s="1"/>
  <c r="C123" i="21" s="1"/>
  <c r="C124" i="21" s="1"/>
  <c r="C125" i="21" s="1"/>
  <c r="C126" i="21" s="1"/>
  <c r="C127" i="21" s="1"/>
  <c r="C128" i="21" s="1"/>
  <c r="C129" i="21" s="1"/>
  <c r="C130" i="21" s="1"/>
  <c r="C131" i="21" s="1"/>
  <c r="C132" i="21" s="1"/>
  <c r="C133" i="21" s="1"/>
  <c r="C134" i="21" s="1"/>
  <c r="C135" i="21" s="1"/>
  <c r="C136" i="21" s="1"/>
  <c r="C137" i="21" s="1"/>
  <c r="C138" i="21" s="1"/>
  <c r="C139" i="21" s="1"/>
  <c r="C140" i="21" s="1"/>
  <c r="C141" i="21" s="1"/>
  <c r="C142" i="21" s="1"/>
  <c r="C143" i="21" s="1"/>
  <c r="C144" i="21" s="1"/>
  <c r="C145" i="21" s="1"/>
  <c r="C146" i="21" s="1"/>
  <c r="C147" i="21" s="1"/>
  <c r="C148" i="21" s="1"/>
  <c r="C149" i="21" s="1"/>
  <c r="C150" i="21" s="1"/>
  <c r="C151" i="21" s="1"/>
  <c r="C152" i="21" s="1"/>
  <c r="C153" i="21" s="1"/>
  <c r="C154" i="21" s="1"/>
  <c r="C155" i="21" s="1"/>
  <c r="B100" i="21"/>
  <c r="B102" i="3"/>
  <c r="B101" i="19"/>
  <c r="B102" i="4"/>
  <c r="B101" i="18"/>
  <c r="B101" i="21"/>
  <c r="B20" i="19"/>
  <c r="B20" i="18"/>
  <c r="B22" i="3"/>
  <c r="B20" i="21"/>
  <c r="B21" i="19"/>
  <c r="B103" i="4"/>
  <c r="B103" i="3"/>
  <c r="B102" i="19"/>
  <c r="B102" i="21"/>
  <c r="B22" i="4"/>
  <c r="B23" i="3"/>
  <c r="B23" i="4"/>
  <c r="B102" i="18"/>
  <c r="M17" i="28"/>
  <c r="N17" i="28" s="1"/>
  <c r="K17" i="28"/>
  <c r="L17" i="28" s="1"/>
  <c r="J102" i="18"/>
  <c r="I22" i="3"/>
  <c r="B105" i="3"/>
  <c r="B104" i="3"/>
  <c r="B103" i="18"/>
  <c r="B104" i="4"/>
  <c r="B100" i="25"/>
  <c r="E13" i="17"/>
  <c r="H3" i="17"/>
  <c r="B105" i="4"/>
  <c r="B103" i="19"/>
  <c r="B22" i="18"/>
  <c r="B104" i="19"/>
  <c r="J105" i="4"/>
  <c r="B104" i="18"/>
  <c r="B20" i="26"/>
  <c r="B103" i="24"/>
  <c r="B20" i="22"/>
  <c r="B20" i="23"/>
  <c r="B21" i="27"/>
  <c r="B102" i="26"/>
  <c r="J104" i="18"/>
  <c r="I20" i="27"/>
  <c r="I20" i="28"/>
  <c r="I19" i="26"/>
  <c r="I19" i="22"/>
  <c r="B21" i="21"/>
  <c r="B23" i="19"/>
  <c r="I23" i="3"/>
  <c r="B105" i="19"/>
  <c r="I17" i="29"/>
  <c r="B24" i="3"/>
  <c r="B21" i="24"/>
  <c r="I19" i="23"/>
  <c r="I22" i="19"/>
  <c r="I20" i="24"/>
  <c r="B23" i="18"/>
  <c r="I20" i="21"/>
  <c r="B24" i="4"/>
  <c r="I23" i="4"/>
  <c r="J105" i="3"/>
  <c r="I18" i="25"/>
  <c r="B17" i="35"/>
  <c r="B19" i="25"/>
  <c r="B103" i="28"/>
  <c r="B103" i="27"/>
  <c r="B101" i="25"/>
  <c r="B103" i="21"/>
  <c r="B17" i="13"/>
  <c r="I14" i="13"/>
  <c r="E17" i="13"/>
  <c r="B102" i="22"/>
  <c r="A5" i="2"/>
  <c r="B104" i="27"/>
  <c r="B103" i="26"/>
  <c r="B104" i="21"/>
  <c r="B106" i="19"/>
  <c r="B104" i="28"/>
  <c r="B22" i="24"/>
  <c r="B24" i="19"/>
  <c r="B21" i="23"/>
  <c r="B18" i="34"/>
  <c r="J103" i="24"/>
  <c r="J103" i="28"/>
  <c r="J102" i="26"/>
  <c r="J101" i="25"/>
  <c r="J103" i="27"/>
  <c r="J103" i="21"/>
  <c r="J105" i="19"/>
  <c r="B25" i="4"/>
  <c r="I17" i="34"/>
  <c r="I23" i="19"/>
  <c r="I17" i="31"/>
  <c r="I21" i="24"/>
  <c r="I18" i="29"/>
  <c r="I24" i="3"/>
  <c r="I20" i="26"/>
  <c r="B18" i="31"/>
  <c r="I19" i="25"/>
  <c r="I21" i="21"/>
  <c r="B25" i="3"/>
  <c r="I20" i="23"/>
  <c r="I21" i="27"/>
  <c r="I24" i="4"/>
  <c r="L18" i="29"/>
  <c r="B22" i="28"/>
  <c r="B22" i="27"/>
  <c r="B102" i="24"/>
  <c r="B104" i="24"/>
  <c r="B102" i="25"/>
  <c r="B21" i="22"/>
  <c r="B22" i="21"/>
  <c r="I17" i="35"/>
  <c r="I21" i="28"/>
  <c r="B106" i="3"/>
  <c r="B107" i="4"/>
  <c r="B105" i="18"/>
  <c r="J106" i="4"/>
  <c r="J100" i="29"/>
  <c r="J106" i="3"/>
  <c r="J102" i="23"/>
  <c r="J102" i="22"/>
  <c r="J105" i="18"/>
  <c r="J97" i="13"/>
  <c r="B107" i="3"/>
  <c r="D17" i="1"/>
  <c r="E17" i="1"/>
  <c r="I10" i="18"/>
  <c r="D95" i="18" s="1"/>
  <c r="I10" i="22"/>
  <c r="I10" i="26"/>
  <c r="I10" i="29"/>
  <c r="D95" i="29" s="1"/>
  <c r="E100" i="13"/>
  <c r="B100" i="34"/>
  <c r="B103" i="22"/>
  <c r="E18" i="1"/>
  <c r="B100" i="35"/>
  <c r="J95" i="27"/>
  <c r="J96" i="27" s="1"/>
  <c r="B24" i="18"/>
  <c r="B21" i="26"/>
  <c r="B20" i="25"/>
  <c r="B18" i="35"/>
  <c r="P48" i="17"/>
  <c r="B100" i="31"/>
  <c r="B106" i="18"/>
  <c r="B105" i="21"/>
  <c r="B101" i="35"/>
  <c r="B107" i="19"/>
  <c r="B105" i="27"/>
  <c r="B108" i="4"/>
  <c r="B26" i="3"/>
  <c r="B25" i="19"/>
  <c r="B101" i="34"/>
  <c r="B105" i="28"/>
  <c r="B22" i="22"/>
  <c r="B25" i="18"/>
  <c r="J100" i="31"/>
  <c r="B23" i="21"/>
  <c r="B23" i="24"/>
  <c r="B22" i="23"/>
  <c r="B22" i="26"/>
  <c r="B26" i="4"/>
  <c r="B104" i="26"/>
  <c r="J102" i="25"/>
  <c r="J104" i="24"/>
  <c r="J100" i="35"/>
  <c r="J107" i="4"/>
  <c r="I18" i="34"/>
  <c r="B23" i="28"/>
  <c r="I19" i="29"/>
  <c r="J101" i="29"/>
  <c r="I18" i="31"/>
  <c r="I25" i="4"/>
  <c r="J103" i="22"/>
  <c r="I17" i="37"/>
  <c r="J104" i="21"/>
  <c r="I25" i="3"/>
  <c r="J100" i="34"/>
  <c r="J107" i="3"/>
  <c r="J106" i="18"/>
  <c r="B101" i="31"/>
  <c r="B105" i="24"/>
  <c r="B103" i="25"/>
  <c r="I18" i="35"/>
  <c r="B19" i="34"/>
  <c r="J95" i="20"/>
  <c r="J96" i="20" s="1"/>
  <c r="J95" i="29"/>
  <c r="J96" i="29" s="1"/>
  <c r="J95" i="18"/>
  <c r="J96" i="18" s="1"/>
  <c r="J95" i="38"/>
  <c r="J95" i="34"/>
  <c r="J96" i="34" s="1"/>
  <c r="J95" i="28"/>
  <c r="J96" i="28" s="1"/>
  <c r="J95" i="4"/>
  <c r="J96" i="4" s="1"/>
  <c r="J95" i="37"/>
  <c r="J96" i="37" s="1"/>
  <c r="J95" i="3"/>
  <c r="J96" i="3" s="1"/>
  <c r="J95" i="23"/>
  <c r="J96" i="23" s="1"/>
  <c r="J95" i="19"/>
  <c r="J96" i="19" s="1"/>
  <c r="J95" i="22"/>
  <c r="J96" i="22" s="1"/>
  <c r="J95" i="24"/>
  <c r="J96" i="24" s="1"/>
  <c r="J95" i="26"/>
  <c r="J96" i="26" s="1"/>
  <c r="J95" i="35"/>
  <c r="J96" i="35" s="1"/>
  <c r="J95" i="25"/>
  <c r="J96" i="25" s="1"/>
  <c r="J95" i="21"/>
  <c r="J96" i="21" s="1"/>
  <c r="J95" i="13"/>
  <c r="J96" i="13" s="1"/>
  <c r="E55" i="17"/>
  <c r="N55" i="17"/>
  <c r="O55" i="17"/>
  <c r="C55" i="17"/>
  <c r="F55" i="17"/>
  <c r="I12" i="49" l="1"/>
  <c r="I12" i="48"/>
  <c r="P100" i="29"/>
  <c r="P100" i="34"/>
  <c r="P100" i="26"/>
  <c r="O20" i="23"/>
  <c r="P102" i="26"/>
  <c r="P101" i="24"/>
  <c r="O17" i="29"/>
  <c r="P100" i="21"/>
  <c r="P103" i="28"/>
  <c r="O19" i="21"/>
  <c r="O20" i="3"/>
  <c r="P101" i="18"/>
  <c r="R12" i="17"/>
  <c r="T12" i="17" s="1"/>
  <c r="O22" i="19"/>
  <c r="O18" i="25"/>
  <c r="P105" i="3"/>
  <c r="P104" i="18"/>
  <c r="O20" i="22"/>
  <c r="O19" i="22"/>
  <c r="O17" i="31"/>
  <c r="P100" i="31"/>
  <c r="P100" i="4"/>
  <c r="O18" i="28"/>
  <c r="O20" i="21"/>
  <c r="O20" i="24"/>
  <c r="P102" i="21"/>
  <c r="P101" i="26"/>
  <c r="V22" i="17"/>
  <c r="R22" i="17"/>
  <c r="P101" i="28"/>
  <c r="P101" i="21"/>
  <c r="P100" i="25"/>
  <c r="P103" i="24"/>
  <c r="O20" i="28"/>
  <c r="O23" i="19"/>
  <c r="O21" i="24"/>
  <c r="O18" i="23"/>
  <c r="P100" i="28"/>
  <c r="O17" i="19"/>
  <c r="P103" i="26"/>
  <c r="O21" i="3"/>
  <c r="O19" i="24"/>
  <c r="O20" i="4"/>
  <c r="O17" i="25"/>
  <c r="O23" i="3"/>
  <c r="P100" i="35"/>
  <c r="O22" i="21"/>
  <c r="O18" i="4"/>
  <c r="P103" i="3"/>
  <c r="P100" i="24"/>
  <c r="O17" i="26"/>
  <c r="P102" i="28"/>
  <c r="P106" i="4"/>
  <c r="P105" i="19"/>
  <c r="O19" i="25"/>
  <c r="O20" i="26"/>
  <c r="P106" i="18"/>
  <c r="O19" i="3"/>
  <c r="I12" i="43"/>
  <c r="I13" i="43" s="1"/>
  <c r="I12" i="44"/>
  <c r="I13" i="44" s="1"/>
  <c r="I12" i="45"/>
  <c r="I13" i="45" s="1"/>
  <c r="P102" i="19"/>
  <c r="O17" i="22"/>
  <c r="P100" i="18"/>
  <c r="P102" i="24"/>
  <c r="O21" i="26"/>
  <c r="J96" i="43"/>
  <c r="O17" i="18"/>
  <c r="O22" i="18"/>
  <c r="P101" i="23"/>
  <c r="J96" i="44"/>
  <c r="H100" i="44"/>
  <c r="H101" i="44"/>
  <c r="H102" i="44"/>
  <c r="H103" i="44"/>
  <c r="M89" i="44" s="1"/>
  <c r="H104" i="44"/>
  <c r="H105" i="44"/>
  <c r="H106" i="44"/>
  <c r="H107" i="44"/>
  <c r="H108" i="44"/>
  <c r="H109" i="44"/>
  <c r="H110" i="44"/>
  <c r="H111" i="44"/>
  <c r="H112" i="44"/>
  <c r="H113" i="44"/>
  <c r="H114" i="44"/>
  <c r="H115" i="44"/>
  <c r="H116" i="44"/>
  <c r="H117" i="44"/>
  <c r="H118" i="44"/>
  <c r="H119" i="44"/>
  <c r="H120" i="44"/>
  <c r="H121" i="44"/>
  <c r="H122" i="44"/>
  <c r="H123" i="44"/>
  <c r="H124" i="44"/>
  <c r="H125" i="44"/>
  <c r="H126" i="44"/>
  <c r="H127" i="44"/>
  <c r="H128" i="44"/>
  <c r="H129" i="44"/>
  <c r="H130" i="44"/>
  <c r="H131" i="44"/>
  <c r="H132" i="44"/>
  <c r="H133" i="44"/>
  <c r="H134" i="44"/>
  <c r="H135" i="44"/>
  <c r="H136" i="44"/>
  <c r="H137" i="44"/>
  <c r="H138" i="44"/>
  <c r="H139" i="44"/>
  <c r="H140" i="44"/>
  <c r="H141" i="44"/>
  <c r="H142" i="44"/>
  <c r="H143" i="44"/>
  <c r="H144" i="44"/>
  <c r="H145" i="44"/>
  <c r="H146" i="44"/>
  <c r="H147" i="44"/>
  <c r="H148" i="44"/>
  <c r="H149" i="44"/>
  <c r="H150" i="44"/>
  <c r="H151" i="44"/>
  <c r="H152" i="44"/>
  <c r="H153" i="44"/>
  <c r="H154" i="44"/>
  <c r="H155" i="44"/>
  <c r="J96" i="45"/>
  <c r="P101" i="3"/>
  <c r="P105" i="4"/>
  <c r="P101" i="4"/>
  <c r="O18" i="19"/>
  <c r="P104" i="3"/>
  <c r="F17" i="13"/>
  <c r="D18" i="13" s="1"/>
  <c r="B18" i="13" s="1"/>
  <c r="O17" i="3"/>
  <c r="P103" i="4"/>
  <c r="O20" i="18"/>
  <c r="O19" i="28"/>
  <c r="O19" i="23"/>
  <c r="P103" i="21"/>
  <c r="P101" i="25"/>
  <c r="O21" i="18"/>
  <c r="C28" i="2"/>
  <c r="P100" i="19"/>
  <c r="O19" i="19"/>
  <c r="O20" i="19"/>
  <c r="O23" i="4"/>
  <c r="O20" i="27"/>
  <c r="P102" i="27"/>
  <c r="O21" i="4"/>
  <c r="P100" i="22"/>
  <c r="P100" i="23"/>
  <c r="O17" i="35"/>
  <c r="O25" i="3"/>
  <c r="P104" i="21"/>
  <c r="O17" i="21"/>
  <c r="O21" i="19"/>
  <c r="O18" i="26"/>
  <c r="P103" i="23"/>
  <c r="P103" i="18"/>
  <c r="O19" i="26"/>
  <c r="O19" i="4"/>
  <c r="O17" i="4"/>
  <c r="O17" i="20"/>
  <c r="P102" i="3"/>
  <c r="O19" i="18"/>
  <c r="O18" i="21"/>
  <c r="O17" i="23"/>
  <c r="O18" i="24"/>
  <c r="P104" i="4"/>
  <c r="O24" i="4"/>
  <c r="P102" i="23"/>
  <c r="C101" i="37"/>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s="1"/>
  <c r="C126" i="37" s="1"/>
  <c r="C127" i="37" s="1"/>
  <c r="C128" i="37" s="1"/>
  <c r="C129" i="37" s="1"/>
  <c r="C130" i="37" s="1"/>
  <c r="C131" i="37" s="1"/>
  <c r="C132" i="37" s="1"/>
  <c r="C133" i="37" s="1"/>
  <c r="C134" i="37" s="1"/>
  <c r="C135" i="37" s="1"/>
  <c r="C136" i="37" s="1"/>
  <c r="C137" i="37" s="1"/>
  <c r="C138" i="37" s="1"/>
  <c r="C139" i="37" s="1"/>
  <c r="C140" i="37" s="1"/>
  <c r="C141" i="37" s="1"/>
  <c r="C142" i="37" s="1"/>
  <c r="C143" i="37" s="1"/>
  <c r="C144" i="37" s="1"/>
  <c r="C145" i="37" s="1"/>
  <c r="C146" i="37" s="1"/>
  <c r="C147" i="37" s="1"/>
  <c r="C148" i="37" s="1"/>
  <c r="C149" i="37" s="1"/>
  <c r="C150" i="37" s="1"/>
  <c r="C151" i="37" s="1"/>
  <c r="C152" i="37" s="1"/>
  <c r="C153" i="37" s="1"/>
  <c r="C154" i="37" s="1"/>
  <c r="C155" i="37" s="1"/>
  <c r="B100" i="37"/>
  <c r="P107" i="4"/>
  <c r="C101" i="3"/>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O18" i="18"/>
  <c r="P102" i="18"/>
  <c r="O18" i="22"/>
  <c r="P102" i="22"/>
  <c r="P102" i="25"/>
  <c r="P104" i="28"/>
  <c r="O18" i="29"/>
  <c r="P102" i="4"/>
  <c r="O17" i="24"/>
  <c r="O22" i="3"/>
  <c r="O22" i="4"/>
  <c r="P101" i="22"/>
  <c r="O23" i="18"/>
  <c r="J96" i="41"/>
  <c r="J96" i="42"/>
  <c r="J96" i="40"/>
  <c r="I12" i="21"/>
  <c r="I13" i="21" s="1"/>
  <c r="I12" i="42"/>
  <c r="I13" i="42" s="1"/>
  <c r="I12" i="40"/>
  <c r="I13" i="40" s="1"/>
  <c r="I12" i="41"/>
  <c r="I13" i="41" s="1"/>
  <c r="P103" i="27"/>
  <c r="O17" i="27"/>
  <c r="O18" i="27"/>
  <c r="O19" i="27"/>
  <c r="O21" i="27"/>
  <c r="O21" i="22"/>
  <c r="O24" i="19"/>
  <c r="C60" i="1"/>
  <c r="I12" i="26"/>
  <c r="I13" i="26" s="1"/>
  <c r="O72" i="13"/>
  <c r="O64" i="34"/>
  <c r="O52" i="37"/>
  <c r="O42" i="37"/>
  <c r="O54" i="37"/>
  <c r="I12" i="20"/>
  <c r="I13" i="20" s="1"/>
  <c r="I12" i="39"/>
  <c r="D95" i="4"/>
  <c r="D95" i="23"/>
  <c r="D94" i="34"/>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C128" i="34" s="1"/>
  <c r="C129" i="34" s="1"/>
  <c r="C130" i="34" s="1"/>
  <c r="C131" i="34" s="1"/>
  <c r="C132" i="34" s="1"/>
  <c r="C133" i="34" s="1"/>
  <c r="C134" i="34" s="1"/>
  <c r="C135" i="34" s="1"/>
  <c r="C136" i="34" s="1"/>
  <c r="C137" i="34" s="1"/>
  <c r="C138" i="34" s="1"/>
  <c r="C139" i="34" s="1"/>
  <c r="C140" i="34" s="1"/>
  <c r="C141" i="34" s="1"/>
  <c r="C142" i="34" s="1"/>
  <c r="C143" i="34" s="1"/>
  <c r="C144" i="34" s="1"/>
  <c r="C145" i="34" s="1"/>
  <c r="C146" i="34" s="1"/>
  <c r="C147" i="34" s="1"/>
  <c r="C148" i="34" s="1"/>
  <c r="C149" i="34" s="1"/>
  <c r="C150" i="34" s="1"/>
  <c r="C151" i="34" s="1"/>
  <c r="C152" i="34" s="1"/>
  <c r="C153" i="34" s="1"/>
  <c r="C154" i="34" s="1"/>
  <c r="C155" i="34" s="1"/>
  <c r="D94" i="4"/>
  <c r="C100" i="4" s="1"/>
  <c r="C101" i="4" s="1"/>
  <c r="C102" i="4" s="1"/>
  <c r="C103" i="4" s="1"/>
  <c r="C104" i="4" s="1"/>
  <c r="C105" i="4" s="1"/>
  <c r="C106" i="4" s="1"/>
  <c r="C107" i="4" s="1"/>
  <c r="C108" i="4" s="1"/>
  <c r="C109" i="4" s="1"/>
  <c r="C110" i="4" s="1"/>
  <c r="C111" i="4" s="1"/>
  <c r="C112" i="4" s="1"/>
  <c r="C113" i="4" s="1"/>
  <c r="C114" i="4" s="1"/>
  <c r="C115" i="4" s="1"/>
  <c r="C116" i="4" s="1"/>
  <c r="C117" i="4" s="1"/>
  <c r="C118" i="4" s="1"/>
  <c r="C119" i="4" s="1"/>
  <c r="C120" i="4" s="1"/>
  <c r="C121" i="4" s="1"/>
  <c r="C122" i="4" s="1"/>
  <c r="C123" i="4" s="1"/>
  <c r="C124" i="4" s="1"/>
  <c r="C125" i="4" s="1"/>
  <c r="C126" i="4" s="1"/>
  <c r="C127" i="4" s="1"/>
  <c r="C59" i="2"/>
  <c r="C77" i="2"/>
  <c r="C50" i="2"/>
  <c r="C14" i="2"/>
  <c r="O18" i="35"/>
  <c r="O18" i="34"/>
  <c r="O18" i="31"/>
  <c r="O25" i="4"/>
  <c r="B108" i="3"/>
  <c r="D94" i="18"/>
  <c r="C100" i="18" s="1"/>
  <c r="C101" i="18" s="1"/>
  <c r="C102" i="18" s="1"/>
  <c r="C103" i="18" s="1"/>
  <c r="C104" i="18" s="1"/>
  <c r="C105" i="18" s="1"/>
  <c r="C106" i="18" s="1"/>
  <c r="C107" i="18" s="1"/>
  <c r="C108" i="18" s="1"/>
  <c r="C109" i="18" s="1"/>
  <c r="C110" i="18" s="1"/>
  <c r="C111" i="18" s="1"/>
  <c r="C112" i="18" s="1"/>
  <c r="C113" i="18" s="1"/>
  <c r="C114" i="18" s="1"/>
  <c r="C115" i="18" s="1"/>
  <c r="C116" i="18" s="1"/>
  <c r="C117" i="18" s="1"/>
  <c r="C118" i="18" s="1"/>
  <c r="C119" i="18" s="1"/>
  <c r="C120" i="18" s="1"/>
  <c r="C121" i="18" s="1"/>
  <c r="C122" i="18" s="1"/>
  <c r="C123" i="18" s="1"/>
  <c r="C124" i="18" s="1"/>
  <c r="C125" i="18" s="1"/>
  <c r="C126" i="18" s="1"/>
  <c r="C127" i="18" s="1"/>
  <c r="D94" i="20"/>
  <c r="C100" i="20" s="1"/>
  <c r="C101" i="20" s="1"/>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O17" i="37"/>
  <c r="O50" i="19"/>
  <c r="O46" i="35"/>
  <c r="O33" i="21"/>
  <c r="O36" i="35"/>
  <c r="O62" i="37"/>
  <c r="O64" i="37"/>
  <c r="O66" i="37"/>
  <c r="O22" i="28"/>
  <c r="O64" i="24"/>
  <c r="O20" i="25"/>
  <c r="O67" i="25"/>
  <c r="P124" i="31"/>
  <c r="O38" i="35"/>
  <c r="O67" i="26"/>
  <c r="O45" i="38"/>
  <c r="O47" i="38"/>
  <c r="O51" i="38"/>
  <c r="O55" i="38"/>
  <c r="O57" i="38"/>
  <c r="O59" i="38"/>
  <c r="O63" i="38"/>
  <c r="O65" i="38"/>
  <c r="O67" i="38"/>
  <c r="O71" i="38"/>
  <c r="O47" i="13"/>
  <c r="O29" i="13"/>
  <c r="O33" i="25"/>
  <c r="O33" i="26"/>
  <c r="O33" i="28"/>
  <c r="O25" i="38"/>
  <c r="F47" i="1"/>
  <c r="F51" i="1" s="1"/>
  <c r="D95" i="20"/>
  <c r="E100" i="20"/>
  <c r="O30" i="23"/>
  <c r="O52" i="23"/>
  <c r="O54" i="23"/>
  <c r="O66" i="23"/>
  <c r="O62" i="24"/>
  <c r="O72" i="24"/>
  <c r="O24" i="25"/>
  <c r="O28" i="25"/>
  <c r="O30" i="25"/>
  <c r="O36" i="25"/>
  <c r="O38" i="25"/>
  <c r="O44" i="25"/>
  <c r="O64" i="25"/>
  <c r="O66" i="25"/>
  <c r="O68" i="25"/>
  <c r="O70" i="25"/>
  <c r="O23" i="26"/>
  <c r="O25" i="26"/>
  <c r="O41" i="26"/>
  <c r="O43" i="26"/>
  <c r="O53" i="26"/>
  <c r="O48" i="27"/>
  <c r="O21" i="37"/>
  <c r="O27" i="37"/>
  <c r="O73" i="37"/>
  <c r="O69" i="38"/>
  <c r="C49" i="1"/>
  <c r="C72" i="1"/>
  <c r="C75" i="1"/>
  <c r="D94" i="19"/>
  <c r="C100" i="19" s="1"/>
  <c r="C101" i="19" s="1"/>
  <c r="C102" i="19" s="1"/>
  <c r="C103" i="19" s="1"/>
  <c r="C104" i="19" s="1"/>
  <c r="C105" i="19" s="1"/>
  <c r="C106" i="19" s="1"/>
  <c r="C107" i="19" s="1"/>
  <c r="C108" i="19" s="1"/>
  <c r="C109" i="19" s="1"/>
  <c r="C110" i="19" s="1"/>
  <c r="C111" i="19" s="1"/>
  <c r="C112" i="19" s="1"/>
  <c r="C113" i="19" s="1"/>
  <c r="C114" i="19" s="1"/>
  <c r="C115" i="19" s="1"/>
  <c r="C116" i="19" s="1"/>
  <c r="C117" i="19" s="1"/>
  <c r="C118" i="19" s="1"/>
  <c r="C119" i="19" s="1"/>
  <c r="C120" i="19" s="1"/>
  <c r="C121" i="19" s="1"/>
  <c r="C122" i="19" s="1"/>
  <c r="C123" i="19" s="1"/>
  <c r="C124" i="19" s="1"/>
  <c r="C125" i="19" s="1"/>
  <c r="C126" i="19" s="1"/>
  <c r="C127" i="19" s="1"/>
  <c r="C128" i="19" s="1"/>
  <c r="C129" i="19" s="1"/>
  <c r="C130" i="19" s="1"/>
  <c r="C131" i="19" s="1"/>
  <c r="C132" i="19" s="1"/>
  <c r="C133" i="19" s="1"/>
  <c r="C134" i="19" s="1"/>
  <c r="C135" i="19" s="1"/>
  <c r="C136" i="19" s="1"/>
  <c r="C137" i="19" s="1"/>
  <c r="C138" i="19" s="1"/>
  <c r="C139" i="19" s="1"/>
  <c r="C140" i="19" s="1"/>
  <c r="C141" i="19" s="1"/>
  <c r="C142" i="19" s="1"/>
  <c r="C143" i="19" s="1"/>
  <c r="C144" i="19" s="1"/>
  <c r="C145" i="19" s="1"/>
  <c r="C146" i="19" s="1"/>
  <c r="C147" i="19" s="1"/>
  <c r="C148" i="19" s="1"/>
  <c r="C149" i="19" s="1"/>
  <c r="C150" i="19" s="1"/>
  <c r="C151" i="19" s="1"/>
  <c r="C152" i="19" s="1"/>
  <c r="C153" i="19" s="1"/>
  <c r="C154" i="19" s="1"/>
  <c r="C155" i="19" s="1"/>
  <c r="C10" i="1"/>
  <c r="C55" i="1"/>
  <c r="C28" i="1"/>
  <c r="C78" i="1"/>
  <c r="C58" i="1"/>
  <c r="D94" i="25"/>
  <c r="C100" i="25" s="1"/>
  <c r="C101" i="25" s="1"/>
  <c r="C102" i="25" s="1"/>
  <c r="C103" i="25" s="1"/>
  <c r="C104" i="25" s="1"/>
  <c r="C105" i="25" s="1"/>
  <c r="C106" i="25" s="1"/>
  <c r="C107" i="25" s="1"/>
  <c r="C108" i="25" s="1"/>
  <c r="C109" i="25" s="1"/>
  <c r="C110" i="25" s="1"/>
  <c r="C111" i="25" s="1"/>
  <c r="C112" i="25" s="1"/>
  <c r="C113" i="25" s="1"/>
  <c r="C114" i="25" s="1"/>
  <c r="C115" i="25" s="1"/>
  <c r="C116" i="25" s="1"/>
  <c r="C117" i="25" s="1"/>
  <c r="C118" i="25" s="1"/>
  <c r="C119" i="25" s="1"/>
  <c r="C120" i="25" s="1"/>
  <c r="C121" i="25" s="1"/>
  <c r="C122" i="25" s="1"/>
  <c r="C123" i="25" s="1"/>
  <c r="C124" i="25" s="1"/>
  <c r="C125" i="25" s="1"/>
  <c r="C126" i="25" s="1"/>
  <c r="C127" i="25" s="1"/>
  <c r="F14" i="1"/>
  <c r="E19" i="1" s="1"/>
  <c r="F19" i="1" s="1"/>
  <c r="C77" i="1"/>
  <c r="C80" i="1"/>
  <c r="C8" i="1"/>
  <c r="F18" i="1"/>
  <c r="C74" i="1"/>
  <c r="C54" i="1"/>
  <c r="C14" i="1"/>
  <c r="C22" i="1"/>
  <c r="C61" i="1"/>
  <c r="P109" i="37"/>
  <c r="P121" i="37"/>
  <c r="P125" i="37"/>
  <c r="P129" i="37"/>
  <c r="O71" i="21"/>
  <c r="O67" i="21"/>
  <c r="O53" i="21"/>
  <c r="O43" i="21"/>
  <c r="O37" i="21"/>
  <c r="O39" i="22"/>
  <c r="O41" i="22"/>
  <c r="O43" i="22"/>
  <c r="O47" i="22"/>
  <c r="O49" i="22"/>
  <c r="O53" i="22"/>
  <c r="O55" i="22"/>
  <c r="O57" i="22"/>
  <c r="O59" i="22"/>
  <c r="O61" i="22"/>
  <c r="O69" i="22"/>
  <c r="O71" i="22"/>
  <c r="O38" i="28"/>
  <c r="O40" i="28"/>
  <c r="O35" i="31"/>
  <c r="O52" i="31"/>
  <c r="O60" i="31"/>
  <c r="P128" i="31"/>
  <c r="O20" i="35"/>
  <c r="O26" i="35"/>
  <c r="O28" i="35"/>
  <c r="P119" i="35"/>
  <c r="P123" i="35"/>
  <c r="P127" i="35"/>
  <c r="P131" i="35"/>
  <c r="P115" i="35"/>
  <c r="P103" i="35"/>
  <c r="P107" i="35"/>
  <c r="P111" i="35"/>
  <c r="P110" i="38"/>
  <c r="P112" i="31"/>
  <c r="P114" i="37"/>
  <c r="P122" i="37"/>
  <c r="P126" i="37"/>
  <c r="P130" i="37"/>
  <c r="P105" i="38"/>
  <c r="P109" i="38"/>
  <c r="P113" i="38"/>
  <c r="P121" i="38"/>
  <c r="O50" i="4"/>
  <c r="O44" i="4"/>
  <c r="O38" i="4"/>
  <c r="P108" i="31"/>
  <c r="O26" i="34"/>
  <c r="O28" i="34"/>
  <c r="O30" i="34"/>
  <c r="O36" i="34"/>
  <c r="O38" i="34"/>
  <c r="O42" i="34"/>
  <c r="O34" i="35"/>
  <c r="O40" i="35"/>
  <c r="O42" i="35"/>
  <c r="O44" i="35"/>
  <c r="O48" i="35"/>
  <c r="O52" i="35"/>
  <c r="O54" i="35"/>
  <c r="O56" i="35"/>
  <c r="O36" i="4"/>
  <c r="O63" i="20"/>
  <c r="O59" i="20"/>
  <c r="O55" i="20"/>
  <c r="O41" i="20"/>
  <c r="O39" i="20"/>
  <c r="O37" i="20"/>
  <c r="O35" i="20"/>
  <c r="O33" i="20"/>
  <c r="O70" i="21"/>
  <c r="O52" i="21"/>
  <c r="O50" i="21"/>
  <c r="O48" i="21"/>
  <c r="O25" i="22"/>
  <c r="O48" i="22"/>
  <c r="O50" i="22"/>
  <c r="O62" i="22"/>
  <c r="O64" i="22"/>
  <c r="O66" i="22"/>
  <c r="O39" i="28"/>
  <c r="O41" i="28"/>
  <c r="O45" i="28"/>
  <c r="O47" i="28"/>
  <c r="O51" i="28"/>
  <c r="O53" i="28"/>
  <c r="O57" i="28"/>
  <c r="O61" i="28"/>
  <c r="O27" i="34"/>
  <c r="O29" i="34"/>
  <c r="O37" i="34"/>
  <c r="O39" i="34"/>
  <c r="O49" i="34"/>
  <c r="O51" i="34"/>
  <c r="O53" i="34"/>
  <c r="O65" i="34"/>
  <c r="O29" i="35"/>
  <c r="O35" i="35"/>
  <c r="O39" i="35"/>
  <c r="O43" i="35"/>
  <c r="O47" i="35"/>
  <c r="O61" i="35"/>
  <c r="O65" i="35"/>
  <c r="O67" i="35"/>
  <c r="O69" i="35"/>
  <c r="O73" i="35"/>
  <c r="O73" i="13"/>
  <c r="O32" i="37"/>
  <c r="O36" i="37"/>
  <c r="O68" i="37"/>
  <c r="O70" i="37"/>
  <c r="P110" i="37"/>
  <c r="O26" i="38"/>
  <c r="O28" i="38"/>
  <c r="O30" i="38"/>
  <c r="O40" i="38"/>
  <c r="O44" i="38"/>
  <c r="O48" i="38"/>
  <c r="O50" i="38"/>
  <c r="O52" i="38"/>
  <c r="O54" i="38"/>
  <c r="O56" i="38"/>
  <c r="O58" i="38"/>
  <c r="O60" i="38"/>
  <c r="O62" i="38"/>
  <c r="O64" i="38"/>
  <c r="O68" i="38"/>
  <c r="O70" i="38"/>
  <c r="O72" i="38"/>
  <c r="P116" i="21"/>
  <c r="P107" i="21"/>
  <c r="P131" i="31"/>
  <c r="O72" i="3"/>
  <c r="O66" i="3"/>
  <c r="O64" i="3"/>
  <c r="O56" i="3"/>
  <c r="O52" i="3"/>
  <c r="O29" i="3"/>
  <c r="O56" i="13"/>
  <c r="O52" i="13"/>
  <c r="O38" i="13"/>
  <c r="O34" i="13"/>
  <c r="O55" i="18"/>
  <c r="O51" i="18"/>
  <c r="O39" i="18"/>
  <c r="O37" i="18"/>
  <c r="O35" i="18"/>
  <c r="O28" i="18"/>
  <c r="O73" i="19"/>
  <c r="O71" i="19"/>
  <c r="O67" i="19"/>
  <c r="O37" i="19"/>
  <c r="O35" i="19"/>
  <c r="O70" i="20"/>
  <c r="O46" i="20"/>
  <c r="O44" i="20"/>
  <c r="O31" i="20"/>
  <c r="O58" i="34"/>
  <c r="P122" i="34"/>
  <c r="P124" i="34"/>
  <c r="P123" i="22"/>
  <c r="P131" i="22"/>
  <c r="P115" i="24"/>
  <c r="P131" i="24"/>
  <c r="P105" i="25"/>
  <c r="P121" i="25"/>
  <c r="P131" i="25"/>
  <c r="P107" i="27"/>
  <c r="P113" i="27"/>
  <c r="P123" i="29"/>
  <c r="P131" i="29"/>
  <c r="O32" i="26"/>
  <c r="P102" i="35"/>
  <c r="P110" i="35"/>
  <c r="P114" i="35"/>
  <c r="P118" i="35"/>
  <c r="P122" i="35"/>
  <c r="P130" i="35"/>
  <c r="P119" i="22"/>
  <c r="P127" i="22"/>
  <c r="P119" i="24"/>
  <c r="P117" i="25"/>
  <c r="P123" i="25"/>
  <c r="P129" i="25"/>
  <c r="P119" i="27"/>
  <c r="P127" i="27"/>
  <c r="P109" i="29"/>
  <c r="P115" i="29"/>
  <c r="P119" i="29"/>
  <c r="P125" i="29"/>
  <c r="P129" i="29"/>
  <c r="O32" i="19"/>
  <c r="O32" i="24"/>
  <c r="P129" i="4"/>
  <c r="P125" i="18"/>
  <c r="O42" i="19"/>
  <c r="P111" i="22"/>
  <c r="P117" i="22"/>
  <c r="P113" i="25"/>
  <c r="P119" i="25"/>
  <c r="P127" i="25"/>
  <c r="P109" i="27"/>
  <c r="P115" i="27"/>
  <c r="P123" i="27"/>
  <c r="P131" i="27"/>
  <c r="P109" i="28"/>
  <c r="O33" i="31"/>
  <c r="O42" i="31"/>
  <c r="O43" i="3"/>
  <c r="O41" i="3"/>
  <c r="O39" i="3"/>
  <c r="O35" i="3"/>
  <c r="O33" i="3"/>
  <c r="O32" i="20"/>
  <c r="O37" i="38"/>
  <c r="P120" i="38"/>
  <c r="O45" i="3"/>
  <c r="O24" i="23"/>
  <c r="O38" i="23"/>
  <c r="O58" i="23"/>
  <c r="O64" i="23"/>
  <c r="O24" i="24"/>
  <c r="O26" i="24"/>
  <c r="O54" i="24"/>
  <c r="O56" i="24"/>
  <c r="O58" i="24"/>
  <c r="O60" i="24"/>
  <c r="O66" i="24"/>
  <c r="O70" i="24"/>
  <c r="O40" i="25"/>
  <c r="O50" i="25"/>
  <c r="O52" i="25"/>
  <c r="O54" i="25"/>
  <c r="O31" i="26"/>
  <c r="O37" i="26"/>
  <c r="O39" i="26"/>
  <c r="O45" i="26"/>
  <c r="O51" i="26"/>
  <c r="O61" i="26"/>
  <c r="O62" i="27"/>
  <c r="O70" i="27"/>
  <c r="P146" i="3"/>
  <c r="P144" i="19"/>
  <c r="P134" i="19"/>
  <c r="P132" i="19"/>
  <c r="P124" i="19"/>
  <c r="P148" i="21"/>
  <c r="P144" i="21"/>
  <c r="P140" i="21"/>
  <c r="P138" i="21"/>
  <c r="P136" i="21"/>
  <c r="P124" i="21"/>
  <c r="P120" i="21"/>
  <c r="O28" i="29"/>
  <c r="O34" i="29"/>
  <c r="O40" i="29"/>
  <c r="O42" i="29"/>
  <c r="O44" i="29"/>
  <c r="O46" i="29"/>
  <c r="O48" i="29"/>
  <c r="O50" i="29"/>
  <c r="O56" i="29"/>
  <c r="O60" i="29"/>
  <c r="O62" i="29"/>
  <c r="O64" i="29"/>
  <c r="O66" i="29"/>
  <c r="O68" i="29"/>
  <c r="O72" i="29"/>
  <c r="O39" i="31"/>
  <c r="O62" i="35"/>
  <c r="O66" i="35"/>
  <c r="O68" i="35"/>
  <c r="O19" i="38"/>
  <c r="O41" i="38"/>
  <c r="O37" i="29"/>
  <c r="O41" i="29"/>
  <c r="O49" i="29"/>
  <c r="O51" i="29"/>
  <c r="O53" i="29"/>
  <c r="O55" i="29"/>
  <c r="O59" i="29"/>
  <c r="O65" i="29"/>
  <c r="O67" i="29"/>
  <c r="O73" i="29"/>
  <c r="O27" i="38"/>
  <c r="O29" i="38"/>
  <c r="O33" i="38"/>
  <c r="P116" i="31"/>
  <c r="P139" i="20"/>
  <c r="P133" i="20"/>
  <c r="P113" i="34"/>
  <c r="P117" i="34"/>
  <c r="P119" i="34"/>
  <c r="P121" i="34"/>
  <c r="P151" i="3"/>
  <c r="P123" i="13"/>
  <c r="P153" i="19"/>
  <c r="P109" i="19"/>
  <c r="P152" i="4"/>
  <c r="P144" i="4"/>
  <c r="P140" i="4"/>
  <c r="P132" i="4"/>
  <c r="P130" i="4"/>
  <c r="P124" i="4"/>
  <c r="P120" i="4"/>
  <c r="P112" i="4"/>
  <c r="P154" i="18"/>
  <c r="P152" i="18"/>
  <c r="P150" i="18"/>
  <c r="P148" i="18"/>
  <c r="P144" i="18"/>
  <c r="P142" i="18"/>
  <c r="P140" i="18"/>
  <c r="P138" i="18"/>
  <c r="P136" i="18"/>
  <c r="P134" i="18"/>
  <c r="P122" i="18"/>
  <c r="P155" i="20"/>
  <c r="P153" i="20"/>
  <c r="P141" i="20"/>
  <c r="P125" i="20"/>
  <c r="P109" i="18"/>
  <c r="P124" i="20"/>
  <c r="P120" i="20"/>
  <c r="P116" i="20"/>
  <c r="P112" i="20"/>
  <c r="P108" i="20"/>
  <c r="P115" i="23"/>
  <c r="P121" i="23"/>
  <c r="P125" i="23"/>
  <c r="P127" i="23"/>
  <c r="P112" i="25"/>
  <c r="P124" i="25"/>
  <c r="P126" i="25"/>
  <c r="P128" i="25"/>
  <c r="P114" i="26"/>
  <c r="P122" i="26"/>
  <c r="P130" i="26"/>
  <c r="P106" i="28"/>
  <c r="P112" i="28"/>
  <c r="P118" i="28"/>
  <c r="P122" i="28"/>
  <c r="P126" i="28"/>
  <c r="P128" i="28"/>
  <c r="P123" i="31"/>
  <c r="P127" i="31"/>
  <c r="P133" i="31"/>
  <c r="P135" i="31"/>
  <c r="P139" i="31"/>
  <c r="P129" i="13"/>
  <c r="P125" i="13"/>
  <c r="P121" i="13"/>
  <c r="P117" i="13"/>
  <c r="P113" i="13"/>
  <c r="P109" i="13"/>
  <c r="P103" i="13"/>
  <c r="P153" i="21"/>
  <c r="P145" i="21"/>
  <c r="P103" i="29"/>
  <c r="P120" i="31"/>
  <c r="P127" i="37"/>
  <c r="P115" i="3"/>
  <c r="P122" i="31"/>
  <c r="P120" i="13"/>
  <c r="P129" i="34"/>
  <c r="P135" i="20"/>
  <c r="P131" i="20"/>
  <c r="P127" i="20"/>
  <c r="P123" i="20"/>
  <c r="P119" i="20"/>
  <c r="P129" i="28"/>
  <c r="P127" i="3"/>
  <c r="P118" i="22"/>
  <c r="P126" i="22"/>
  <c r="P105" i="23"/>
  <c r="P113" i="23"/>
  <c r="P117" i="23"/>
  <c r="P123" i="23"/>
  <c r="P110" i="31"/>
  <c r="P121" i="4"/>
  <c r="P117" i="4"/>
  <c r="C100" i="13"/>
  <c r="D100" i="13" s="1"/>
  <c r="B100" i="13" s="1"/>
  <c r="O70" i="13"/>
  <c r="O68" i="13"/>
  <c r="O66" i="13"/>
  <c r="O64" i="13"/>
  <c r="O62" i="13"/>
  <c r="O60" i="13"/>
  <c r="O50" i="13"/>
  <c r="O32" i="13"/>
  <c r="O28" i="19"/>
  <c r="O29" i="23"/>
  <c r="O39" i="23"/>
  <c r="O41" i="23"/>
  <c r="O49" i="23"/>
  <c r="O53" i="23"/>
  <c r="O59" i="23"/>
  <c r="O61" i="23"/>
  <c r="O49" i="24"/>
  <c r="O67" i="27"/>
  <c r="O69" i="27"/>
  <c r="O35" i="34"/>
  <c r="O45" i="35"/>
  <c r="O65" i="23"/>
  <c r="O69" i="23"/>
  <c r="O31" i="24"/>
  <c r="O39" i="24"/>
  <c r="O45" i="24"/>
  <c r="O59" i="25"/>
  <c r="O71" i="25"/>
  <c r="O30" i="26"/>
  <c r="O44" i="26"/>
  <c r="O58" i="26"/>
  <c r="O65" i="27"/>
  <c r="O72" i="4"/>
  <c r="O68" i="4"/>
  <c r="O60" i="4"/>
  <c r="O52" i="4"/>
  <c r="O48" i="4"/>
  <c r="O46" i="4"/>
  <c r="O40" i="4"/>
  <c r="O29" i="4"/>
  <c r="O69" i="13"/>
  <c r="O63" i="13"/>
  <c r="O57" i="13"/>
  <c r="O55" i="13"/>
  <c r="O53" i="13"/>
  <c r="O51" i="13"/>
  <c r="O49" i="13"/>
  <c r="O45" i="13"/>
  <c r="O43" i="13"/>
  <c r="O41" i="13"/>
  <c r="O27" i="13"/>
  <c r="O25" i="13"/>
  <c r="O72" i="18"/>
  <c r="O70" i="18"/>
  <c r="O68" i="18"/>
  <c r="O64" i="18"/>
  <c r="O58" i="18"/>
  <c r="O56" i="18"/>
  <c r="O54" i="18"/>
  <c r="O52" i="18"/>
  <c r="O50" i="18"/>
  <c r="O48" i="18"/>
  <c r="O46" i="18"/>
  <c r="O44" i="18"/>
  <c r="O42" i="18"/>
  <c r="O34" i="18"/>
  <c r="O21" i="38"/>
  <c r="O63" i="23"/>
  <c r="O67" i="23"/>
  <c r="O35" i="24"/>
  <c r="O37" i="24"/>
  <c r="O41" i="24"/>
  <c r="O43" i="24"/>
  <c r="O55" i="24"/>
  <c r="O61" i="24"/>
  <c r="O65" i="24"/>
  <c r="O24" i="26"/>
  <c r="O34" i="26"/>
  <c r="O38" i="26"/>
  <c r="O48" i="26"/>
  <c r="O62" i="26"/>
  <c r="O43" i="27"/>
  <c r="O73" i="27"/>
  <c r="O69" i="4"/>
  <c r="O67" i="4"/>
  <c r="O65" i="4"/>
  <c r="O61" i="4"/>
  <c r="O59" i="4"/>
  <c r="O57" i="4"/>
  <c r="O49" i="4"/>
  <c r="O47" i="4"/>
  <c r="O45" i="4"/>
  <c r="O43" i="4"/>
  <c r="O35" i="4"/>
  <c r="O33" i="4"/>
  <c r="O73" i="18"/>
  <c r="O61" i="18"/>
  <c r="O45" i="18"/>
  <c r="O72" i="20"/>
  <c r="O58" i="20"/>
  <c r="O56" i="20"/>
  <c r="O52" i="20"/>
  <c r="O73" i="21"/>
  <c r="O69" i="21"/>
  <c r="O65" i="21"/>
  <c r="O55" i="21"/>
  <c r="O49" i="21"/>
  <c r="O47" i="21"/>
  <c r="O45" i="21"/>
  <c r="O41" i="21"/>
  <c r="O39" i="21"/>
  <c r="O35" i="21"/>
  <c r="O37" i="22"/>
  <c r="O45" i="22"/>
  <c r="O30" i="28"/>
  <c r="O34" i="28"/>
  <c r="O36" i="28"/>
  <c r="O64" i="28"/>
  <c r="O66" i="28"/>
  <c r="O22" i="29"/>
  <c r="O30" i="29"/>
  <c r="O40" i="34"/>
  <c r="O44" i="34"/>
  <c r="O46" i="34"/>
  <c r="O50" i="34"/>
  <c r="O52" i="34"/>
  <c r="O54" i="34"/>
  <c r="O60" i="34"/>
  <c r="O62" i="34"/>
  <c r="O68" i="34"/>
  <c r="O30" i="31"/>
  <c r="O57" i="34"/>
  <c r="O21" i="35"/>
  <c r="O31" i="35"/>
  <c r="O49" i="35"/>
  <c r="O32" i="38"/>
  <c r="O71" i="20"/>
  <c r="O67" i="20"/>
  <c r="O65" i="20"/>
  <c r="O57" i="20"/>
  <c r="O53" i="20"/>
  <c r="B19" i="20"/>
  <c r="O34" i="22"/>
  <c r="O59" i="28"/>
  <c r="O63" i="28"/>
  <c r="O69" i="28"/>
  <c r="O71" i="28"/>
  <c r="O73" i="28"/>
  <c r="O27" i="29"/>
  <c r="O29" i="29"/>
  <c r="O31" i="29"/>
  <c r="O21" i="34"/>
  <c r="O41" i="34"/>
  <c r="O71" i="34"/>
  <c r="O27" i="35"/>
  <c r="O37" i="35"/>
  <c r="O71" i="35"/>
  <c r="O66" i="38"/>
  <c r="O71" i="3"/>
  <c r="O69" i="3"/>
  <c r="O67" i="3"/>
  <c r="O63" i="3"/>
  <c r="O61" i="3"/>
  <c r="O59" i="3"/>
  <c r="O47" i="3"/>
  <c r="O72" i="19"/>
  <c r="O26" i="31"/>
  <c r="O36" i="31"/>
  <c r="O49" i="31"/>
  <c r="O61" i="31"/>
  <c r="O59" i="35"/>
  <c r="O36" i="38"/>
  <c r="O26" i="18"/>
  <c r="O44" i="24"/>
  <c r="O73" i="26"/>
  <c r="O30" i="27"/>
  <c r="O34" i="27"/>
  <c r="O36" i="27"/>
  <c r="O40" i="27"/>
  <c r="O42" i="27"/>
  <c r="O52" i="27"/>
  <c r="O60" i="27"/>
  <c r="O66" i="27"/>
  <c r="O68" i="27"/>
  <c r="O69" i="29"/>
  <c r="O19" i="37"/>
  <c r="O25" i="37"/>
  <c r="O29" i="37"/>
  <c r="O31" i="37"/>
  <c r="O33" i="37"/>
  <c r="O43" i="37"/>
  <c r="O35" i="29"/>
  <c r="O28" i="31"/>
  <c r="O34" i="31"/>
  <c r="O40" i="31"/>
  <c r="O47" i="31"/>
  <c r="O34" i="38"/>
  <c r="O38" i="38"/>
  <c r="O42" i="38"/>
  <c r="O61" i="21"/>
  <c r="O59" i="21"/>
  <c r="O51" i="21"/>
  <c r="O30" i="21"/>
  <c r="O24" i="22"/>
  <c r="O63" i="22"/>
  <c r="O73" i="22"/>
  <c r="O47" i="24"/>
  <c r="O51" i="24"/>
  <c r="O73" i="24"/>
  <c r="O63" i="25"/>
  <c r="O36" i="26"/>
  <c r="O68" i="26"/>
  <c r="O70" i="26"/>
  <c r="O42" i="28"/>
  <c r="O44" i="28"/>
  <c r="O50" i="28"/>
  <c r="O56" i="31"/>
  <c r="O62" i="31"/>
  <c r="O70" i="31"/>
  <c r="O33" i="18"/>
  <c r="O32" i="23"/>
  <c r="O32" i="29"/>
  <c r="O18" i="37"/>
  <c r="O26" i="37"/>
  <c r="O28" i="37"/>
  <c r="O63" i="24"/>
  <c r="O69" i="24"/>
  <c r="O29" i="25"/>
  <c r="O35" i="25"/>
  <c r="O39" i="25"/>
  <c r="O47" i="25"/>
  <c r="O69" i="25"/>
  <c r="O40" i="26"/>
  <c r="O48" i="28"/>
  <c r="O62" i="28"/>
  <c r="O20" i="38"/>
  <c r="O58" i="4"/>
  <c r="O54" i="4"/>
  <c r="O34" i="4"/>
  <c r="O46" i="21"/>
  <c r="O44" i="21"/>
  <c r="O42" i="21"/>
  <c r="O48" i="31"/>
  <c r="O64" i="35"/>
  <c r="O70" i="35"/>
  <c r="O72" i="34"/>
  <c r="O59" i="24"/>
  <c r="O67" i="24"/>
  <c r="O71" i="24"/>
  <c r="O23" i="25"/>
  <c r="O31" i="25"/>
  <c r="O37" i="25"/>
  <c r="O45" i="25"/>
  <c r="O49" i="25"/>
  <c r="O61" i="25"/>
  <c r="O65" i="25"/>
  <c r="O66" i="26"/>
  <c r="O46" i="28"/>
  <c r="O58" i="28"/>
  <c r="O60" i="28"/>
  <c r="O51" i="37"/>
  <c r="O53" i="37"/>
  <c r="O55" i="37"/>
  <c r="O59" i="37"/>
  <c r="O61" i="37"/>
  <c r="O65" i="37"/>
  <c r="O67" i="37"/>
  <c r="O69" i="37"/>
  <c r="O71" i="37"/>
  <c r="O18" i="38"/>
  <c r="O57" i="3"/>
  <c r="O53" i="3"/>
  <c r="O51" i="3"/>
  <c r="O51" i="31"/>
  <c r="O55" i="31"/>
  <c r="O57" i="31"/>
  <c r="O50" i="37"/>
  <c r="O62" i="3"/>
  <c r="O67" i="13"/>
  <c r="O65" i="13"/>
  <c r="O23" i="13"/>
  <c r="O17" i="13"/>
  <c r="O69" i="18"/>
  <c r="O67" i="18"/>
  <c r="O43" i="18"/>
  <c r="O41" i="18"/>
  <c r="O63" i="19"/>
  <c r="O50" i="20"/>
  <c r="O40" i="23"/>
  <c r="O42" i="23"/>
  <c r="O44" i="23"/>
  <c r="O60" i="23"/>
  <c r="O62" i="23"/>
  <c r="O68" i="23"/>
  <c r="O72" i="23"/>
  <c r="O30" i="24"/>
  <c r="O34" i="24"/>
  <c r="O36" i="24"/>
  <c r="O38" i="24"/>
  <c r="O40" i="24"/>
  <c r="O42" i="24"/>
  <c r="O50" i="24"/>
  <c r="O37" i="27"/>
  <c r="O39" i="27"/>
  <c r="O41" i="27"/>
  <c r="O47" i="27"/>
  <c r="O49" i="27"/>
  <c r="O53" i="27"/>
  <c r="O55" i="27"/>
  <c r="O71" i="27"/>
  <c r="O27" i="31"/>
  <c r="O37" i="31"/>
  <c r="O44" i="31"/>
  <c r="O46" i="31"/>
  <c r="O50" i="31"/>
  <c r="O63" i="31"/>
  <c r="O69" i="31"/>
  <c r="O71" i="31"/>
  <c r="O73" i="31"/>
  <c r="O41" i="31"/>
  <c r="O43" i="31"/>
  <c r="O40" i="3"/>
  <c r="O38" i="3"/>
  <c r="O32" i="18"/>
  <c r="O33" i="19"/>
  <c r="O45" i="34"/>
  <c r="O47" i="34"/>
  <c r="O55" i="34"/>
  <c r="O59" i="34"/>
  <c r="O61" i="34"/>
  <c r="O63" i="34"/>
  <c r="O51" i="35"/>
  <c r="O53" i="35"/>
  <c r="O55" i="35"/>
  <c r="O57" i="35"/>
  <c r="O63" i="35"/>
  <c r="O34" i="37"/>
  <c r="O40" i="37"/>
  <c r="O44" i="37"/>
  <c r="O48" i="37"/>
  <c r="O62" i="4"/>
  <c r="O40" i="13"/>
  <c r="O36" i="13"/>
  <c r="O22" i="13"/>
  <c r="O20" i="13"/>
  <c r="O58" i="19"/>
  <c r="O36" i="19"/>
  <c r="O34" i="19"/>
  <c r="O47" i="20"/>
  <c r="O45" i="20"/>
  <c r="O43" i="20"/>
  <c r="O38" i="20"/>
  <c r="O36" i="20"/>
  <c r="O46" i="27"/>
  <c r="O54" i="27"/>
  <c r="O58" i="27"/>
  <c r="O58" i="31"/>
  <c r="O50" i="35"/>
  <c r="D94" i="29"/>
  <c r="C100" i="29" s="1"/>
  <c r="C101" i="29" s="1"/>
  <c r="C102" i="29" s="1"/>
  <c r="C103" i="29" s="1"/>
  <c r="C104" i="29" s="1"/>
  <c r="C105" i="29" s="1"/>
  <c r="C106" i="29" s="1"/>
  <c r="C107" i="29" s="1"/>
  <c r="C108" i="29" s="1"/>
  <c r="C109" i="29" s="1"/>
  <c r="C110" i="29" s="1"/>
  <c r="C111" i="29" s="1"/>
  <c r="C112" i="29" s="1"/>
  <c r="C113" i="29" s="1"/>
  <c r="C114" i="29" s="1"/>
  <c r="C115" i="29" s="1"/>
  <c r="C116" i="29" s="1"/>
  <c r="C117" i="29" s="1"/>
  <c r="C118" i="29" s="1"/>
  <c r="C119" i="29" s="1"/>
  <c r="C120" i="29" s="1"/>
  <c r="C121" i="29" s="1"/>
  <c r="C122" i="29" s="1"/>
  <c r="C123" i="29" s="1"/>
  <c r="C124" i="29" s="1"/>
  <c r="C125" i="29" s="1"/>
  <c r="C126" i="29" s="1"/>
  <c r="C127" i="29" s="1"/>
  <c r="O60" i="3"/>
  <c r="O59" i="31"/>
  <c r="F17" i="1"/>
  <c r="O55" i="26"/>
  <c r="O37" i="28"/>
  <c r="P154" i="3"/>
  <c r="P138" i="3"/>
  <c r="P136" i="3"/>
  <c r="P132" i="3"/>
  <c r="P130" i="3"/>
  <c r="O50" i="3"/>
  <c r="O70" i="4"/>
  <c r="O41" i="4"/>
  <c r="O37" i="4"/>
  <c r="O18" i="13"/>
  <c r="O71" i="18"/>
  <c r="O54" i="19"/>
  <c r="O52" i="19"/>
  <c r="O68" i="20"/>
  <c r="O66" i="20"/>
  <c r="O60" i="20"/>
  <c r="O54" i="20"/>
  <c r="O49" i="20"/>
  <c r="O68" i="22"/>
  <c r="O70" i="22"/>
  <c r="O72" i="22"/>
  <c r="O71" i="23"/>
  <c r="O73" i="23"/>
  <c r="O25" i="24"/>
  <c r="O34" i="25"/>
  <c r="O42" i="25"/>
  <c r="O56" i="25"/>
  <c r="O58" i="25"/>
  <c r="O29" i="26"/>
  <c r="O25" i="27"/>
  <c r="O31" i="27"/>
  <c r="O35" i="27"/>
  <c r="O50" i="27"/>
  <c r="O35" i="28"/>
  <c r="O70" i="28"/>
  <c r="O72" i="28"/>
  <c r="O45" i="29"/>
  <c r="O47" i="29"/>
  <c r="O57" i="29"/>
  <c r="O61" i="29"/>
  <c r="O63" i="29"/>
  <c r="O22" i="31"/>
  <c r="O31" i="31"/>
  <c r="O38" i="31"/>
  <c r="O53" i="31"/>
  <c r="O32" i="21"/>
  <c r="O33" i="34"/>
  <c r="O66" i="34"/>
  <c r="O70" i="34"/>
  <c r="O22" i="35"/>
  <c r="O30" i="35"/>
  <c r="O73" i="34"/>
  <c r="O41" i="37"/>
  <c r="O46" i="38"/>
  <c r="O64" i="4"/>
  <c r="O61" i="13"/>
  <c r="O59" i="13"/>
  <c r="O57" i="19"/>
  <c r="O55" i="19"/>
  <c r="O53" i="19"/>
  <c r="O51" i="19"/>
  <c r="O49" i="19"/>
  <c r="O47" i="19"/>
  <c r="O45" i="19"/>
  <c r="O43" i="19"/>
  <c r="O39" i="19"/>
  <c r="O69" i="20"/>
  <c r="O42" i="20"/>
  <c r="O72" i="21"/>
  <c r="O57" i="21"/>
  <c r="O65" i="22"/>
  <c r="O71" i="26"/>
  <c r="O36" i="29"/>
  <c r="O52" i="29"/>
  <c r="O71" i="29"/>
  <c r="O32" i="27"/>
  <c r="O32" i="28"/>
  <c r="O20" i="34"/>
  <c r="O22" i="34"/>
  <c r="O32" i="34"/>
  <c r="O34" i="34"/>
  <c r="O72" i="35"/>
  <c r="P147" i="3"/>
  <c r="P123" i="3"/>
  <c r="P119" i="3"/>
  <c r="O73" i="3"/>
  <c r="O73" i="4"/>
  <c r="O71" i="4"/>
  <c r="O58" i="13"/>
  <c r="O48" i="13"/>
  <c r="O46" i="13"/>
  <c r="O44" i="13"/>
  <c r="O42" i="13"/>
  <c r="O39" i="13"/>
  <c r="O35" i="13"/>
  <c r="O33" i="13"/>
  <c r="O40" i="18"/>
  <c r="O38" i="18"/>
  <c r="O62" i="19"/>
  <c r="O60" i="19"/>
  <c r="O51" i="20"/>
  <c r="O34" i="20"/>
  <c r="O66" i="21"/>
  <c r="O56" i="21"/>
  <c r="O40" i="21"/>
  <c r="O38" i="21"/>
  <c r="O36" i="21"/>
  <c r="O34" i="21"/>
  <c r="O31" i="21"/>
  <c r="O25" i="21"/>
  <c r="O29" i="22"/>
  <c r="O31" i="22"/>
  <c r="O38" i="22"/>
  <c r="O40" i="22"/>
  <c r="O44" i="22"/>
  <c r="O46" i="22"/>
  <c r="O52" i="22"/>
  <c r="P121" i="22"/>
  <c r="P125" i="22"/>
  <c r="P129" i="22"/>
  <c r="O64" i="26"/>
  <c r="O59" i="27"/>
  <c r="O61" i="27"/>
  <c r="O54" i="28"/>
  <c r="O39" i="37"/>
  <c r="O63" i="37"/>
  <c r="I12" i="38"/>
  <c r="I13" i="38" s="1"/>
  <c r="I12" i="37"/>
  <c r="I13" i="37" s="1"/>
  <c r="I12" i="28"/>
  <c r="I13" i="28" s="1"/>
  <c r="I12" i="31"/>
  <c r="I13" i="31" s="1"/>
  <c r="I12" i="24"/>
  <c r="I12" i="3"/>
  <c r="I13" i="3" s="1"/>
  <c r="I12" i="27"/>
  <c r="I12" i="22"/>
  <c r="I13" i="22" s="1"/>
  <c r="I12" i="35"/>
  <c r="I13" i="35" s="1"/>
  <c r="I12" i="25"/>
  <c r="I13" i="25" s="1"/>
  <c r="I12" i="4"/>
  <c r="I13" i="4" s="1"/>
  <c r="I12" i="23"/>
  <c r="I13" i="23" s="1"/>
  <c r="I12" i="34"/>
  <c r="I13" i="34" s="1"/>
  <c r="I12" i="29"/>
  <c r="I13" i="29" s="1"/>
  <c r="I12" i="18"/>
  <c r="I13" i="18" s="1"/>
  <c r="I12" i="19"/>
  <c r="I13" i="19" s="1"/>
  <c r="I12" i="13"/>
  <c r="A4" i="1"/>
  <c r="A2" i="1"/>
  <c r="A2" i="2" s="1"/>
  <c r="O66" i="18"/>
  <c r="O68" i="21"/>
  <c r="P153" i="3"/>
  <c r="P149" i="3"/>
  <c r="P145" i="3"/>
  <c r="P141" i="3"/>
  <c r="O68" i="3"/>
  <c r="O49" i="3"/>
  <c r="O63" i="4"/>
  <c r="O42" i="4"/>
  <c r="P130" i="13"/>
  <c r="P128" i="13"/>
  <c r="P126" i="13"/>
  <c r="P122" i="13"/>
  <c r="P118" i="13"/>
  <c r="P114" i="13"/>
  <c r="P112" i="13"/>
  <c r="P110" i="13"/>
  <c r="P106" i="13"/>
  <c r="O31" i="13"/>
  <c r="O69" i="19"/>
  <c r="O65" i="19"/>
  <c r="O54" i="21"/>
  <c r="O34" i="23"/>
  <c r="O36" i="23"/>
  <c r="O35" i="26"/>
  <c r="O72" i="26"/>
  <c r="O44" i="27"/>
  <c r="O29" i="31"/>
  <c r="O55" i="4"/>
  <c r="O53" i="4"/>
  <c r="O51" i="4"/>
  <c r="O19" i="13"/>
  <c r="P149" i="19"/>
  <c r="P145" i="19"/>
  <c r="P141" i="19"/>
  <c r="O56" i="19"/>
  <c r="O48" i="19"/>
  <c r="O46" i="19"/>
  <c r="O44" i="19"/>
  <c r="O40" i="19"/>
  <c r="O38" i="19"/>
  <c r="O65" i="26"/>
  <c r="O64" i="31"/>
  <c r="O68" i="31"/>
  <c r="O54" i="3"/>
  <c r="O44" i="3"/>
  <c r="O66" i="4"/>
  <c r="O26" i="13"/>
  <c r="O24" i="13"/>
  <c r="O62" i="18"/>
  <c r="O60" i="18"/>
  <c r="O36" i="18"/>
  <c r="O64" i="19"/>
  <c r="P102" i="20"/>
  <c r="O73" i="20"/>
  <c r="O64" i="20"/>
  <c r="O62" i="20"/>
  <c r="O40" i="20"/>
  <c r="P135" i="21"/>
  <c r="P123" i="21"/>
  <c r="O63" i="21"/>
  <c r="O26" i="21"/>
  <c r="O33" i="22"/>
  <c r="O35" i="22"/>
  <c r="O51" i="22"/>
  <c r="O25" i="23"/>
  <c r="O31" i="23"/>
  <c r="O35" i="23"/>
  <c r="P137" i="3"/>
  <c r="P133" i="3"/>
  <c r="P129" i="3"/>
  <c r="P125" i="3"/>
  <c r="P121" i="3"/>
  <c r="P109" i="3"/>
  <c r="O70" i="3"/>
  <c r="O65" i="3"/>
  <c r="O58" i="3"/>
  <c r="O55" i="3"/>
  <c r="O48" i="3"/>
  <c r="O46" i="3"/>
  <c r="O56" i="4"/>
  <c r="O39" i="4"/>
  <c r="O71" i="13"/>
  <c r="O54" i="13"/>
  <c r="O37" i="13"/>
  <c r="O30" i="13"/>
  <c r="O28" i="13"/>
  <c r="O21" i="13"/>
  <c r="O65" i="18"/>
  <c r="O63" i="18"/>
  <c r="O59" i="18"/>
  <c r="O57" i="18"/>
  <c r="O53" i="18"/>
  <c r="O49" i="18"/>
  <c r="O47" i="18"/>
  <c r="O70" i="19"/>
  <c r="O68" i="19"/>
  <c r="O66" i="19"/>
  <c r="O61" i="19"/>
  <c r="O59" i="19"/>
  <c r="O41" i="19"/>
  <c r="O26" i="19"/>
  <c r="P149" i="20"/>
  <c r="P145" i="20"/>
  <c r="P137" i="20"/>
  <c r="P129" i="20"/>
  <c r="P101" i="20"/>
  <c r="O61" i="20"/>
  <c r="O48" i="20"/>
  <c r="P130" i="21"/>
  <c r="P126" i="21"/>
  <c r="P114" i="21"/>
  <c r="O64" i="21"/>
  <c r="O62" i="21"/>
  <c r="O60" i="21"/>
  <c r="O58" i="21"/>
  <c r="O30" i="22"/>
  <c r="O36" i="22"/>
  <c r="O42" i="22"/>
  <c r="O54" i="22"/>
  <c r="O56" i="22"/>
  <c r="O58" i="22"/>
  <c r="O60" i="22"/>
  <c r="O67" i="22"/>
  <c r="O37" i="23"/>
  <c r="O41" i="25"/>
  <c r="O51" i="25"/>
  <c r="O73" i="25"/>
  <c r="O52" i="26"/>
  <c r="O38" i="29"/>
  <c r="O43" i="23"/>
  <c r="O45" i="23"/>
  <c r="O47" i="23"/>
  <c r="O51" i="23"/>
  <c r="O55" i="23"/>
  <c r="O57" i="23"/>
  <c r="O70" i="23"/>
  <c r="O46" i="24"/>
  <c r="O48" i="24"/>
  <c r="O52" i="24"/>
  <c r="O68" i="24"/>
  <c r="P116" i="24"/>
  <c r="P118" i="24"/>
  <c r="P122" i="24"/>
  <c r="P126" i="24"/>
  <c r="P130" i="24"/>
  <c r="O46" i="25"/>
  <c r="O48" i="25"/>
  <c r="O53" i="25"/>
  <c r="O55" i="25"/>
  <c r="O57" i="25"/>
  <c r="O62" i="25"/>
  <c r="O46" i="26"/>
  <c r="O50" i="26"/>
  <c r="O54" i="26"/>
  <c r="O57" i="26"/>
  <c r="O59" i="26"/>
  <c r="O63" i="26"/>
  <c r="P121" i="26"/>
  <c r="P129" i="26"/>
  <c r="O24" i="27"/>
  <c r="O57" i="27"/>
  <c r="O72" i="27"/>
  <c r="O43" i="28"/>
  <c r="O52" i="28"/>
  <c r="O56" i="28"/>
  <c r="O65" i="28"/>
  <c r="O67" i="28"/>
  <c r="O70" i="29"/>
  <c r="O21" i="31"/>
  <c r="O45" i="31"/>
  <c r="O66" i="31"/>
  <c r="O42" i="3"/>
  <c r="O36" i="3"/>
  <c r="O34" i="3"/>
  <c r="O32" i="22"/>
  <c r="O32" i="25"/>
  <c r="O56" i="34"/>
  <c r="O35" i="37"/>
  <c r="O37" i="37"/>
  <c r="O60" i="37"/>
  <c r="O39" i="38"/>
  <c r="O43" i="25"/>
  <c r="O72" i="25"/>
  <c r="O45" i="27"/>
  <c r="O63" i="27"/>
  <c r="O49" i="28"/>
  <c r="O72" i="31"/>
  <c r="O37" i="3"/>
  <c r="O33" i="23"/>
  <c r="O33" i="24"/>
  <c r="O33" i="27"/>
  <c r="O33" i="29"/>
  <c r="O43" i="34"/>
  <c r="O48" i="34"/>
  <c r="O67" i="34"/>
  <c r="O33" i="35"/>
  <c r="O41" i="35"/>
  <c r="O58" i="35"/>
  <c r="O60" i="35"/>
  <c r="P125" i="35"/>
  <c r="P129" i="35"/>
  <c r="O49" i="37"/>
  <c r="O57" i="37"/>
  <c r="O72" i="37"/>
  <c r="O17" i="38"/>
  <c r="O43" i="38"/>
  <c r="O49" i="38"/>
  <c r="O53" i="38"/>
  <c r="O61" i="38"/>
  <c r="O46" i="23"/>
  <c r="O48" i="23"/>
  <c r="O50" i="23"/>
  <c r="O56" i="23"/>
  <c r="P106" i="23"/>
  <c r="O53" i="24"/>
  <c r="O57" i="24"/>
  <c r="O60" i="25"/>
  <c r="O42" i="26"/>
  <c r="O47" i="26"/>
  <c r="O49" i="26"/>
  <c r="O56" i="26"/>
  <c r="O60" i="26"/>
  <c r="O69" i="26"/>
  <c r="O29" i="27"/>
  <c r="O38" i="27"/>
  <c r="O51" i="27"/>
  <c r="O56" i="27"/>
  <c r="O64" i="27"/>
  <c r="O29" i="28"/>
  <c r="O31" i="28"/>
  <c r="O55" i="28"/>
  <c r="O68" i="28"/>
  <c r="O21" i="29"/>
  <c r="O23" i="29"/>
  <c r="O39" i="29"/>
  <c r="O54" i="29"/>
  <c r="P121" i="29"/>
  <c r="O20" i="31"/>
  <c r="O67" i="31"/>
  <c r="P116" i="34"/>
  <c r="P120" i="34"/>
  <c r="O32" i="35"/>
  <c r="O38" i="37"/>
  <c r="O46" i="37"/>
  <c r="O35" i="38"/>
  <c r="B100" i="38"/>
  <c r="C101" i="38"/>
  <c r="C102" i="38" s="1"/>
  <c r="C103" i="38" s="1"/>
  <c r="C104" i="38" s="1"/>
  <c r="C105" i="38" s="1"/>
  <c r="C106" i="38" s="1"/>
  <c r="C107" i="38" s="1"/>
  <c r="C108" i="38" s="1"/>
  <c r="C109" i="38" s="1"/>
  <c r="C110" i="38" s="1"/>
  <c r="C111" i="38" s="1"/>
  <c r="C112" i="38" s="1"/>
  <c r="C113" i="38" s="1"/>
  <c r="C114" i="38" s="1"/>
  <c r="C115" i="38" s="1"/>
  <c r="C116" i="38" s="1"/>
  <c r="C117" i="38" s="1"/>
  <c r="C118" i="38" s="1"/>
  <c r="C119" i="38" s="1"/>
  <c r="C120" i="38" s="1"/>
  <c r="C121" i="38" s="1"/>
  <c r="C122" i="38" s="1"/>
  <c r="C123" i="38" s="1"/>
  <c r="C124" i="38" s="1"/>
  <c r="C125" i="38" s="1"/>
  <c r="C126" i="38" s="1"/>
  <c r="C127" i="38" s="1"/>
  <c r="C128" i="38" s="1"/>
  <c r="C129" i="38" s="1"/>
  <c r="C130" i="38" s="1"/>
  <c r="C131" i="38" s="1"/>
  <c r="C132" i="38" s="1"/>
  <c r="C133" i="38" s="1"/>
  <c r="C134" i="38" s="1"/>
  <c r="C135" i="38" s="1"/>
  <c r="C136" i="38" s="1"/>
  <c r="C137" i="38" s="1"/>
  <c r="C138" i="38" s="1"/>
  <c r="C139" i="38" s="1"/>
  <c r="C140" i="38" s="1"/>
  <c r="C141" i="38" s="1"/>
  <c r="C142" i="38" s="1"/>
  <c r="C143" i="38" s="1"/>
  <c r="C144" i="38" s="1"/>
  <c r="C145" i="38" s="1"/>
  <c r="C146" i="38" s="1"/>
  <c r="C147" i="38" s="1"/>
  <c r="C148" i="38" s="1"/>
  <c r="C149" i="38" s="1"/>
  <c r="C150" i="38" s="1"/>
  <c r="C151" i="38" s="1"/>
  <c r="C152" i="38" s="1"/>
  <c r="C153" i="38" s="1"/>
  <c r="C154" i="38" s="1"/>
  <c r="C155" i="38" s="1"/>
  <c r="B19" i="35"/>
  <c r="B21" i="25"/>
  <c r="B18" i="37"/>
  <c r="B23" i="27"/>
  <c r="B19" i="31"/>
  <c r="D94" i="22"/>
  <c r="C100" i="22" s="1"/>
  <c r="D95" i="22"/>
  <c r="P100" i="3"/>
  <c r="O17" i="28"/>
  <c r="P101" i="13"/>
  <c r="P120" i="19"/>
  <c r="P108" i="19"/>
  <c r="P103" i="20"/>
  <c r="P146" i="21"/>
  <c r="P142" i="21"/>
  <c r="P104" i="13"/>
  <c r="A9" i="17"/>
  <c r="P131" i="18"/>
  <c r="P127" i="18"/>
  <c r="P119" i="18"/>
  <c r="P115" i="18"/>
  <c r="P155" i="19"/>
  <c r="P151" i="19"/>
  <c r="P147" i="19"/>
  <c r="P143" i="19"/>
  <c r="P139" i="19"/>
  <c r="P135" i="19"/>
  <c r="P131" i="19"/>
  <c r="P115" i="19"/>
  <c r="P151" i="20"/>
  <c r="P115" i="20"/>
  <c r="P114" i="18"/>
  <c r="P150" i="19"/>
  <c r="P146" i="19"/>
  <c r="P142" i="19"/>
  <c r="P130" i="19"/>
  <c r="P106" i="20"/>
  <c r="P133" i="21"/>
  <c r="P125" i="21"/>
  <c r="P146" i="4"/>
  <c r="P142" i="4"/>
  <c r="P138" i="4"/>
  <c r="P134" i="4"/>
  <c r="P126" i="4"/>
  <c r="P127" i="13"/>
  <c r="P119" i="13"/>
  <c r="P115" i="13"/>
  <c r="P111" i="13"/>
  <c r="P121" i="20"/>
  <c r="P113" i="20"/>
  <c r="P105" i="20"/>
  <c r="P132" i="21"/>
  <c r="P112" i="21"/>
  <c r="P101" i="19"/>
  <c r="P104" i="20"/>
  <c r="P151" i="21"/>
  <c r="P106" i="24"/>
  <c r="O43" i="29"/>
  <c r="O58" i="29"/>
  <c r="O54" i="31"/>
  <c r="O24" i="3"/>
  <c r="P105" i="18"/>
  <c r="O45" i="37"/>
  <c r="O24" i="18"/>
  <c r="P106" i="19"/>
  <c r="O22" i="27"/>
  <c r="P123" i="24"/>
  <c r="P104" i="19"/>
  <c r="P110" i="25"/>
  <c r="P114" i="25"/>
  <c r="P122" i="25"/>
  <c r="P116" i="27"/>
  <c r="P124" i="27"/>
  <c r="P128" i="27"/>
  <c r="P103" i="19"/>
  <c r="O65" i="31"/>
  <c r="O31" i="34"/>
  <c r="O69" i="34"/>
  <c r="P106" i="3"/>
  <c r="O56" i="37"/>
  <c r="P104" i="27"/>
  <c r="O73" i="38"/>
  <c r="O21" i="28"/>
  <c r="O30" i="37"/>
  <c r="O47" i="37"/>
  <c r="P103" i="22"/>
  <c r="O22" i="24"/>
  <c r="O19" i="29"/>
  <c r="O31" i="38"/>
  <c r="P113" i="24"/>
  <c r="P121" i="24"/>
  <c r="P112" i="26"/>
  <c r="P120" i="26"/>
  <c r="P124" i="26"/>
  <c r="P121" i="27"/>
  <c r="P125" i="27"/>
  <c r="P129" i="27"/>
  <c r="O32" i="31"/>
  <c r="O17" i="34"/>
  <c r="P104" i="25"/>
  <c r="P116" i="25"/>
  <c r="P120" i="25"/>
  <c r="O21" i="21"/>
  <c r="O58" i="37"/>
  <c r="P107" i="3"/>
  <c r="O21" i="23"/>
  <c r="P104" i="24"/>
  <c r="P125" i="34"/>
  <c r="P102" i="38"/>
  <c r="P106" i="38"/>
  <c r="P114" i="38"/>
  <c r="P130" i="38"/>
  <c r="P113" i="28"/>
  <c r="P117" i="28"/>
  <c r="P125" i="28"/>
  <c r="P110" i="29"/>
  <c r="P114" i="29"/>
  <c r="P130" i="29"/>
  <c r="P125" i="31"/>
  <c r="P129" i="31"/>
  <c r="P137" i="31"/>
  <c r="P145" i="31"/>
  <c r="P102" i="34"/>
  <c r="P110" i="34"/>
  <c r="P114" i="34"/>
  <c r="P126" i="34"/>
  <c r="P130" i="34"/>
  <c r="P107" i="37"/>
  <c r="P111" i="37"/>
  <c r="P103" i="38"/>
  <c r="P119" i="38"/>
  <c r="P123" i="38"/>
  <c r="P127" i="38"/>
  <c r="P131" i="38"/>
  <c r="F88" i="2"/>
  <c r="F89" i="2" s="1"/>
  <c r="F91" i="2" s="1"/>
  <c r="F92" i="2" s="1"/>
  <c r="F93" i="2" s="1"/>
  <c r="P110" i="28"/>
  <c r="P130" i="31"/>
  <c r="P134" i="31"/>
  <c r="P146" i="31"/>
  <c r="P128" i="37"/>
  <c r="P101" i="38"/>
  <c r="P147" i="31"/>
  <c r="P155" i="3"/>
  <c r="P143" i="3"/>
  <c r="P139" i="3"/>
  <c r="P135" i="3"/>
  <c r="P131" i="3"/>
  <c r="P154" i="20"/>
  <c r="P142" i="20"/>
  <c r="P138" i="20"/>
  <c r="P134" i="20"/>
  <c r="P130" i="20"/>
  <c r="P126" i="20"/>
  <c r="P122" i="20"/>
  <c r="P118" i="20"/>
  <c r="P114" i="20"/>
  <c r="P110" i="20"/>
  <c r="P122" i="21"/>
  <c r="P118" i="21"/>
  <c r="P106" i="21"/>
  <c r="P112" i="22"/>
  <c r="P116" i="23"/>
  <c r="P120" i="23"/>
  <c r="P124" i="23"/>
  <c r="P128" i="23"/>
  <c r="P111" i="25"/>
  <c r="P115" i="25"/>
  <c r="P111" i="26"/>
  <c r="P115" i="26"/>
  <c r="P119" i="26"/>
  <c r="P127" i="26"/>
  <c r="P131" i="26"/>
  <c r="P109" i="31"/>
  <c r="P113" i="31"/>
  <c r="P117" i="31"/>
  <c r="P121" i="31"/>
  <c r="P153" i="31"/>
  <c r="P103" i="34"/>
  <c r="P123" i="34"/>
  <c r="P104" i="35"/>
  <c r="P108" i="35"/>
  <c r="P112" i="35"/>
  <c r="P116" i="35"/>
  <c r="P120" i="35"/>
  <c r="P123" i="37"/>
  <c r="P131" i="37"/>
  <c r="P116" i="38"/>
  <c r="P130" i="18"/>
  <c r="P122" i="19"/>
  <c r="P114" i="19"/>
  <c r="P149" i="21"/>
  <c r="P129" i="23"/>
  <c r="P117" i="24"/>
  <c r="P125" i="24"/>
  <c r="P129" i="24"/>
  <c r="P126" i="31"/>
  <c r="P150" i="31"/>
  <c r="P154" i="31"/>
  <c r="P105" i="35"/>
  <c r="P109" i="35"/>
  <c r="P113" i="35"/>
  <c r="P117" i="35"/>
  <c r="P150" i="3"/>
  <c r="P117" i="20"/>
  <c r="P152" i="21"/>
  <c r="P117" i="26"/>
  <c r="P106" i="27"/>
  <c r="P110" i="27"/>
  <c r="P114" i="27"/>
  <c r="P118" i="27"/>
  <c r="P122" i="27"/>
  <c r="P126" i="27"/>
  <c r="P130" i="27"/>
  <c r="P107" i="28"/>
  <c r="P123" i="28"/>
  <c r="P127" i="28"/>
  <c r="P112" i="29"/>
  <c r="P116" i="29"/>
  <c r="P120" i="29"/>
  <c r="P124" i="29"/>
  <c r="P128" i="29"/>
  <c r="P103" i="31"/>
  <c r="P119" i="31"/>
  <c r="P117" i="37"/>
  <c r="P129" i="38"/>
  <c r="P141" i="18"/>
  <c r="P118" i="38"/>
  <c r="P122" i="38"/>
  <c r="P105" i="13"/>
  <c r="P132" i="18"/>
  <c r="P139" i="21"/>
  <c r="P128" i="21"/>
  <c r="P125" i="25"/>
  <c r="P116" i="28"/>
  <c r="P120" i="28"/>
  <c r="P128" i="3"/>
  <c r="P124" i="3"/>
  <c r="P120" i="3"/>
  <c r="P116" i="3"/>
  <c r="P155" i="4"/>
  <c r="P151" i="4"/>
  <c r="P147" i="4"/>
  <c r="P143" i="4"/>
  <c r="P139" i="4"/>
  <c r="P135" i="4"/>
  <c r="P131" i="4"/>
  <c r="P127" i="4"/>
  <c r="P123" i="4"/>
  <c r="P119" i="4"/>
  <c r="P115" i="4"/>
  <c r="P111" i="4"/>
  <c r="P147" i="20"/>
  <c r="P143" i="20"/>
  <c r="P127" i="21"/>
  <c r="P115" i="21"/>
  <c r="P106" i="26"/>
  <c r="P118" i="26"/>
  <c r="P108" i="27"/>
  <c r="P126" i="29"/>
  <c r="P119" i="37"/>
  <c r="P116" i="4"/>
  <c r="P152" i="19"/>
  <c r="P148" i="19"/>
  <c r="P140" i="19"/>
  <c r="P136" i="19"/>
  <c r="P128" i="19"/>
  <c r="P116" i="19"/>
  <c r="P144" i="20"/>
  <c r="P106" i="22"/>
  <c r="P114" i="23"/>
  <c r="P122" i="23"/>
  <c r="P126" i="23"/>
  <c r="P130" i="23"/>
  <c r="P113" i="26"/>
  <c r="P125" i="26"/>
  <c r="P131" i="28"/>
  <c r="P111" i="31"/>
  <c r="P116" i="37"/>
  <c r="P120" i="37"/>
  <c r="P108" i="38"/>
  <c r="P112" i="38"/>
  <c r="P124" i="38"/>
  <c r="P128" i="18"/>
  <c r="P124" i="18"/>
  <c r="P120" i="18"/>
  <c r="P116" i="18"/>
  <c r="P108" i="18"/>
  <c r="P127" i="24"/>
  <c r="P143" i="31"/>
  <c r="P121" i="35"/>
  <c r="P124" i="13"/>
  <c r="P116" i="13"/>
  <c r="P108" i="13"/>
  <c r="P118" i="25"/>
  <c r="P112" i="27"/>
  <c r="P125" i="38"/>
  <c r="P150" i="4"/>
  <c r="P122" i="4"/>
  <c r="P131" i="13"/>
  <c r="P111" i="20"/>
  <c r="P107" i="20"/>
  <c r="P150" i="21"/>
  <c r="P119" i="21"/>
  <c r="P120" i="24"/>
  <c r="P124" i="24"/>
  <c r="P128" i="24"/>
  <c r="P120" i="27"/>
  <c r="P118" i="29"/>
  <c r="P122" i="29"/>
  <c r="P132" i="31"/>
  <c r="P136" i="31"/>
  <c r="P140" i="31"/>
  <c r="P109" i="34"/>
  <c r="P110" i="4"/>
  <c r="P126" i="19"/>
  <c r="P107" i="13"/>
  <c r="P134" i="21"/>
  <c r="P114" i="28"/>
  <c r="P148" i="31"/>
  <c r="P152" i="31"/>
  <c r="P142" i="3"/>
  <c r="P118" i="3"/>
  <c r="P149" i="4"/>
  <c r="P113" i="4"/>
  <c r="P102" i="13"/>
  <c r="P153" i="18"/>
  <c r="P149" i="18"/>
  <c r="P129" i="18"/>
  <c r="P121" i="18"/>
  <c r="P117" i="18"/>
  <c r="P137" i="19"/>
  <c r="P133" i="19"/>
  <c r="P129" i="19"/>
  <c r="P125" i="19"/>
  <c r="P129" i="21"/>
  <c r="P117" i="21"/>
  <c r="P116" i="26"/>
  <c r="P119" i="28"/>
  <c r="P128" i="4"/>
  <c r="P121" i="19"/>
  <c r="P154" i="21"/>
  <c r="P147" i="21"/>
  <c r="P143" i="21"/>
  <c r="P131" i="21"/>
  <c r="P113" i="21"/>
  <c r="P112" i="24"/>
  <c r="P123" i="26"/>
  <c r="P108" i="28"/>
  <c r="P130" i="28"/>
  <c r="P102" i="31"/>
  <c r="P108" i="34"/>
  <c r="P128" i="34"/>
  <c r="P106" i="35"/>
  <c r="P113" i="37"/>
  <c r="P124" i="37"/>
  <c r="P114" i="31"/>
  <c r="P118" i="31"/>
  <c r="P151" i="31"/>
  <c r="P155" i="31"/>
  <c r="P126" i="35"/>
  <c r="P152" i="3"/>
  <c r="P148" i="3"/>
  <c r="P144" i="3"/>
  <c r="P140" i="3"/>
  <c r="P118" i="18"/>
  <c r="P114" i="22"/>
  <c r="P115" i="31"/>
  <c r="P144" i="31"/>
  <c r="P117" i="38"/>
  <c r="P140" i="20"/>
  <c r="P136" i="20"/>
  <c r="P132" i="20"/>
  <c r="P128" i="20"/>
  <c r="P109" i="20"/>
  <c r="P113" i="29"/>
  <c r="P117" i="29"/>
  <c r="P118" i="37"/>
  <c r="P154" i="19"/>
  <c r="P123" i="19"/>
  <c r="P119" i="19"/>
  <c r="P141" i="21"/>
  <c r="P128" i="26"/>
  <c r="P138" i="31"/>
  <c r="P141" i="31"/>
  <c r="P149" i="31"/>
  <c r="P118" i="34"/>
  <c r="P115" i="38"/>
  <c r="P126" i="38"/>
  <c r="P119" i="23"/>
  <c r="P102" i="29"/>
  <c r="P115" i="37"/>
  <c r="P126" i="3"/>
  <c r="P122" i="3"/>
  <c r="P153" i="4"/>
  <c r="P145" i="4"/>
  <c r="P141" i="4"/>
  <c r="P137" i="4"/>
  <c r="P133" i="4"/>
  <c r="P125" i="4"/>
  <c r="P109" i="4"/>
  <c r="P151" i="18"/>
  <c r="P147" i="18"/>
  <c r="P143" i="18"/>
  <c r="P139" i="18"/>
  <c r="P135" i="18"/>
  <c r="P138" i="19"/>
  <c r="P118" i="19"/>
  <c r="P121" i="21"/>
  <c r="P128" i="22"/>
  <c r="P112" i="23"/>
  <c r="P105" i="26"/>
  <c r="P126" i="26"/>
  <c r="P111" i="28"/>
  <c r="P115" i="28"/>
  <c r="P111" i="34"/>
  <c r="P115" i="34"/>
  <c r="P127" i="34"/>
  <c r="P131" i="34"/>
  <c r="P124" i="35"/>
  <c r="P128" i="35"/>
  <c r="P104" i="38"/>
  <c r="P117" i="19"/>
  <c r="P116" i="22"/>
  <c r="P120" i="22"/>
  <c r="P124" i="22"/>
  <c r="P117" i="27"/>
  <c r="P124" i="28"/>
  <c r="P108" i="37"/>
  <c r="P112" i="37"/>
  <c r="P107" i="38"/>
  <c r="P111" i="38"/>
  <c r="J96" i="38"/>
  <c r="F18" i="2"/>
  <c r="P121" i="28"/>
  <c r="P145" i="18"/>
  <c r="P137" i="18"/>
  <c r="P133" i="18"/>
  <c r="P113" i="22"/>
  <c r="P130" i="25"/>
  <c r="P127" i="19"/>
  <c r="P137" i="21"/>
  <c r="P111" i="27"/>
  <c r="P128" i="38"/>
  <c r="C22" i="2"/>
  <c r="C55" i="2"/>
  <c r="C39" i="2"/>
  <c r="C82" i="2"/>
  <c r="C79" i="2"/>
  <c r="C8" i="2"/>
  <c r="C10" i="2"/>
  <c r="C56" i="2"/>
  <c r="C73" i="2"/>
  <c r="C62" i="2"/>
  <c r="C61" i="2"/>
  <c r="C80" i="2"/>
  <c r="P111" i="29"/>
  <c r="P127" i="29"/>
  <c r="P142" i="31"/>
  <c r="F17" i="2"/>
  <c r="P107" i="24"/>
  <c r="P114" i="24"/>
  <c r="P100" i="13"/>
  <c r="P100" i="20"/>
  <c r="P155" i="21"/>
  <c r="P112" i="34"/>
  <c r="P105" i="22"/>
  <c r="P131" i="23"/>
  <c r="P134" i="3"/>
  <c r="P154" i="4"/>
  <c r="P118" i="4"/>
  <c r="P114" i="4"/>
  <c r="P155" i="18"/>
  <c r="P152" i="20"/>
  <c r="P148" i="20"/>
  <c r="P110" i="3"/>
  <c r="P123" i="18"/>
  <c r="P122" i="22"/>
  <c r="P130" i="22"/>
  <c r="P117" i="3"/>
  <c r="P148" i="4"/>
  <c r="P136" i="4"/>
  <c r="P146" i="18"/>
  <c r="P126" i="18"/>
  <c r="P150" i="20"/>
  <c r="P146" i="20"/>
  <c r="P115" i="22"/>
  <c r="C128" i="23"/>
  <c r="C129" i="23" s="1"/>
  <c r="C130" i="23" s="1"/>
  <c r="C131" i="23" s="1"/>
  <c r="C132" i="23" s="1"/>
  <c r="C133" i="23" s="1"/>
  <c r="C134" i="23" s="1"/>
  <c r="C135" i="23" s="1"/>
  <c r="C136" i="23" s="1"/>
  <c r="C137" i="23" s="1"/>
  <c r="C138" i="23" s="1"/>
  <c r="C139" i="23" s="1"/>
  <c r="C140" i="23" s="1"/>
  <c r="C141" i="23" s="1"/>
  <c r="C142" i="23" s="1"/>
  <c r="C143" i="23" s="1"/>
  <c r="C144" i="23" s="1"/>
  <c r="C145" i="23" s="1"/>
  <c r="C146" i="23" s="1"/>
  <c r="C147" i="23" s="1"/>
  <c r="C148" i="23" s="1"/>
  <c r="C149" i="23" s="1"/>
  <c r="C150" i="23" s="1"/>
  <c r="C151" i="23" s="1"/>
  <c r="C152" i="23" s="1"/>
  <c r="C153" i="23" s="1"/>
  <c r="C154" i="23" s="1"/>
  <c r="C155" i="23" s="1"/>
  <c r="D95" i="35"/>
  <c r="D94" i="35"/>
  <c r="C128" i="18"/>
  <c r="C129" i="18" s="1"/>
  <c r="C130" i="18" s="1"/>
  <c r="C131" i="18" s="1"/>
  <c r="C132" i="18" s="1"/>
  <c r="C133" i="18" s="1"/>
  <c r="C134" i="18" s="1"/>
  <c r="C135" i="18" s="1"/>
  <c r="C136" i="18" s="1"/>
  <c r="C137" i="18" s="1"/>
  <c r="C138" i="18" s="1"/>
  <c r="C139" i="18" s="1"/>
  <c r="C140" i="18" s="1"/>
  <c r="C141" i="18" s="1"/>
  <c r="C142" i="18" s="1"/>
  <c r="C143" i="18" s="1"/>
  <c r="C144" i="18" s="1"/>
  <c r="C145" i="18" s="1"/>
  <c r="C146" i="18" s="1"/>
  <c r="C147" i="18" s="1"/>
  <c r="C148" i="18" s="1"/>
  <c r="C149" i="18" s="1"/>
  <c r="C150" i="18" s="1"/>
  <c r="C151" i="18" s="1"/>
  <c r="C152" i="18" s="1"/>
  <c r="C153" i="18" s="1"/>
  <c r="C154" i="18" s="1"/>
  <c r="C155" i="18" s="1"/>
  <c r="P111" i="23"/>
  <c r="P118" i="23"/>
  <c r="C23" i="17"/>
  <c r="C38" i="17"/>
  <c r="C21" i="17"/>
  <c r="C22" i="17"/>
  <c r="C30" i="17"/>
  <c r="C20" i="17"/>
  <c r="C26" i="17"/>
  <c r="C19" i="17"/>
  <c r="C28" i="17"/>
  <c r="C32" i="17"/>
  <c r="C25" i="17"/>
  <c r="C35" i="17"/>
  <c r="C29" i="17"/>
  <c r="C33" i="17"/>
  <c r="C24" i="17"/>
  <c r="C18" i="17"/>
  <c r="C31" i="17"/>
  <c r="C39" i="17"/>
  <c r="C34" i="17"/>
  <c r="C37" i="17"/>
  <c r="C36" i="17"/>
  <c r="C27" i="17"/>
  <c r="D96" i="48" l="1"/>
  <c r="D96" i="49"/>
  <c r="I13" i="48"/>
  <c r="I13" i="49"/>
  <c r="L100" i="43"/>
  <c r="M100" i="43" s="1"/>
  <c r="M89" i="43"/>
  <c r="M90" i="43" s="1"/>
  <c r="M89" i="45"/>
  <c r="M90" i="42"/>
  <c r="D96" i="45"/>
  <c r="J97" i="45" s="1"/>
  <c r="D96" i="44"/>
  <c r="D96" i="43"/>
  <c r="J97" i="43" s="1"/>
  <c r="M90" i="44"/>
  <c r="O89" i="44"/>
  <c r="O90" i="44" s="1"/>
  <c r="N89" i="43"/>
  <c r="H156" i="44"/>
  <c r="I100" i="44"/>
  <c r="J100" i="44" s="1"/>
  <c r="I101" i="44"/>
  <c r="J101" i="44" s="1"/>
  <c r="I102" i="44"/>
  <c r="J102" i="44" s="1"/>
  <c r="I103" i="44"/>
  <c r="J103" i="44" s="1"/>
  <c r="I104" i="44"/>
  <c r="J104" i="44" s="1"/>
  <c r="I105" i="44"/>
  <c r="J105" i="44" s="1"/>
  <c r="I106" i="44"/>
  <c r="J106" i="44" s="1"/>
  <c r="I107" i="44"/>
  <c r="J107" i="44" s="1"/>
  <c r="I108" i="44"/>
  <c r="J108" i="44" s="1"/>
  <c r="I109" i="44"/>
  <c r="J109" i="44" s="1"/>
  <c r="I110" i="44"/>
  <c r="J110" i="44" s="1"/>
  <c r="I111" i="44"/>
  <c r="J111" i="44" s="1"/>
  <c r="I112" i="44"/>
  <c r="J112" i="44" s="1"/>
  <c r="I113" i="44"/>
  <c r="J113" i="44" s="1"/>
  <c r="I114" i="44"/>
  <c r="J114" i="44" s="1"/>
  <c r="I115" i="44"/>
  <c r="J115" i="44" s="1"/>
  <c r="I116" i="44"/>
  <c r="J116" i="44" s="1"/>
  <c r="I117" i="44"/>
  <c r="J117" i="44" s="1"/>
  <c r="I118" i="44"/>
  <c r="J118" i="44" s="1"/>
  <c r="I119" i="44"/>
  <c r="J119" i="44" s="1"/>
  <c r="I120" i="44"/>
  <c r="J120" i="44" s="1"/>
  <c r="I121" i="44"/>
  <c r="J121" i="44" s="1"/>
  <c r="I122" i="44"/>
  <c r="J122" i="44" s="1"/>
  <c r="I123" i="44"/>
  <c r="J123" i="44" s="1"/>
  <c r="I124" i="44"/>
  <c r="J124" i="44" s="1"/>
  <c r="I125" i="44"/>
  <c r="J125" i="44" s="1"/>
  <c r="I126" i="44"/>
  <c r="J126" i="44" s="1"/>
  <c r="I127" i="44"/>
  <c r="J127" i="44" s="1"/>
  <c r="I128" i="44"/>
  <c r="J128" i="44" s="1"/>
  <c r="I129" i="44"/>
  <c r="J129" i="44" s="1"/>
  <c r="I130" i="44"/>
  <c r="J130" i="44" s="1"/>
  <c r="I131" i="44"/>
  <c r="J131" i="44" s="1"/>
  <c r="I132" i="44"/>
  <c r="I133" i="44"/>
  <c r="I134" i="44"/>
  <c r="I135" i="44"/>
  <c r="I136" i="44"/>
  <c r="I137" i="44"/>
  <c r="I138" i="44"/>
  <c r="I139" i="44"/>
  <c r="I140" i="44"/>
  <c r="I141" i="44"/>
  <c r="I142" i="44"/>
  <c r="I143" i="44"/>
  <c r="I144" i="44"/>
  <c r="I145" i="44"/>
  <c r="I146" i="44"/>
  <c r="I147" i="44"/>
  <c r="I148" i="44"/>
  <c r="I149" i="44"/>
  <c r="I150" i="44"/>
  <c r="I151" i="44"/>
  <c r="I152" i="44"/>
  <c r="I153" i="44"/>
  <c r="I154" i="44"/>
  <c r="I155" i="44"/>
  <c r="E18" i="13"/>
  <c r="F18" i="13" s="1"/>
  <c r="G18" i="13" s="1"/>
  <c r="L100" i="42"/>
  <c r="M100" i="42" s="1"/>
  <c r="N90" i="42"/>
  <c r="D96" i="41"/>
  <c r="J97" i="41" s="1"/>
  <c r="D96" i="40"/>
  <c r="J97" i="40" s="1"/>
  <c r="D96" i="42"/>
  <c r="J97" i="42" s="1"/>
  <c r="D96" i="27"/>
  <c r="J97" i="27" s="1"/>
  <c r="D96" i="39"/>
  <c r="J97" i="39" s="1"/>
  <c r="F100" i="20"/>
  <c r="D101" i="20" s="1"/>
  <c r="E101" i="20" s="1"/>
  <c r="I13" i="27"/>
  <c r="I13" i="39"/>
  <c r="C128" i="4"/>
  <c r="C129" i="4" s="1"/>
  <c r="C130" i="4" s="1"/>
  <c r="C131" i="4" s="1"/>
  <c r="C132" i="4" s="1"/>
  <c r="C133" i="4" s="1"/>
  <c r="C134" i="4" s="1"/>
  <c r="C135" i="4" s="1"/>
  <c r="C136" i="4" s="1"/>
  <c r="C137" i="4" s="1"/>
  <c r="C138" i="4" s="1"/>
  <c r="C139" i="4" s="1"/>
  <c r="C140" i="4" s="1"/>
  <c r="C141" i="4" s="1"/>
  <c r="C142" i="4" s="1"/>
  <c r="C143" i="4" s="1"/>
  <c r="C144" i="4" s="1"/>
  <c r="C145" i="4" s="1"/>
  <c r="C146" i="4" s="1"/>
  <c r="C147" i="4" s="1"/>
  <c r="C148" i="4" s="1"/>
  <c r="C149" i="4" s="1"/>
  <c r="C150" i="4" s="1"/>
  <c r="C151" i="4" s="1"/>
  <c r="C152" i="4" s="1"/>
  <c r="C153" i="4" s="1"/>
  <c r="C154" i="4" s="1"/>
  <c r="C155" i="4" s="1"/>
  <c r="C128" i="20"/>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D100" i="20"/>
  <c r="B100" i="20" s="1"/>
  <c r="C101" i="22"/>
  <c r="C102" i="22" s="1"/>
  <c r="C103" i="22" s="1"/>
  <c r="C104" i="22" s="1"/>
  <c r="C105" i="22" s="1"/>
  <c r="C106" i="22" s="1"/>
  <c r="C107" i="22" s="1"/>
  <c r="C108" i="22" s="1"/>
  <c r="C109" i="22" s="1"/>
  <c r="C110" i="22" s="1"/>
  <c r="C111" i="22" s="1"/>
  <c r="C112" i="22" s="1"/>
  <c r="C113" i="22" s="1"/>
  <c r="C114" i="22" s="1"/>
  <c r="C115" i="22" s="1"/>
  <c r="C116" i="22" s="1"/>
  <c r="C117" i="22" s="1"/>
  <c r="C118" i="22" s="1"/>
  <c r="C119" i="22" s="1"/>
  <c r="C120" i="22" s="1"/>
  <c r="C121" i="22" s="1"/>
  <c r="C122" i="22" s="1"/>
  <c r="C123" i="22" s="1"/>
  <c r="C124" i="22" s="1"/>
  <c r="C125" i="22" s="1"/>
  <c r="C126" i="22" s="1"/>
  <c r="C127" i="22" s="1"/>
  <c r="C128" i="22" s="1"/>
  <c r="C129" i="22" s="1"/>
  <c r="C130" i="22" s="1"/>
  <c r="C131" i="22" s="1"/>
  <c r="C132" i="22" s="1"/>
  <c r="C133" i="22" s="1"/>
  <c r="C134" i="22" s="1"/>
  <c r="C135" i="22" s="1"/>
  <c r="C136" i="22" s="1"/>
  <c r="C137" i="22" s="1"/>
  <c r="C138" i="22" s="1"/>
  <c r="C139" i="22" s="1"/>
  <c r="C140" i="22" s="1"/>
  <c r="C141" i="22" s="1"/>
  <c r="C142" i="22" s="1"/>
  <c r="C143" i="22" s="1"/>
  <c r="C144" i="22" s="1"/>
  <c r="C145" i="22" s="1"/>
  <c r="C146" i="22" s="1"/>
  <c r="C147" i="22" s="1"/>
  <c r="C148" i="22" s="1"/>
  <c r="C149" i="22" s="1"/>
  <c r="C150" i="22" s="1"/>
  <c r="C151" i="22" s="1"/>
  <c r="C152" i="22" s="1"/>
  <c r="C153" i="22" s="1"/>
  <c r="C154" i="22" s="1"/>
  <c r="C155" i="22" s="1"/>
  <c r="C128" i="29"/>
  <c r="C129" i="29" s="1"/>
  <c r="C130" i="29" s="1"/>
  <c r="C131" i="29" s="1"/>
  <c r="C132" i="29" s="1"/>
  <c r="C133" i="29" s="1"/>
  <c r="C134" i="29" s="1"/>
  <c r="C135" i="29" s="1"/>
  <c r="C136" i="29" s="1"/>
  <c r="C137" i="29" s="1"/>
  <c r="C138" i="29" s="1"/>
  <c r="C139" i="29" s="1"/>
  <c r="C140" i="29" s="1"/>
  <c r="C141" i="29" s="1"/>
  <c r="C142" i="29" s="1"/>
  <c r="C143" i="29" s="1"/>
  <c r="C144" i="29" s="1"/>
  <c r="C145" i="29" s="1"/>
  <c r="C146" i="29" s="1"/>
  <c r="C147" i="29" s="1"/>
  <c r="C148" i="29" s="1"/>
  <c r="C149" i="29" s="1"/>
  <c r="C150" i="29" s="1"/>
  <c r="C151" i="29" s="1"/>
  <c r="C152" i="29" s="1"/>
  <c r="C153" i="29" s="1"/>
  <c r="C154" i="29" s="1"/>
  <c r="C155" i="29" s="1"/>
  <c r="C101" i="13"/>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F100" i="13"/>
  <c r="F20" i="1"/>
  <c r="E25" i="1" s="1"/>
  <c r="E26" i="1" s="1"/>
  <c r="E30" i="1" s="1"/>
  <c r="I13" i="13"/>
  <c r="G17" i="13"/>
  <c r="I13" i="24"/>
  <c r="D96" i="24"/>
  <c r="J97" i="24" s="1"/>
  <c r="D96" i="29"/>
  <c r="J97" i="29" s="1"/>
  <c r="D96" i="23"/>
  <c r="D96" i="21"/>
  <c r="D96" i="18"/>
  <c r="D96" i="20"/>
  <c r="D96" i="38"/>
  <c r="J97" i="38" s="1"/>
  <c r="D96" i="13"/>
  <c r="D96" i="34"/>
  <c r="J97" i="34" s="1"/>
  <c r="D96" i="22"/>
  <c r="D96" i="3"/>
  <c r="D96" i="4"/>
  <c r="D96" i="31"/>
  <c r="J97" i="31" s="1"/>
  <c r="D96" i="37"/>
  <c r="J97" i="37" s="1"/>
  <c r="D96" i="35"/>
  <c r="J97" i="35" s="1"/>
  <c r="D96" i="26"/>
  <c r="J97" i="26" s="1"/>
  <c r="D96" i="28"/>
  <c r="J97" i="28" s="1"/>
  <c r="D96" i="19"/>
  <c r="J97" i="19" s="1"/>
  <c r="D96" i="25"/>
  <c r="C128" i="25"/>
  <c r="C129" i="25" s="1"/>
  <c r="C130" i="25" s="1"/>
  <c r="C131" i="25" s="1"/>
  <c r="C132" i="25" s="1"/>
  <c r="C133" i="25" s="1"/>
  <c r="C134" i="25" s="1"/>
  <c r="C135" i="25" s="1"/>
  <c r="C136" i="25" s="1"/>
  <c r="C137" i="25" s="1"/>
  <c r="C138" i="25" s="1"/>
  <c r="C139" i="25" s="1"/>
  <c r="C140" i="25" s="1"/>
  <c r="C141" i="25" s="1"/>
  <c r="C142" i="25" s="1"/>
  <c r="C143" i="25" s="1"/>
  <c r="C144" i="25" s="1"/>
  <c r="C145" i="25" s="1"/>
  <c r="C146" i="25" s="1"/>
  <c r="C147" i="25" s="1"/>
  <c r="C148" i="25" s="1"/>
  <c r="C149" i="25" s="1"/>
  <c r="C150" i="25" s="1"/>
  <c r="C151" i="25" s="1"/>
  <c r="C152" i="25" s="1"/>
  <c r="C153" i="25" s="1"/>
  <c r="C154" i="25" s="1"/>
  <c r="C155" i="25" s="1"/>
  <c r="C100" i="35"/>
  <c r="C101" i="35" s="1"/>
  <c r="C102" i="35" s="1"/>
  <c r="C103" i="35" s="1"/>
  <c r="C104" i="35" s="1"/>
  <c r="C105" i="35" s="1"/>
  <c r="C106" i="35" s="1"/>
  <c r="C107" i="35" s="1"/>
  <c r="C108" i="35" s="1"/>
  <c r="C109" i="35" s="1"/>
  <c r="C110" i="35" s="1"/>
  <c r="C111" i="35" s="1"/>
  <c r="C112" i="35" s="1"/>
  <c r="C113" i="35" s="1"/>
  <c r="C114" i="35" s="1"/>
  <c r="C115" i="35" s="1"/>
  <c r="C116" i="35" s="1"/>
  <c r="C117" i="35" s="1"/>
  <c r="C118" i="35" s="1"/>
  <c r="C119" i="35" s="1"/>
  <c r="C120" i="35" s="1"/>
  <c r="C121" i="35" s="1"/>
  <c r="C122" i="35" s="1"/>
  <c r="C123" i="35" s="1"/>
  <c r="C124" i="35" s="1"/>
  <c r="C125" i="35" s="1"/>
  <c r="C126" i="35" s="1"/>
  <c r="C127" i="35" s="1"/>
  <c r="E101" i="42" l="1"/>
  <c r="E101" i="43"/>
  <c r="F101" i="43" s="1"/>
  <c r="E101" i="45"/>
  <c r="F101" i="45" s="1"/>
  <c r="B101" i="41"/>
  <c r="B101" i="40"/>
  <c r="N90" i="43"/>
  <c r="O89" i="43"/>
  <c r="O90" i="43" s="1"/>
  <c r="J100" i="45"/>
  <c r="N89" i="45"/>
  <c r="O89" i="42"/>
  <c r="O90" i="42" s="1"/>
  <c r="J100" i="43"/>
  <c r="N100" i="43"/>
  <c r="O100" i="43" s="1"/>
  <c r="P100" i="43" s="1"/>
  <c r="I156" i="44"/>
  <c r="J156" i="44"/>
  <c r="D19" i="13"/>
  <c r="B19" i="13" s="1"/>
  <c r="J100" i="42"/>
  <c r="N100" i="42"/>
  <c r="O100" i="42" s="1"/>
  <c r="P100" i="42" s="1"/>
  <c r="G100" i="20"/>
  <c r="H100" i="20" s="1"/>
  <c r="L100" i="38"/>
  <c r="M100" i="38" s="1"/>
  <c r="N100" i="38"/>
  <c r="O100" i="38" s="1"/>
  <c r="E32" i="1"/>
  <c r="E33" i="1" s="1"/>
  <c r="F52" i="1"/>
  <c r="G100" i="13"/>
  <c r="D101" i="13"/>
  <c r="B20" i="20"/>
  <c r="H17" i="13"/>
  <c r="I17" i="13" s="1"/>
  <c r="H18" i="13"/>
  <c r="B101" i="20"/>
  <c r="F101" i="20"/>
  <c r="C128" i="35"/>
  <c r="C129" i="35" s="1"/>
  <c r="C130" i="35" s="1"/>
  <c r="C131" i="35" s="1"/>
  <c r="C132" i="35" s="1"/>
  <c r="C133" i="35" s="1"/>
  <c r="C134" i="35" s="1"/>
  <c r="C135" i="35" s="1"/>
  <c r="C136" i="35" s="1"/>
  <c r="C137" i="35" s="1"/>
  <c r="C138" i="35" s="1"/>
  <c r="C139" i="35" s="1"/>
  <c r="C140" i="35" s="1"/>
  <c r="C141" i="35" s="1"/>
  <c r="C142" i="35" s="1"/>
  <c r="C143" i="35" s="1"/>
  <c r="C144" i="35" s="1"/>
  <c r="C145" i="35" s="1"/>
  <c r="C146" i="35" s="1"/>
  <c r="C147" i="35" s="1"/>
  <c r="C148" i="35" s="1"/>
  <c r="C149" i="35" s="1"/>
  <c r="C150" i="35" s="1"/>
  <c r="C151" i="35" s="1"/>
  <c r="C152" i="35" s="1"/>
  <c r="C153" i="35" s="1"/>
  <c r="C154" i="35" s="1"/>
  <c r="C155" i="35" s="1"/>
  <c r="D102" i="43" l="1"/>
  <c r="G101" i="43"/>
  <c r="I101" i="43" s="1"/>
  <c r="H101" i="43"/>
  <c r="G101" i="45"/>
  <c r="D102" i="45"/>
  <c r="F101" i="42"/>
  <c r="L100" i="41"/>
  <c r="M100" i="41" s="1"/>
  <c r="L100" i="40"/>
  <c r="M100" i="40" s="1"/>
  <c r="O89" i="45"/>
  <c r="E19" i="13"/>
  <c r="F19" i="13" s="1"/>
  <c r="H19" i="13" s="1"/>
  <c r="M28" i="4"/>
  <c r="N28" i="4" s="1"/>
  <c r="K28" i="4"/>
  <c r="L28" i="4" s="1"/>
  <c r="E36" i="1"/>
  <c r="F53" i="1" s="1"/>
  <c r="F54" i="1" s="1"/>
  <c r="B21" i="20"/>
  <c r="I100" i="20"/>
  <c r="J100" i="20" s="1"/>
  <c r="J100" i="38"/>
  <c r="B101" i="38"/>
  <c r="P100" i="38"/>
  <c r="J104" i="23"/>
  <c r="E101" i="13"/>
  <c r="F101" i="13" s="1"/>
  <c r="B101" i="13"/>
  <c r="H100" i="13"/>
  <c r="I100" i="13"/>
  <c r="I18" i="13"/>
  <c r="B23" i="23"/>
  <c r="I22" i="23"/>
  <c r="B104" i="25"/>
  <c r="B108" i="19"/>
  <c r="G101" i="20"/>
  <c r="D102" i="20"/>
  <c r="B102" i="20" s="1"/>
  <c r="B105" i="22"/>
  <c r="B109" i="3"/>
  <c r="H101" i="45" l="1"/>
  <c r="I101" i="45"/>
  <c r="E102" i="45"/>
  <c r="B102" i="45"/>
  <c r="F102" i="45"/>
  <c r="J101" i="43"/>
  <c r="E102" i="43"/>
  <c r="F102" i="43" s="1"/>
  <c r="B102" i="43"/>
  <c r="G101" i="42"/>
  <c r="I101" i="42" s="1"/>
  <c r="D102" i="42"/>
  <c r="H101" i="42"/>
  <c r="E102" i="42"/>
  <c r="N100" i="41"/>
  <c r="O100" i="41" s="1"/>
  <c r="P100" i="41" s="1"/>
  <c r="J100" i="41"/>
  <c r="N100" i="40"/>
  <c r="O100" i="40" s="1"/>
  <c r="P100" i="40" s="1"/>
  <c r="J100" i="40"/>
  <c r="D20" i="13"/>
  <c r="E20" i="13" s="1"/>
  <c r="F20" i="13" s="1"/>
  <c r="D21" i="13" s="1"/>
  <c r="B21" i="13" s="1"/>
  <c r="G19" i="13"/>
  <c r="I19" i="13" s="1"/>
  <c r="O28" i="4"/>
  <c r="B102" i="40"/>
  <c r="J101" i="40"/>
  <c r="M28" i="3"/>
  <c r="N28" i="3" s="1"/>
  <c r="K28" i="3"/>
  <c r="L28" i="3" s="1"/>
  <c r="M27" i="19"/>
  <c r="N27" i="19" s="1"/>
  <c r="K27" i="19"/>
  <c r="L27" i="19" s="1"/>
  <c r="M27" i="18"/>
  <c r="N27" i="18" s="1"/>
  <c r="K27" i="18"/>
  <c r="L27" i="18" s="1"/>
  <c r="F61" i="1"/>
  <c r="F64" i="1" s="1"/>
  <c r="F66" i="1" s="1"/>
  <c r="F68" i="1" s="1"/>
  <c r="F69" i="1" s="1"/>
  <c r="F70" i="1" s="1"/>
  <c r="F55" i="1" s="1"/>
  <c r="F56" i="1" s="1"/>
  <c r="F58" i="1" s="1"/>
  <c r="F77" i="1" s="1"/>
  <c r="F78" i="1" s="1"/>
  <c r="F80" i="1" s="1"/>
  <c r="F74" i="1"/>
  <c r="F75" i="1" s="1"/>
  <c r="J105" i="23"/>
  <c r="D102" i="13"/>
  <c r="G101" i="13"/>
  <c r="J100" i="13"/>
  <c r="I23" i="23"/>
  <c r="I26" i="3"/>
  <c r="B27" i="3"/>
  <c r="B22" i="20"/>
  <c r="B108" i="18"/>
  <c r="E102" i="20"/>
  <c r="F102" i="20" s="1"/>
  <c r="G102" i="20" s="1"/>
  <c r="B109" i="4"/>
  <c r="B101" i="37"/>
  <c r="L100" i="37"/>
  <c r="M100" i="37" s="1"/>
  <c r="N100" i="37"/>
  <c r="O100" i="37" s="1"/>
  <c r="B102" i="31"/>
  <c r="B102" i="35"/>
  <c r="B106" i="28"/>
  <c r="B105" i="26"/>
  <c r="I101" i="20"/>
  <c r="H101" i="20"/>
  <c r="B106" i="27"/>
  <c r="J107" i="19"/>
  <c r="B102" i="38"/>
  <c r="B106" i="21"/>
  <c r="B102" i="34"/>
  <c r="B106" i="24"/>
  <c r="J108" i="3"/>
  <c r="J104" i="22"/>
  <c r="G102" i="43" l="1"/>
  <c r="I102" i="43" s="1"/>
  <c r="D103" i="43"/>
  <c r="H102" i="43"/>
  <c r="B102" i="42"/>
  <c r="F102" i="42"/>
  <c r="H102" i="42" s="1"/>
  <c r="D103" i="45"/>
  <c r="G102" i="45"/>
  <c r="J101" i="45"/>
  <c r="J101" i="42"/>
  <c r="G20" i="13"/>
  <c r="H20" i="13"/>
  <c r="B20" i="13"/>
  <c r="E21" i="13"/>
  <c r="F21" i="13" s="1"/>
  <c r="H21" i="13" s="1"/>
  <c r="O28" i="3"/>
  <c r="N89" i="40"/>
  <c r="D103" i="40"/>
  <c r="B103" i="40" s="1"/>
  <c r="M89" i="40"/>
  <c r="M90" i="40" s="1"/>
  <c r="J101" i="41"/>
  <c r="B102" i="41"/>
  <c r="J101" i="39"/>
  <c r="B102" i="39"/>
  <c r="O27" i="19"/>
  <c r="O27" i="18"/>
  <c r="N20" i="37"/>
  <c r="O20" i="37" s="1"/>
  <c r="P100" i="37"/>
  <c r="D103" i="20"/>
  <c r="E103" i="20" s="1"/>
  <c r="B24" i="24"/>
  <c r="I23" i="24"/>
  <c r="I101" i="13"/>
  <c r="H101" i="13"/>
  <c r="E102" i="13"/>
  <c r="F102" i="13" s="1"/>
  <c r="B102" i="13"/>
  <c r="B20" i="35"/>
  <c r="B19" i="37"/>
  <c r="I25" i="19"/>
  <c r="B24" i="21"/>
  <c r="I19" i="31"/>
  <c r="I23" i="27"/>
  <c r="B22" i="25"/>
  <c r="I22" i="26"/>
  <c r="I22" i="22"/>
  <c r="B26" i="19"/>
  <c r="B18" i="38"/>
  <c r="B27" i="4"/>
  <c r="B24" i="27"/>
  <c r="B26" i="18"/>
  <c r="I23" i="21"/>
  <c r="B23" i="22"/>
  <c r="I26" i="4"/>
  <c r="B23" i="26"/>
  <c r="B20" i="34"/>
  <c r="B24" i="23"/>
  <c r="I17" i="38"/>
  <c r="I20" i="29"/>
  <c r="I19" i="34"/>
  <c r="I19" i="35"/>
  <c r="B20" i="31"/>
  <c r="I18" i="37"/>
  <c r="I21" i="25"/>
  <c r="J108" i="4"/>
  <c r="J107" i="18"/>
  <c r="J101" i="35"/>
  <c r="J100" i="37"/>
  <c r="J103" i="25"/>
  <c r="J104" i="26"/>
  <c r="J105" i="28"/>
  <c r="B105" i="25"/>
  <c r="J105" i="27"/>
  <c r="J105" i="21"/>
  <c r="J102" i="29"/>
  <c r="J101" i="20"/>
  <c r="J105" i="24"/>
  <c r="J101" i="38"/>
  <c r="J101" i="34"/>
  <c r="B109" i="19"/>
  <c r="B110" i="3"/>
  <c r="B106" i="22"/>
  <c r="H102" i="20"/>
  <c r="I102" i="20"/>
  <c r="H102" i="45" l="1"/>
  <c r="I102" i="45"/>
  <c r="G102" i="42"/>
  <c r="I102" i="42" s="1"/>
  <c r="D103" i="42"/>
  <c r="B103" i="42" s="1"/>
  <c r="E103" i="42"/>
  <c r="E103" i="45"/>
  <c r="F103" i="45"/>
  <c r="B103" i="45"/>
  <c r="E103" i="43"/>
  <c r="F103" i="43"/>
  <c r="B103" i="43"/>
  <c r="J102" i="43"/>
  <c r="I20" i="13"/>
  <c r="G21" i="13"/>
  <c r="I21" i="13" s="1"/>
  <c r="D22" i="13"/>
  <c r="E22" i="13" s="1"/>
  <c r="F22" i="13" s="1"/>
  <c r="D23" i="13" s="1"/>
  <c r="E23" i="13" s="1"/>
  <c r="E103" i="40"/>
  <c r="F103" i="40" s="1"/>
  <c r="D104" i="40" s="1"/>
  <c r="B104" i="40" s="1"/>
  <c r="O89" i="40"/>
  <c r="O90" i="40" s="1"/>
  <c r="N90" i="40"/>
  <c r="J102" i="39"/>
  <c r="J102" i="40"/>
  <c r="B19" i="39"/>
  <c r="I18" i="39"/>
  <c r="B103" i="20"/>
  <c r="F103" i="20"/>
  <c r="D104" i="20" s="1"/>
  <c r="I24" i="24"/>
  <c r="I24" i="28"/>
  <c r="B25" i="24"/>
  <c r="J104" i="25"/>
  <c r="G102" i="13"/>
  <c r="D103" i="13"/>
  <c r="B103" i="13" s="1"/>
  <c r="J101" i="13"/>
  <c r="I20" i="34"/>
  <c r="I23" i="22"/>
  <c r="I20" i="31"/>
  <c r="I24" i="21"/>
  <c r="I27" i="4"/>
  <c r="I19" i="37"/>
  <c r="I26" i="19"/>
  <c r="I20" i="35"/>
  <c r="I27" i="3"/>
  <c r="B23" i="20"/>
  <c r="B28" i="3"/>
  <c r="I21" i="29"/>
  <c r="B110" i="4"/>
  <c r="B109" i="18"/>
  <c r="B103" i="35"/>
  <c r="B107" i="28"/>
  <c r="P101" i="37"/>
  <c r="B106" i="26"/>
  <c r="B102" i="37"/>
  <c r="B103" i="31"/>
  <c r="B103" i="34"/>
  <c r="B107" i="27"/>
  <c r="B103" i="38"/>
  <c r="B107" i="21"/>
  <c r="B107" i="24"/>
  <c r="J108" i="19"/>
  <c r="J105" i="22"/>
  <c r="J109" i="3"/>
  <c r="J102" i="20"/>
  <c r="J106" i="23"/>
  <c r="D104" i="43" l="1"/>
  <c r="G103" i="43"/>
  <c r="F103" i="42"/>
  <c r="J102" i="45"/>
  <c r="G103" i="45"/>
  <c r="D104" i="45"/>
  <c r="J102" i="42"/>
  <c r="H22" i="13"/>
  <c r="G22" i="13"/>
  <c r="B22" i="13"/>
  <c r="G103" i="40"/>
  <c r="I103" i="40" s="1"/>
  <c r="B103" i="39"/>
  <c r="E104" i="40"/>
  <c r="F104" i="40" s="1"/>
  <c r="N89" i="41"/>
  <c r="D103" i="41"/>
  <c r="B103" i="41" s="1"/>
  <c r="M90" i="41"/>
  <c r="I24" i="23"/>
  <c r="G103" i="20"/>
  <c r="H103" i="20" s="1"/>
  <c r="I18" i="38"/>
  <c r="E103" i="13"/>
  <c r="F103" i="13" s="1"/>
  <c r="D104" i="13" s="1"/>
  <c r="J101" i="37"/>
  <c r="H102" i="13"/>
  <c r="I102" i="13"/>
  <c r="I23" i="26"/>
  <c r="B21" i="34"/>
  <c r="B20" i="37"/>
  <c r="B27" i="18"/>
  <c r="J108" i="18"/>
  <c r="B27" i="19"/>
  <c r="B24" i="26"/>
  <c r="J109" i="4"/>
  <c r="B25" i="21"/>
  <c r="B24" i="22"/>
  <c r="B28" i="4"/>
  <c r="B25" i="23"/>
  <c r="I24" i="27"/>
  <c r="B19" i="38"/>
  <c r="I22" i="25"/>
  <c r="B23" i="25"/>
  <c r="B25" i="27"/>
  <c r="B21" i="31"/>
  <c r="F23" i="13"/>
  <c r="H23" i="13" s="1"/>
  <c r="B23" i="13"/>
  <c r="B25" i="28"/>
  <c r="B21" i="35"/>
  <c r="J102" i="31"/>
  <c r="J105" i="26"/>
  <c r="J106" i="28"/>
  <c r="J102" i="35"/>
  <c r="J102" i="38"/>
  <c r="J106" i="27"/>
  <c r="J106" i="24"/>
  <c r="J102" i="34"/>
  <c r="B110" i="19"/>
  <c r="J106" i="21"/>
  <c r="J103" i="29"/>
  <c r="B104" i="20"/>
  <c r="E104" i="20"/>
  <c r="F104" i="20" s="1"/>
  <c r="D104" i="42" l="1"/>
  <c r="B104" i="42" s="1"/>
  <c r="G103" i="42"/>
  <c r="E104" i="42"/>
  <c r="E104" i="45"/>
  <c r="F104" i="45"/>
  <c r="B104" i="45"/>
  <c r="H103" i="43"/>
  <c r="I103" i="43"/>
  <c r="H103" i="45"/>
  <c r="I103" i="45"/>
  <c r="E104" i="43"/>
  <c r="F104" i="43" s="1"/>
  <c r="B104" i="43"/>
  <c r="I22" i="13"/>
  <c r="H103" i="40"/>
  <c r="J103" i="40" s="1"/>
  <c r="N90" i="41"/>
  <c r="O89" i="41"/>
  <c r="O90" i="41" s="1"/>
  <c r="E103" i="41"/>
  <c r="F103" i="41" s="1"/>
  <c r="J102" i="41"/>
  <c r="G104" i="40"/>
  <c r="D105" i="40"/>
  <c r="E105" i="40" s="1"/>
  <c r="G103" i="13"/>
  <c r="H103" i="13" s="1"/>
  <c r="I103" i="20"/>
  <c r="J103" i="20" s="1"/>
  <c r="I25" i="24"/>
  <c r="B26" i="24"/>
  <c r="B104" i="13"/>
  <c r="J102" i="13"/>
  <c r="E104" i="13"/>
  <c r="F104" i="13" s="1"/>
  <c r="I19" i="38"/>
  <c r="B24" i="20"/>
  <c r="G23" i="13"/>
  <c r="B29" i="3"/>
  <c r="D24" i="13"/>
  <c r="E24" i="13" s="1"/>
  <c r="I28" i="3"/>
  <c r="B108" i="28"/>
  <c r="B104" i="31"/>
  <c r="B107" i="26"/>
  <c r="B104" i="35"/>
  <c r="B103" i="37"/>
  <c r="J105" i="25"/>
  <c r="B104" i="34"/>
  <c r="B108" i="27"/>
  <c r="B108" i="24"/>
  <c r="J109" i="19"/>
  <c r="B104" i="38"/>
  <c r="J104" i="29"/>
  <c r="D105" i="20"/>
  <c r="G104" i="20"/>
  <c r="J106" i="22"/>
  <c r="J110" i="3"/>
  <c r="G104" i="43" l="1"/>
  <c r="D105" i="43"/>
  <c r="G104" i="45"/>
  <c r="D105" i="45"/>
  <c r="F104" i="42"/>
  <c r="J103" i="45"/>
  <c r="H103" i="42"/>
  <c r="I103" i="42"/>
  <c r="J103" i="43"/>
  <c r="I103" i="13"/>
  <c r="J103" i="13" s="1"/>
  <c r="I23" i="13"/>
  <c r="D105" i="39"/>
  <c r="B105" i="40"/>
  <c r="F105" i="40"/>
  <c r="H104" i="40"/>
  <c r="I104" i="40"/>
  <c r="J103" i="39"/>
  <c r="G103" i="41"/>
  <c r="D104" i="41"/>
  <c r="B104" i="41" s="1"/>
  <c r="B104" i="39"/>
  <c r="I25" i="27"/>
  <c r="I24" i="22"/>
  <c r="I24" i="26"/>
  <c r="I28" i="4"/>
  <c r="I23" i="25"/>
  <c r="I21" i="34"/>
  <c r="I22" i="29"/>
  <c r="I21" i="31"/>
  <c r="I21" i="35"/>
  <c r="G104" i="13"/>
  <c r="D105" i="13"/>
  <c r="B22" i="31"/>
  <c r="B28" i="18"/>
  <c r="B26" i="27"/>
  <c r="B25" i="26"/>
  <c r="B28" i="19"/>
  <c r="B22" i="34"/>
  <c r="I20" i="37"/>
  <c r="B24" i="25"/>
  <c r="B26" i="21"/>
  <c r="B20" i="38"/>
  <c r="I27" i="19"/>
  <c r="F24" i="13"/>
  <c r="H24" i="13" s="1"/>
  <c r="B24" i="13"/>
  <c r="B29" i="4"/>
  <c r="I25" i="21"/>
  <c r="B21" i="37"/>
  <c r="B25" i="22"/>
  <c r="B22" i="35"/>
  <c r="J107" i="28"/>
  <c r="J110" i="4"/>
  <c r="J109" i="18"/>
  <c r="J102" i="37"/>
  <c r="J103" i="31"/>
  <c r="J106" i="26"/>
  <c r="J103" i="35"/>
  <c r="J107" i="27"/>
  <c r="J103" i="34"/>
  <c r="J103" i="38"/>
  <c r="B111" i="19"/>
  <c r="J107" i="24"/>
  <c r="J107" i="21"/>
  <c r="H104" i="20"/>
  <c r="I104" i="20"/>
  <c r="B105" i="20"/>
  <c r="E105" i="20"/>
  <c r="F105" i="20" s="1"/>
  <c r="E105" i="45" l="1"/>
  <c r="B105" i="45"/>
  <c r="F105" i="45"/>
  <c r="D105" i="42"/>
  <c r="B105" i="42" s="1"/>
  <c r="G104" i="42"/>
  <c r="E105" i="42"/>
  <c r="H104" i="45"/>
  <c r="I104" i="45"/>
  <c r="J103" i="42"/>
  <c r="E105" i="43"/>
  <c r="F105" i="43"/>
  <c r="B105" i="43"/>
  <c r="H104" i="43"/>
  <c r="I104" i="43"/>
  <c r="M89" i="39"/>
  <c r="M90" i="39" s="1"/>
  <c r="E105" i="39"/>
  <c r="F105" i="39" s="1"/>
  <c r="D106" i="39" s="1"/>
  <c r="N89" i="39"/>
  <c r="J104" i="40"/>
  <c r="E104" i="41"/>
  <c r="F104" i="41" s="1"/>
  <c r="H103" i="41"/>
  <c r="I103" i="41"/>
  <c r="G105" i="40"/>
  <c r="D106" i="40"/>
  <c r="B106" i="40" s="1"/>
  <c r="B105" i="39"/>
  <c r="E105" i="13"/>
  <c r="F105" i="13" s="1"/>
  <c r="B105" i="13"/>
  <c r="I104" i="13"/>
  <c r="H104" i="13"/>
  <c r="G24" i="13"/>
  <c r="B25" i="20"/>
  <c r="D25" i="13"/>
  <c r="B108" i="26"/>
  <c r="B109" i="28"/>
  <c r="B104" i="37"/>
  <c r="B105" i="35"/>
  <c r="B105" i="31"/>
  <c r="B109" i="24"/>
  <c r="B105" i="38"/>
  <c r="J110" i="19"/>
  <c r="B109" i="27"/>
  <c r="J105" i="29"/>
  <c r="B105" i="34"/>
  <c r="G105" i="20"/>
  <c r="D106" i="20"/>
  <c r="E106" i="20" s="1"/>
  <c r="J104" i="20"/>
  <c r="F105" i="42" l="1"/>
  <c r="J104" i="43"/>
  <c r="H104" i="42"/>
  <c r="I104" i="42"/>
  <c r="G105" i="43"/>
  <c r="D106" i="43"/>
  <c r="D106" i="45"/>
  <c r="G105" i="45"/>
  <c r="J104" i="45"/>
  <c r="J104" i="39"/>
  <c r="N90" i="39"/>
  <c r="O89" i="39"/>
  <c r="O90" i="39" s="1"/>
  <c r="I24" i="13"/>
  <c r="E106" i="39"/>
  <c r="F106" i="39" s="1"/>
  <c r="H106" i="39" s="1"/>
  <c r="H105" i="39"/>
  <c r="G105" i="39"/>
  <c r="I105" i="39" s="1"/>
  <c r="E106" i="40"/>
  <c r="F106" i="40" s="1"/>
  <c r="G106" i="40" s="1"/>
  <c r="I105" i="40"/>
  <c r="H105" i="40"/>
  <c r="G104" i="41"/>
  <c r="D105" i="41"/>
  <c r="J103" i="41"/>
  <c r="B106" i="39"/>
  <c r="J106" i="29"/>
  <c r="J104" i="31"/>
  <c r="J104" i="13"/>
  <c r="D106" i="13"/>
  <c r="G105" i="13"/>
  <c r="B21" i="38"/>
  <c r="B25" i="13"/>
  <c r="E25" i="13"/>
  <c r="F25" i="13" s="1"/>
  <c r="I20" i="38"/>
  <c r="B26" i="20"/>
  <c r="J108" i="28"/>
  <c r="J104" i="35"/>
  <c r="J103" i="37"/>
  <c r="J107" i="26"/>
  <c r="J108" i="27"/>
  <c r="B112" i="19"/>
  <c r="J104" i="34"/>
  <c r="J104" i="38"/>
  <c r="J108" i="24"/>
  <c r="F106" i="20"/>
  <c r="B106" i="20"/>
  <c r="I105" i="20"/>
  <c r="H105" i="20"/>
  <c r="J104" i="42" l="1"/>
  <c r="H105" i="43"/>
  <c r="I105" i="43"/>
  <c r="H105" i="45"/>
  <c r="I105" i="45"/>
  <c r="E106" i="43"/>
  <c r="F106" i="43" s="1"/>
  <c r="B106" i="43"/>
  <c r="E106" i="45"/>
  <c r="B106" i="45"/>
  <c r="F106" i="45"/>
  <c r="G105" i="42"/>
  <c r="D106" i="42"/>
  <c r="D107" i="40"/>
  <c r="B107" i="40" s="1"/>
  <c r="J105" i="39"/>
  <c r="H106" i="40"/>
  <c r="I106" i="40"/>
  <c r="B105" i="41"/>
  <c r="I104" i="41"/>
  <c r="H104" i="41"/>
  <c r="G106" i="39"/>
  <c r="I106" i="39" s="1"/>
  <c r="J106" i="39" s="1"/>
  <c r="D107" i="39"/>
  <c r="E107" i="39"/>
  <c r="E105" i="41"/>
  <c r="F105" i="41" s="1"/>
  <c r="J105" i="40"/>
  <c r="J107" i="29"/>
  <c r="I105" i="13"/>
  <c r="H105" i="13"/>
  <c r="E106" i="13"/>
  <c r="F106" i="13" s="1"/>
  <c r="B106" i="13"/>
  <c r="E109" i="29"/>
  <c r="D109" i="29"/>
  <c r="D26" i="13"/>
  <c r="E26" i="13" s="1"/>
  <c r="B27" i="20"/>
  <c r="H25" i="13"/>
  <c r="N6" i="13" s="1"/>
  <c r="G25" i="13"/>
  <c r="N5" i="13" s="1"/>
  <c r="B106" i="35"/>
  <c r="B106" i="31"/>
  <c r="B109" i="26"/>
  <c r="B110" i="28"/>
  <c r="B105" i="37"/>
  <c r="B110" i="27"/>
  <c r="J111" i="19"/>
  <c r="B106" i="38"/>
  <c r="B110" i="24"/>
  <c r="B106" i="34"/>
  <c r="G106" i="20"/>
  <c r="D107" i="20"/>
  <c r="E107" i="20" s="1"/>
  <c r="J105" i="20"/>
  <c r="D107" i="43" l="1"/>
  <c r="G106" i="43"/>
  <c r="E106" i="42"/>
  <c r="F106" i="42" s="1"/>
  <c r="B106" i="42"/>
  <c r="J105" i="45"/>
  <c r="J105" i="43"/>
  <c r="H105" i="42"/>
  <c r="I105" i="42"/>
  <c r="G106" i="45"/>
  <c r="D107" i="45"/>
  <c r="N7" i="13"/>
  <c r="E107" i="40"/>
  <c r="F107" i="40" s="1"/>
  <c r="J106" i="40"/>
  <c r="F107" i="39"/>
  <c r="G107" i="39" s="1"/>
  <c r="I107" i="39" s="1"/>
  <c r="B107" i="39"/>
  <c r="D106" i="41"/>
  <c r="B106" i="41" s="1"/>
  <c r="G105" i="41"/>
  <c r="J104" i="41"/>
  <c r="J108" i="29"/>
  <c r="F109" i="29"/>
  <c r="E110" i="29" s="1"/>
  <c r="J105" i="31"/>
  <c r="G106" i="13"/>
  <c r="D107" i="13"/>
  <c r="J105" i="13"/>
  <c r="B26" i="13"/>
  <c r="F26" i="13"/>
  <c r="G26" i="13" s="1"/>
  <c r="I25" i="13"/>
  <c r="B28" i="20"/>
  <c r="J104" i="37"/>
  <c r="J108" i="26"/>
  <c r="J105" i="35"/>
  <c r="J109" i="28"/>
  <c r="D107" i="38"/>
  <c r="E107" i="38" s="1"/>
  <c r="J105" i="38"/>
  <c r="J105" i="34"/>
  <c r="J109" i="27"/>
  <c r="B113" i="19"/>
  <c r="J109" i="24"/>
  <c r="D111" i="27"/>
  <c r="E111" i="27"/>
  <c r="I106" i="20"/>
  <c r="H106" i="20"/>
  <c r="F107" i="20"/>
  <c r="B107" i="20"/>
  <c r="H106" i="45" l="1"/>
  <c r="I106" i="45"/>
  <c r="J106" i="45" s="1"/>
  <c r="G106" i="42"/>
  <c r="D107" i="42"/>
  <c r="J105" i="42"/>
  <c r="H106" i="43"/>
  <c r="I106" i="43"/>
  <c r="J106" i="43" s="1"/>
  <c r="E107" i="45"/>
  <c r="B107" i="45"/>
  <c r="F107" i="45"/>
  <c r="E107" i="43"/>
  <c r="F107" i="43"/>
  <c r="B107" i="43"/>
  <c r="D108" i="40"/>
  <c r="G107" i="40"/>
  <c r="H107" i="39"/>
  <c r="J107" i="39" s="1"/>
  <c r="E108" i="39"/>
  <c r="D108" i="39"/>
  <c r="B108" i="39" s="1"/>
  <c r="H105" i="41"/>
  <c r="I105" i="41"/>
  <c r="E106" i="41"/>
  <c r="F106" i="41" s="1"/>
  <c r="G109" i="29"/>
  <c r="D110" i="29"/>
  <c r="F110" i="29" s="1"/>
  <c r="G110" i="29" s="1"/>
  <c r="H110" i="29" s="1"/>
  <c r="E107" i="13"/>
  <c r="F107" i="13" s="1"/>
  <c r="B107" i="13"/>
  <c r="I106" i="13"/>
  <c r="H106" i="13"/>
  <c r="H26" i="13"/>
  <c r="I26" i="13" s="1"/>
  <c r="D27" i="13"/>
  <c r="E27" i="13" s="1"/>
  <c r="B29" i="20"/>
  <c r="B106" i="37"/>
  <c r="B107" i="35"/>
  <c r="B107" i="31"/>
  <c r="B111" i="28"/>
  <c r="B110" i="26"/>
  <c r="B111" i="24"/>
  <c r="B111" i="27"/>
  <c r="F111" i="27"/>
  <c r="B107" i="34"/>
  <c r="J112" i="19"/>
  <c r="D114" i="19"/>
  <c r="E114" i="19"/>
  <c r="B107" i="38"/>
  <c r="F107" i="38"/>
  <c r="G107" i="20"/>
  <c r="D108" i="20"/>
  <c r="E108" i="20" s="1"/>
  <c r="J106" i="20"/>
  <c r="E107" i="42" l="1"/>
  <c r="F107" i="42" s="1"/>
  <c r="B107" i="42"/>
  <c r="D108" i="45"/>
  <c r="G107" i="45"/>
  <c r="H106" i="42"/>
  <c r="I106" i="42"/>
  <c r="J106" i="42" s="1"/>
  <c r="D108" i="43"/>
  <c r="G107" i="43"/>
  <c r="E108" i="43"/>
  <c r="F108" i="43" s="1"/>
  <c r="H107" i="40"/>
  <c r="I107" i="40"/>
  <c r="B108" i="40"/>
  <c r="E108" i="40"/>
  <c r="F108" i="40" s="1"/>
  <c r="F108" i="39"/>
  <c r="G108" i="39" s="1"/>
  <c r="I108" i="39" s="1"/>
  <c r="D107" i="41"/>
  <c r="B107" i="41" s="1"/>
  <c r="G106" i="41"/>
  <c r="J105" i="41"/>
  <c r="E111" i="29"/>
  <c r="D111" i="29"/>
  <c r="I110" i="29"/>
  <c r="J110" i="29" s="1"/>
  <c r="I109" i="29"/>
  <c r="H109" i="29"/>
  <c r="J106" i="13"/>
  <c r="J110" i="28"/>
  <c r="J106" i="35"/>
  <c r="D108" i="13"/>
  <c r="G107" i="13"/>
  <c r="B27" i="13"/>
  <c r="F27" i="13"/>
  <c r="H27" i="13" s="1"/>
  <c r="B30" i="20"/>
  <c r="J109" i="26"/>
  <c r="J106" i="38"/>
  <c r="J105" i="37"/>
  <c r="J106" i="31"/>
  <c r="E108" i="31"/>
  <c r="D108" i="31"/>
  <c r="D111" i="26"/>
  <c r="E111" i="26"/>
  <c r="E107" i="37"/>
  <c r="D107" i="37"/>
  <c r="J110" i="24"/>
  <c r="D108" i="35"/>
  <c r="E108" i="35"/>
  <c r="J110" i="27"/>
  <c r="F114" i="19"/>
  <c r="B114" i="19"/>
  <c r="J106" i="34"/>
  <c r="D108" i="38"/>
  <c r="E108" i="38" s="1"/>
  <c r="G107" i="38"/>
  <c r="D108" i="34"/>
  <c r="E108" i="34"/>
  <c r="D112" i="24"/>
  <c r="E112" i="24"/>
  <c r="D112" i="27"/>
  <c r="G111" i="27"/>
  <c r="E112" i="27"/>
  <c r="I107" i="20"/>
  <c r="H107" i="20"/>
  <c r="B108" i="20"/>
  <c r="F108" i="20"/>
  <c r="B108" i="43" l="1"/>
  <c r="H108" i="43"/>
  <c r="H107" i="43"/>
  <c r="I107" i="43"/>
  <c r="H107" i="45"/>
  <c r="I107" i="45"/>
  <c r="E108" i="45"/>
  <c r="B108" i="45"/>
  <c r="F108" i="45"/>
  <c r="D109" i="43"/>
  <c r="G108" i="43"/>
  <c r="I108" i="43" s="1"/>
  <c r="J108" i="43" s="1"/>
  <c r="G107" i="42"/>
  <c r="D108" i="42"/>
  <c r="E108" i="42"/>
  <c r="J107" i="40"/>
  <c r="H108" i="39"/>
  <c r="J108" i="39" s="1"/>
  <c r="E109" i="39"/>
  <c r="D109" i="39"/>
  <c r="B109" i="39" s="1"/>
  <c r="D109" i="40"/>
  <c r="G108" i="40"/>
  <c r="I108" i="40" s="1"/>
  <c r="H108" i="40"/>
  <c r="E107" i="41"/>
  <c r="F107" i="41" s="1"/>
  <c r="G107" i="41" s="1"/>
  <c r="I106" i="41"/>
  <c r="H106" i="41"/>
  <c r="F111" i="29"/>
  <c r="G111" i="29" s="1"/>
  <c r="H111" i="29" s="1"/>
  <c r="J109" i="29"/>
  <c r="I107" i="13"/>
  <c r="H107" i="13"/>
  <c r="E108" i="13"/>
  <c r="F108" i="13" s="1"/>
  <c r="B108" i="13"/>
  <c r="D28" i="13"/>
  <c r="G27" i="13"/>
  <c r="I27" i="13" s="1"/>
  <c r="B31" i="20"/>
  <c r="E31" i="20"/>
  <c r="F31" i="20" s="1"/>
  <c r="B112" i="28"/>
  <c r="B108" i="35"/>
  <c r="F108" i="35"/>
  <c r="B108" i="31"/>
  <c r="F108" i="31"/>
  <c r="B111" i="26"/>
  <c r="F111" i="26"/>
  <c r="B107" i="37"/>
  <c r="F107" i="37"/>
  <c r="J113" i="19"/>
  <c r="F108" i="38"/>
  <c r="B108" i="38"/>
  <c r="H111" i="27"/>
  <c r="I111" i="27"/>
  <c r="D115" i="19"/>
  <c r="G114" i="19"/>
  <c r="E115" i="19"/>
  <c r="B112" i="27"/>
  <c r="F112" i="27"/>
  <c r="F112" i="24"/>
  <c r="B112" i="24"/>
  <c r="B108" i="34"/>
  <c r="F108" i="34"/>
  <c r="H107" i="38"/>
  <c r="I107" i="38"/>
  <c r="J107" i="20"/>
  <c r="G108" i="20"/>
  <c r="D109" i="20"/>
  <c r="E109" i="20" s="1"/>
  <c r="F108" i="42" l="1"/>
  <c r="J107" i="45"/>
  <c r="B108" i="42"/>
  <c r="H108" i="42"/>
  <c r="H107" i="42"/>
  <c r="I107" i="42"/>
  <c r="J107" i="43"/>
  <c r="E109" i="43"/>
  <c r="F109" i="43" s="1"/>
  <c r="B109" i="43"/>
  <c r="D109" i="45"/>
  <c r="G108" i="45"/>
  <c r="F109" i="39"/>
  <c r="H109" i="39" s="1"/>
  <c r="J108" i="40"/>
  <c r="E109" i="40"/>
  <c r="F109" i="40" s="1"/>
  <c r="B109" i="40"/>
  <c r="D108" i="41"/>
  <c r="E108" i="41" s="1"/>
  <c r="F108" i="41" s="1"/>
  <c r="G108" i="41" s="1"/>
  <c r="I108" i="41" s="1"/>
  <c r="I107" i="41"/>
  <c r="H107" i="41"/>
  <c r="J106" i="41"/>
  <c r="D112" i="29"/>
  <c r="E112" i="29"/>
  <c r="I111" i="29"/>
  <c r="J111" i="29" s="1"/>
  <c r="D109" i="13"/>
  <c r="G108" i="13"/>
  <c r="J107" i="13"/>
  <c r="B28" i="13"/>
  <c r="E28" i="13"/>
  <c r="F28" i="13" s="1"/>
  <c r="J110" i="26"/>
  <c r="E32" i="20"/>
  <c r="F32" i="20" s="1"/>
  <c r="E33" i="20"/>
  <c r="F33" i="20" s="1"/>
  <c r="B32" i="20"/>
  <c r="H31" i="20"/>
  <c r="N6" i="20" s="1"/>
  <c r="G31" i="20"/>
  <c r="N5" i="20" s="1"/>
  <c r="J107" i="31"/>
  <c r="D112" i="26"/>
  <c r="G111" i="26"/>
  <c r="E112" i="26"/>
  <c r="G108" i="31"/>
  <c r="E109" i="31"/>
  <c r="D109" i="31"/>
  <c r="J111" i="28"/>
  <c r="J106" i="37"/>
  <c r="D109" i="35"/>
  <c r="E109" i="35"/>
  <c r="G108" i="35"/>
  <c r="G107" i="37"/>
  <c r="D108" i="37"/>
  <c r="E108" i="37"/>
  <c r="J107" i="35"/>
  <c r="J107" i="38"/>
  <c r="J111" i="27"/>
  <c r="J111" i="24"/>
  <c r="F115" i="19"/>
  <c r="B115" i="19"/>
  <c r="D109" i="34"/>
  <c r="G108" i="34"/>
  <c r="E109" i="34"/>
  <c r="D109" i="38"/>
  <c r="E109" i="38" s="1"/>
  <c r="G108" i="38"/>
  <c r="J107" i="34"/>
  <c r="G112" i="24"/>
  <c r="D113" i="24"/>
  <c r="E113" i="24"/>
  <c r="D113" i="27"/>
  <c r="G112" i="27"/>
  <c r="E113" i="27"/>
  <c r="I114" i="19"/>
  <c r="H114" i="19"/>
  <c r="I108" i="20"/>
  <c r="H108" i="20"/>
  <c r="F109" i="20"/>
  <c r="B109" i="20"/>
  <c r="E22" i="17"/>
  <c r="D110" i="43" l="1"/>
  <c r="G109" i="43"/>
  <c r="I109" i="43" s="1"/>
  <c r="J109" i="43" s="1"/>
  <c r="H109" i="43"/>
  <c r="J107" i="42"/>
  <c r="E109" i="45"/>
  <c r="F109" i="45" s="1"/>
  <c r="B109" i="45"/>
  <c r="H108" i="45"/>
  <c r="I108" i="45"/>
  <c r="J108" i="45" s="1"/>
  <c r="G108" i="42"/>
  <c r="I108" i="42" s="1"/>
  <c r="J108" i="42" s="1"/>
  <c r="D109" i="42"/>
  <c r="G109" i="39"/>
  <c r="I109" i="39" s="1"/>
  <c r="J109" i="39" s="1"/>
  <c r="E110" i="39"/>
  <c r="D110" i="39"/>
  <c r="B110" i="39" s="1"/>
  <c r="N7" i="20"/>
  <c r="B108" i="41"/>
  <c r="D109" i="41"/>
  <c r="E109" i="41" s="1"/>
  <c r="H108" i="41"/>
  <c r="J108" i="41" s="1"/>
  <c r="H109" i="40"/>
  <c r="D110" i="40"/>
  <c r="G109" i="40"/>
  <c r="I109" i="40" s="1"/>
  <c r="F112" i="29"/>
  <c r="G112" i="29" s="1"/>
  <c r="I112" i="29" s="1"/>
  <c r="J107" i="41"/>
  <c r="H108" i="13"/>
  <c r="I108" i="13"/>
  <c r="E109" i="13"/>
  <c r="F109" i="13" s="1"/>
  <c r="B109" i="13"/>
  <c r="I31" i="20"/>
  <c r="D29" i="13"/>
  <c r="E29" i="13" s="1"/>
  <c r="H28" i="13"/>
  <c r="G28" i="13"/>
  <c r="E34" i="20"/>
  <c r="F34" i="20" s="1"/>
  <c r="B34" i="20"/>
  <c r="H33" i="20"/>
  <c r="G33" i="20"/>
  <c r="G32" i="20"/>
  <c r="H32" i="20"/>
  <c r="B33" i="20"/>
  <c r="I107" i="37"/>
  <c r="H107" i="37"/>
  <c r="H108" i="35"/>
  <c r="I108" i="35"/>
  <c r="B109" i="31"/>
  <c r="F109" i="31"/>
  <c r="B113" i="28"/>
  <c r="B109" i="35"/>
  <c r="F109" i="35"/>
  <c r="H108" i="31"/>
  <c r="I108" i="31"/>
  <c r="I111" i="26"/>
  <c r="H111" i="26"/>
  <c r="F108" i="37"/>
  <c r="B108" i="37"/>
  <c r="F112" i="26"/>
  <c r="B112" i="26"/>
  <c r="J114" i="19"/>
  <c r="B113" i="24"/>
  <c r="F113" i="24"/>
  <c r="H112" i="24"/>
  <c r="I112" i="24"/>
  <c r="B109" i="38"/>
  <c r="F109" i="38"/>
  <c r="D116" i="19"/>
  <c r="G115" i="19"/>
  <c r="E116" i="19"/>
  <c r="H112" i="27"/>
  <c r="I112" i="27"/>
  <c r="F113" i="27"/>
  <c r="B113" i="27"/>
  <c r="I108" i="34"/>
  <c r="H108" i="34"/>
  <c r="H108" i="38"/>
  <c r="I108" i="38"/>
  <c r="B109" i="34"/>
  <c r="F109" i="34"/>
  <c r="G109" i="20"/>
  <c r="D110" i="20"/>
  <c r="E110" i="20" s="1"/>
  <c r="J108" i="20"/>
  <c r="F22" i="17"/>
  <c r="D110" i="45" l="1"/>
  <c r="G109" i="45"/>
  <c r="E109" i="42"/>
  <c r="F109" i="42"/>
  <c r="B109" i="42"/>
  <c r="H109" i="42"/>
  <c r="E110" i="43"/>
  <c r="F110" i="43" s="1"/>
  <c r="B110" i="43"/>
  <c r="F110" i="39"/>
  <c r="G110" i="39" s="1"/>
  <c r="I110" i="39" s="1"/>
  <c r="G22" i="17"/>
  <c r="T22" i="17" s="1"/>
  <c r="D113" i="29"/>
  <c r="B109" i="41"/>
  <c r="F109" i="41"/>
  <c r="H109" i="41" s="1"/>
  <c r="J109" i="40"/>
  <c r="E110" i="40"/>
  <c r="F110" i="40" s="1"/>
  <c r="B110" i="40"/>
  <c r="H112" i="29"/>
  <c r="J112" i="29" s="1"/>
  <c r="E113" i="29"/>
  <c r="J108" i="13"/>
  <c r="G109" i="13"/>
  <c r="D110" i="13"/>
  <c r="I33" i="20"/>
  <c r="J108" i="31"/>
  <c r="I28" i="13"/>
  <c r="B35" i="20"/>
  <c r="H34" i="20"/>
  <c r="G34" i="20"/>
  <c r="E35" i="20"/>
  <c r="F35" i="20" s="1"/>
  <c r="J108" i="35"/>
  <c r="I32" i="20"/>
  <c r="B29" i="13"/>
  <c r="F29" i="13"/>
  <c r="H29" i="13" s="1"/>
  <c r="J108" i="38"/>
  <c r="G112" i="26"/>
  <c r="D113" i="26"/>
  <c r="E113" i="26"/>
  <c r="E110" i="31"/>
  <c r="D110" i="31"/>
  <c r="G109" i="31"/>
  <c r="D109" i="37"/>
  <c r="G108" i="37"/>
  <c r="E109" i="37"/>
  <c r="J112" i="28"/>
  <c r="J111" i="26"/>
  <c r="D110" i="35"/>
  <c r="E110" i="35"/>
  <c r="G109" i="35"/>
  <c r="J107" i="37"/>
  <c r="J112" i="27"/>
  <c r="I115" i="19"/>
  <c r="H115" i="19"/>
  <c r="F116" i="19"/>
  <c r="B116" i="19"/>
  <c r="G109" i="34"/>
  <c r="D110" i="34"/>
  <c r="E110" i="34"/>
  <c r="J108" i="34"/>
  <c r="D114" i="27"/>
  <c r="G113" i="27"/>
  <c r="E114" i="27"/>
  <c r="G109" i="38"/>
  <c r="D110" i="38"/>
  <c r="E110" i="38" s="1"/>
  <c r="J112" i="24"/>
  <c r="G113" i="24"/>
  <c r="D114" i="24"/>
  <c r="E114" i="24"/>
  <c r="B110" i="20"/>
  <c r="F110" i="20"/>
  <c r="H109" i="20"/>
  <c r="I109" i="20"/>
  <c r="G110" i="43" l="1"/>
  <c r="I110" i="43" s="1"/>
  <c r="D111" i="43"/>
  <c r="H110" i="43"/>
  <c r="D110" i="42"/>
  <c r="G109" i="42"/>
  <c r="I109" i="42" s="1"/>
  <c r="J109" i="42" s="1"/>
  <c r="E110" i="42"/>
  <c r="F110" i="42" s="1"/>
  <c r="H109" i="45"/>
  <c r="I109" i="45"/>
  <c r="E110" i="45"/>
  <c r="F110" i="45"/>
  <c r="B110" i="45"/>
  <c r="D111" i="39"/>
  <c r="B111" i="39" s="1"/>
  <c r="H110" i="39"/>
  <c r="J110" i="39" s="1"/>
  <c r="E111" i="39"/>
  <c r="F113" i="29"/>
  <c r="D114" i="29" s="1"/>
  <c r="D110" i="41"/>
  <c r="E110" i="41" s="1"/>
  <c r="F110" i="41" s="1"/>
  <c r="G110" i="41" s="1"/>
  <c r="I110" i="41" s="1"/>
  <c r="G109" i="41"/>
  <c r="I109" i="41" s="1"/>
  <c r="J109" i="41" s="1"/>
  <c r="H110" i="40"/>
  <c r="G110" i="40"/>
  <c r="I110" i="40" s="1"/>
  <c r="D111" i="40"/>
  <c r="B111" i="40" s="1"/>
  <c r="J115" i="19"/>
  <c r="E110" i="13"/>
  <c r="F110" i="13" s="1"/>
  <c r="B110" i="13"/>
  <c r="I109" i="13"/>
  <c r="H109" i="13"/>
  <c r="G29" i="13"/>
  <c r="I29" i="13" s="1"/>
  <c r="G35" i="20"/>
  <c r="E36" i="20"/>
  <c r="F36" i="20" s="1"/>
  <c r="B36" i="20"/>
  <c r="H35" i="20"/>
  <c r="I34" i="20"/>
  <c r="D30" i="13"/>
  <c r="E30" i="13" s="1"/>
  <c r="B113" i="26"/>
  <c r="F113" i="26"/>
  <c r="H112" i="26"/>
  <c r="I112" i="26"/>
  <c r="I109" i="35"/>
  <c r="H109" i="35"/>
  <c r="I108" i="37"/>
  <c r="H108" i="37"/>
  <c r="F109" i="37"/>
  <c r="B109" i="37"/>
  <c r="B114" i="28"/>
  <c r="F110" i="35"/>
  <c r="B110" i="35"/>
  <c r="H109" i="31"/>
  <c r="I109" i="31"/>
  <c r="B110" i="31"/>
  <c r="F110" i="31"/>
  <c r="J109" i="20"/>
  <c r="B110" i="38"/>
  <c r="F110" i="38"/>
  <c r="H109" i="38"/>
  <c r="I109" i="38"/>
  <c r="F110" i="34"/>
  <c r="B110" i="34"/>
  <c r="B114" i="27"/>
  <c r="F114" i="27"/>
  <c r="H109" i="34"/>
  <c r="I109" i="34"/>
  <c r="H113" i="24"/>
  <c r="I113" i="24"/>
  <c r="B114" i="24"/>
  <c r="F114" i="24"/>
  <c r="H113" i="27"/>
  <c r="I113" i="27"/>
  <c r="D117" i="19"/>
  <c r="G116" i="19"/>
  <c r="E117" i="19"/>
  <c r="D111" i="20"/>
  <c r="E111" i="20" s="1"/>
  <c r="G110" i="20"/>
  <c r="J109" i="45" l="1"/>
  <c r="D111" i="42"/>
  <c r="G110" i="42"/>
  <c r="I110" i="42" s="1"/>
  <c r="E111" i="42"/>
  <c r="F111" i="42" s="1"/>
  <c r="B110" i="42"/>
  <c r="H110" i="42"/>
  <c r="D111" i="45"/>
  <c r="G110" i="45"/>
  <c r="E111" i="43"/>
  <c r="F111" i="43"/>
  <c r="B111" i="43"/>
  <c r="H111" i="43"/>
  <c r="J110" i="43"/>
  <c r="F111" i="39"/>
  <c r="G111" i="39" s="1"/>
  <c r="I111" i="39" s="1"/>
  <c r="G113" i="29"/>
  <c r="H113" i="29" s="1"/>
  <c r="H110" i="41"/>
  <c r="J110" i="41" s="1"/>
  <c r="B110" i="41"/>
  <c r="E114" i="29"/>
  <c r="F114" i="29" s="1"/>
  <c r="G114" i="29" s="1"/>
  <c r="E112" i="39"/>
  <c r="H111" i="39"/>
  <c r="D111" i="41"/>
  <c r="E111" i="41" s="1"/>
  <c r="F111" i="41" s="1"/>
  <c r="D112" i="41" s="1"/>
  <c r="E112" i="41" s="1"/>
  <c r="J110" i="40"/>
  <c r="E111" i="40"/>
  <c r="F111" i="40" s="1"/>
  <c r="D112" i="40" s="1"/>
  <c r="E112" i="40" s="1"/>
  <c r="F112" i="40" s="1"/>
  <c r="J109" i="13"/>
  <c r="D111" i="13"/>
  <c r="G110" i="13"/>
  <c r="F30" i="13"/>
  <c r="G30" i="13" s="1"/>
  <c r="B30" i="13"/>
  <c r="I35" i="20"/>
  <c r="J112" i="26"/>
  <c r="H36" i="20"/>
  <c r="E37" i="20"/>
  <c r="F37" i="20" s="1"/>
  <c r="G36" i="20"/>
  <c r="B37" i="20"/>
  <c r="J108" i="37"/>
  <c r="J113" i="28"/>
  <c r="J109" i="31"/>
  <c r="J109" i="38"/>
  <c r="D111" i="35"/>
  <c r="G110" i="35"/>
  <c r="E111" i="35"/>
  <c r="J109" i="35"/>
  <c r="G110" i="31"/>
  <c r="E111" i="31"/>
  <c r="D111" i="31"/>
  <c r="G113" i="26"/>
  <c r="E114" i="26"/>
  <c r="D114" i="26"/>
  <c r="D110" i="37"/>
  <c r="G109" i="37"/>
  <c r="E110" i="37"/>
  <c r="J109" i="34"/>
  <c r="J113" i="27"/>
  <c r="J113" i="24"/>
  <c r="D115" i="24"/>
  <c r="G114" i="24"/>
  <c r="E115" i="24"/>
  <c r="D115" i="27"/>
  <c r="G114" i="27"/>
  <c r="E115" i="27"/>
  <c r="I116" i="19"/>
  <c r="H116" i="19"/>
  <c r="B117" i="19"/>
  <c r="F117" i="19"/>
  <c r="D111" i="38"/>
  <c r="E111" i="38" s="1"/>
  <c r="G110" i="38"/>
  <c r="G110" i="34"/>
  <c r="D111" i="34"/>
  <c r="E111" i="34"/>
  <c r="B111" i="20"/>
  <c r="F111" i="20"/>
  <c r="I110" i="20"/>
  <c r="H110" i="20"/>
  <c r="H110" i="45" l="1"/>
  <c r="I110" i="45"/>
  <c r="D112" i="39"/>
  <c r="D112" i="42"/>
  <c r="G111" i="42"/>
  <c r="I111" i="42" s="1"/>
  <c r="E111" i="45"/>
  <c r="B111" i="45"/>
  <c r="F111" i="45"/>
  <c r="J110" i="42"/>
  <c r="G111" i="43"/>
  <c r="I111" i="43" s="1"/>
  <c r="J111" i="43" s="1"/>
  <c r="D112" i="43"/>
  <c r="B111" i="42"/>
  <c r="H111" i="42"/>
  <c r="I113" i="29"/>
  <c r="J113" i="29" s="1"/>
  <c r="B111" i="41"/>
  <c r="E115" i="29"/>
  <c r="D115" i="29"/>
  <c r="J111" i="39"/>
  <c r="F112" i="39"/>
  <c r="D113" i="39" s="1"/>
  <c r="B113" i="39" s="1"/>
  <c r="B112" i="39"/>
  <c r="G111" i="41"/>
  <c r="I111" i="41" s="1"/>
  <c r="H111" i="41"/>
  <c r="H111" i="40"/>
  <c r="B112" i="40"/>
  <c r="G111" i="40"/>
  <c r="I111" i="40" s="1"/>
  <c r="D113" i="40"/>
  <c r="E113" i="40" s="1"/>
  <c r="G112" i="40"/>
  <c r="I112" i="40" s="1"/>
  <c r="H112" i="40"/>
  <c r="F112" i="41"/>
  <c r="H112" i="41" s="1"/>
  <c r="B112" i="41"/>
  <c r="H114" i="29"/>
  <c r="I114" i="29"/>
  <c r="I110" i="13"/>
  <c r="H110" i="13"/>
  <c r="E111" i="13"/>
  <c r="F111" i="13" s="1"/>
  <c r="B111" i="13"/>
  <c r="D31" i="13"/>
  <c r="E31" i="13" s="1"/>
  <c r="B38" i="20"/>
  <c r="G37" i="20"/>
  <c r="E38" i="20"/>
  <c r="F38" i="20" s="1"/>
  <c r="H37" i="20"/>
  <c r="I36" i="20"/>
  <c r="H30" i="13"/>
  <c r="I30" i="13" s="1"/>
  <c r="J116" i="19"/>
  <c r="I110" i="35"/>
  <c r="H110" i="35"/>
  <c r="F111" i="35"/>
  <c r="B111" i="35"/>
  <c r="H109" i="37"/>
  <c r="I109" i="37"/>
  <c r="B115" i="28"/>
  <c r="F110" i="37"/>
  <c r="B110" i="37"/>
  <c r="F111" i="31"/>
  <c r="B111" i="31"/>
  <c r="F114" i="26"/>
  <c r="B114" i="26"/>
  <c r="I110" i="31"/>
  <c r="H110" i="31"/>
  <c r="H113" i="26"/>
  <c r="I113" i="26"/>
  <c r="H110" i="34"/>
  <c r="I110" i="34"/>
  <c r="I114" i="24"/>
  <c r="H114" i="24"/>
  <c r="H110" i="38"/>
  <c r="I110" i="38"/>
  <c r="H114" i="27"/>
  <c r="I114" i="27"/>
  <c r="B115" i="24"/>
  <c r="F115" i="24"/>
  <c r="B111" i="38"/>
  <c r="F111" i="38"/>
  <c r="F115" i="27"/>
  <c r="B115" i="27"/>
  <c r="G117" i="19"/>
  <c r="D118" i="19"/>
  <c r="E118" i="19"/>
  <c r="B111" i="34"/>
  <c r="F111" i="34"/>
  <c r="G111" i="20"/>
  <c r="D112" i="20"/>
  <c r="J110" i="20"/>
  <c r="J111" i="42" l="1"/>
  <c r="E112" i="42"/>
  <c r="F112" i="42"/>
  <c r="B112" i="42"/>
  <c r="H112" i="42"/>
  <c r="D112" i="45"/>
  <c r="G111" i="45"/>
  <c r="E112" i="43"/>
  <c r="F112" i="43" s="1"/>
  <c r="B112" i="43"/>
  <c r="J110" i="45"/>
  <c r="F115" i="29"/>
  <c r="G115" i="29" s="1"/>
  <c r="I115" i="29" s="1"/>
  <c r="H112" i="39"/>
  <c r="G112" i="39"/>
  <c r="I112" i="39" s="1"/>
  <c r="J111" i="41"/>
  <c r="E113" i="39"/>
  <c r="F113" i="39" s="1"/>
  <c r="G113" i="39" s="1"/>
  <c r="I113" i="39" s="1"/>
  <c r="J111" i="40"/>
  <c r="J112" i="40"/>
  <c r="J114" i="29"/>
  <c r="D113" i="41"/>
  <c r="E113" i="41" s="1"/>
  <c r="G112" i="41"/>
  <c r="I112" i="41" s="1"/>
  <c r="J112" i="41" s="1"/>
  <c r="F113" i="40"/>
  <c r="B113" i="40"/>
  <c r="D112" i="13"/>
  <c r="G111" i="13"/>
  <c r="J110" i="13"/>
  <c r="I37" i="20"/>
  <c r="G38" i="20"/>
  <c r="B39" i="20"/>
  <c r="E39" i="20"/>
  <c r="F39" i="20" s="1"/>
  <c r="H38" i="20"/>
  <c r="J110" i="31"/>
  <c r="J113" i="26"/>
  <c r="J109" i="37"/>
  <c r="F31" i="13"/>
  <c r="G31" i="13" s="1"/>
  <c r="B31" i="13"/>
  <c r="G114" i="26"/>
  <c r="D115" i="26"/>
  <c r="E115" i="26"/>
  <c r="E112" i="31"/>
  <c r="G111" i="31"/>
  <c r="D112" i="31"/>
  <c r="D112" i="35"/>
  <c r="E112" i="35"/>
  <c r="G111" i="35"/>
  <c r="E111" i="37"/>
  <c r="G110" i="37"/>
  <c r="D111" i="37"/>
  <c r="J114" i="28"/>
  <c r="J110" i="38"/>
  <c r="J110" i="35"/>
  <c r="J114" i="27"/>
  <c r="D112" i="34"/>
  <c r="G111" i="34"/>
  <c r="E112" i="34"/>
  <c r="G115" i="27"/>
  <c r="D116" i="27"/>
  <c r="E116" i="27"/>
  <c r="G115" i="24"/>
  <c r="D116" i="24"/>
  <c r="E116" i="24"/>
  <c r="B118" i="19"/>
  <c r="F118" i="19"/>
  <c r="H117" i="19"/>
  <c r="I117" i="19"/>
  <c r="D112" i="38"/>
  <c r="G111" i="38"/>
  <c r="J114" i="24"/>
  <c r="J110" i="34"/>
  <c r="B112" i="20"/>
  <c r="I111" i="20"/>
  <c r="H111" i="20"/>
  <c r="E112" i="20"/>
  <c r="F112" i="20" s="1"/>
  <c r="G112" i="43" l="1"/>
  <c r="I112" i="43" s="1"/>
  <c r="D113" i="43"/>
  <c r="E113" i="43"/>
  <c r="F113" i="43" s="1"/>
  <c r="H112" i="43"/>
  <c r="H111" i="45"/>
  <c r="I111" i="45"/>
  <c r="J111" i="45" s="1"/>
  <c r="E112" i="45"/>
  <c r="F112" i="45" s="1"/>
  <c r="B112" i="45"/>
  <c r="D113" i="42"/>
  <c r="G112" i="42"/>
  <c r="I112" i="42" s="1"/>
  <c r="J112" i="42" s="1"/>
  <c r="E116" i="29"/>
  <c r="D116" i="29"/>
  <c r="H115" i="29"/>
  <c r="J115" i="29" s="1"/>
  <c r="J112" i="39"/>
  <c r="H113" i="39"/>
  <c r="J113" i="39" s="1"/>
  <c r="E114" i="39"/>
  <c r="D114" i="39"/>
  <c r="B114" i="39" s="1"/>
  <c r="F113" i="41"/>
  <c r="H113" i="41" s="1"/>
  <c r="B113" i="41"/>
  <c r="D114" i="40"/>
  <c r="G113" i="40"/>
  <c r="I113" i="40" s="1"/>
  <c r="H113" i="40"/>
  <c r="H111" i="13"/>
  <c r="I111" i="13"/>
  <c r="E112" i="13"/>
  <c r="F112" i="13" s="1"/>
  <c r="B112" i="13"/>
  <c r="I38" i="20"/>
  <c r="E40" i="20"/>
  <c r="F40" i="20" s="1"/>
  <c r="B40" i="20"/>
  <c r="G39" i="20"/>
  <c r="H39" i="20"/>
  <c r="H31" i="13"/>
  <c r="I31" i="13" s="1"/>
  <c r="D32" i="13"/>
  <c r="E32" i="13" s="1"/>
  <c r="B111" i="37"/>
  <c r="F111" i="37"/>
  <c r="B112" i="31"/>
  <c r="F112" i="31"/>
  <c r="I110" i="37"/>
  <c r="H110" i="37"/>
  <c r="H111" i="31"/>
  <c r="I111" i="31"/>
  <c r="B116" i="28"/>
  <c r="H111" i="35"/>
  <c r="I111" i="35"/>
  <c r="B115" i="26"/>
  <c r="F115" i="26"/>
  <c r="B112" i="35"/>
  <c r="F112" i="35"/>
  <c r="H114" i="26"/>
  <c r="I114" i="26"/>
  <c r="J117" i="19"/>
  <c r="B112" i="38"/>
  <c r="B116" i="24"/>
  <c r="F116" i="24"/>
  <c r="I115" i="24"/>
  <c r="H115" i="24"/>
  <c r="H111" i="38"/>
  <c r="I111" i="38"/>
  <c r="J111" i="20"/>
  <c r="E119" i="19"/>
  <c r="D119" i="19"/>
  <c r="G118" i="19"/>
  <c r="I115" i="27"/>
  <c r="H115" i="27"/>
  <c r="I111" i="34"/>
  <c r="H111" i="34"/>
  <c r="E112" i="38"/>
  <c r="F112" i="38" s="1"/>
  <c r="F116" i="27"/>
  <c r="B116" i="27"/>
  <c r="F112" i="34"/>
  <c r="B112" i="34"/>
  <c r="D113" i="20"/>
  <c r="E113" i="20" s="1"/>
  <c r="G112" i="20"/>
  <c r="D113" i="45" l="1"/>
  <c r="G112" i="45"/>
  <c r="G113" i="43"/>
  <c r="I113" i="43" s="1"/>
  <c r="J113" i="43" s="1"/>
  <c r="D114" i="43"/>
  <c r="E113" i="42"/>
  <c r="F113" i="42"/>
  <c r="B113" i="42"/>
  <c r="H113" i="42"/>
  <c r="B113" i="43"/>
  <c r="H113" i="43"/>
  <c r="J112" i="43"/>
  <c r="F116" i="29"/>
  <c r="E117" i="29" s="1"/>
  <c r="F114" i="39"/>
  <c r="H114" i="39" s="1"/>
  <c r="G116" i="29"/>
  <c r="J113" i="40"/>
  <c r="G113" i="41"/>
  <c r="I113" i="41" s="1"/>
  <c r="J113" i="41" s="1"/>
  <c r="D114" i="41"/>
  <c r="E114" i="41" s="1"/>
  <c r="F114" i="41" s="1"/>
  <c r="E114" i="40"/>
  <c r="F114" i="40" s="1"/>
  <c r="B114" i="40"/>
  <c r="J114" i="26"/>
  <c r="J111" i="13"/>
  <c r="J111" i="38"/>
  <c r="D113" i="13"/>
  <c r="B113" i="13" s="1"/>
  <c r="G112" i="13"/>
  <c r="I39" i="20"/>
  <c r="J111" i="35"/>
  <c r="J115" i="28"/>
  <c r="J111" i="31"/>
  <c r="H40" i="20"/>
  <c r="B41" i="20"/>
  <c r="E41" i="20"/>
  <c r="F41" i="20" s="1"/>
  <c r="G40" i="20"/>
  <c r="F32" i="13"/>
  <c r="H32" i="13" s="1"/>
  <c r="B32" i="13"/>
  <c r="D113" i="35"/>
  <c r="E113" i="35"/>
  <c r="G112" i="35"/>
  <c r="J115" i="24"/>
  <c r="J110" i="37"/>
  <c r="E116" i="26"/>
  <c r="G115" i="26"/>
  <c r="D116" i="26"/>
  <c r="D113" i="31"/>
  <c r="E113" i="31"/>
  <c r="G112" i="31"/>
  <c r="D112" i="37"/>
  <c r="G111" i="37"/>
  <c r="E112" i="37"/>
  <c r="J115" i="27"/>
  <c r="D113" i="38"/>
  <c r="E113" i="38" s="1"/>
  <c r="G112" i="38"/>
  <c r="G116" i="27"/>
  <c r="D117" i="27"/>
  <c r="E117" i="27"/>
  <c r="H118" i="19"/>
  <c r="I118" i="19"/>
  <c r="G116" i="24"/>
  <c r="D117" i="24"/>
  <c r="E117" i="24"/>
  <c r="F119" i="19"/>
  <c r="B119" i="19"/>
  <c r="J111" i="34"/>
  <c r="D113" i="34"/>
  <c r="G112" i="34"/>
  <c r="E113" i="34"/>
  <c r="H112" i="20"/>
  <c r="I112" i="20"/>
  <c r="B113" i="20"/>
  <c r="F113" i="20"/>
  <c r="D114" i="42" l="1"/>
  <c r="G113" i="42"/>
  <c r="I113" i="42" s="1"/>
  <c r="J113" i="42" s="1"/>
  <c r="E114" i="42"/>
  <c r="F114" i="42" s="1"/>
  <c r="E114" i="43"/>
  <c r="F114" i="43"/>
  <c r="B114" i="43"/>
  <c r="H114" i="43"/>
  <c r="H112" i="45"/>
  <c r="I112" i="45"/>
  <c r="E113" i="45"/>
  <c r="B113" i="45"/>
  <c r="F113" i="45"/>
  <c r="D117" i="29"/>
  <c r="F117" i="29" s="1"/>
  <c r="D118" i="29" s="1"/>
  <c r="E118" i="29" s="1"/>
  <c r="E115" i="39"/>
  <c r="G114" i="39"/>
  <c r="I114" i="39" s="1"/>
  <c r="J114" i="39" s="1"/>
  <c r="D115" i="39"/>
  <c r="I116" i="29"/>
  <c r="H116" i="29"/>
  <c r="G114" i="40"/>
  <c r="I114" i="40" s="1"/>
  <c r="D115" i="40"/>
  <c r="E115" i="40" s="1"/>
  <c r="H114" i="41"/>
  <c r="B114" i="41"/>
  <c r="D115" i="41"/>
  <c r="G114" i="41"/>
  <c r="I114" i="41" s="1"/>
  <c r="H114" i="40"/>
  <c r="E113" i="13"/>
  <c r="F113" i="13" s="1"/>
  <c r="H112" i="13"/>
  <c r="I112" i="13"/>
  <c r="D33" i="13"/>
  <c r="G32" i="13"/>
  <c r="I32" i="13" s="1"/>
  <c r="E42" i="20"/>
  <c r="F42" i="20" s="1"/>
  <c r="H41" i="20"/>
  <c r="B42" i="20"/>
  <c r="G41" i="20"/>
  <c r="I40" i="20"/>
  <c r="I112" i="31"/>
  <c r="H112" i="31"/>
  <c r="B117" i="28"/>
  <c r="B113" i="31"/>
  <c r="F113" i="31"/>
  <c r="I112" i="35"/>
  <c r="H112" i="35"/>
  <c r="I111" i="37"/>
  <c r="H111" i="37"/>
  <c r="F116" i="26"/>
  <c r="B116" i="26"/>
  <c r="F112" i="37"/>
  <c r="B112" i="37"/>
  <c r="I115" i="26"/>
  <c r="H115" i="26"/>
  <c r="B113" i="35"/>
  <c r="F113" i="35"/>
  <c r="H112" i="34"/>
  <c r="I112" i="34"/>
  <c r="H112" i="38"/>
  <c r="I112" i="38"/>
  <c r="B117" i="24"/>
  <c r="F117" i="24"/>
  <c r="B117" i="27"/>
  <c r="F117" i="27"/>
  <c r="H116" i="24"/>
  <c r="I116" i="24"/>
  <c r="I116" i="27"/>
  <c r="H116" i="27"/>
  <c r="B113" i="38"/>
  <c r="F113" i="38"/>
  <c r="B113" i="34"/>
  <c r="F113" i="34"/>
  <c r="D120" i="19"/>
  <c r="G119" i="19"/>
  <c r="E120" i="19"/>
  <c r="J118" i="19"/>
  <c r="D114" i="20"/>
  <c r="E114" i="20" s="1"/>
  <c r="G113" i="20"/>
  <c r="J112" i="20"/>
  <c r="G114" i="43" l="1"/>
  <c r="I114" i="43" s="1"/>
  <c r="J114" i="43" s="1"/>
  <c r="D115" i="43"/>
  <c r="D114" i="45"/>
  <c r="G113" i="45"/>
  <c r="D115" i="42"/>
  <c r="G114" i="42"/>
  <c r="I114" i="42" s="1"/>
  <c r="J114" i="42" s="1"/>
  <c r="J112" i="45"/>
  <c r="B114" i="42"/>
  <c r="H114" i="42"/>
  <c r="F118" i="29"/>
  <c r="G117" i="29"/>
  <c r="H117" i="29" s="1"/>
  <c r="I117" i="29"/>
  <c r="J117" i="29" s="1"/>
  <c r="B115" i="39"/>
  <c r="F115" i="39"/>
  <c r="J116" i="29"/>
  <c r="J114" i="41"/>
  <c r="B115" i="41"/>
  <c r="F115" i="40"/>
  <c r="B115" i="40"/>
  <c r="E115" i="41"/>
  <c r="F115" i="41" s="1"/>
  <c r="J114" i="40"/>
  <c r="J112" i="13"/>
  <c r="D114" i="13"/>
  <c r="G113" i="13"/>
  <c r="I41" i="20"/>
  <c r="B33" i="13"/>
  <c r="G42" i="20"/>
  <c r="E43" i="20"/>
  <c r="F43" i="20" s="1"/>
  <c r="B43" i="20"/>
  <c r="H42" i="20"/>
  <c r="E33" i="13"/>
  <c r="F33" i="13" s="1"/>
  <c r="J111" i="37"/>
  <c r="G113" i="35"/>
  <c r="D114" i="35"/>
  <c r="E114" i="35"/>
  <c r="J116" i="24"/>
  <c r="J115" i="26"/>
  <c r="J112" i="35"/>
  <c r="D113" i="37"/>
  <c r="E113" i="37"/>
  <c r="G112" i="37"/>
  <c r="G113" i="31"/>
  <c r="E114" i="31"/>
  <c r="D114" i="31"/>
  <c r="G116" i="26"/>
  <c r="D117" i="26"/>
  <c r="E117" i="26"/>
  <c r="J116" i="28"/>
  <c r="J112" i="31"/>
  <c r="H119" i="19"/>
  <c r="I119" i="19"/>
  <c r="F120" i="19"/>
  <c r="B120" i="19"/>
  <c r="J116" i="27"/>
  <c r="J112" i="34"/>
  <c r="D118" i="24"/>
  <c r="G117" i="24"/>
  <c r="E118" i="24"/>
  <c r="D114" i="38"/>
  <c r="G113" i="38"/>
  <c r="J112" i="38"/>
  <c r="D114" i="34"/>
  <c r="G113" i="34"/>
  <c r="E114" i="34"/>
  <c r="D118" i="27"/>
  <c r="G117" i="27"/>
  <c r="E118" i="27"/>
  <c r="I113" i="20"/>
  <c r="H113" i="20"/>
  <c r="B114" i="20"/>
  <c r="F114" i="20"/>
  <c r="E115" i="42" l="1"/>
  <c r="F115" i="42" s="1"/>
  <c r="B115" i="42"/>
  <c r="H113" i="45"/>
  <c r="I113" i="45"/>
  <c r="J113" i="45" s="1"/>
  <c r="E114" i="45"/>
  <c r="F114" i="45" s="1"/>
  <c r="B114" i="45"/>
  <c r="E115" i="43"/>
  <c r="B115" i="43"/>
  <c r="F115" i="43"/>
  <c r="H115" i="43" s="1"/>
  <c r="D119" i="29"/>
  <c r="G118" i="29"/>
  <c r="E116" i="39"/>
  <c r="D116" i="39"/>
  <c r="G115" i="39"/>
  <c r="I115" i="39" s="1"/>
  <c r="H115" i="39"/>
  <c r="D116" i="41"/>
  <c r="E116" i="41" s="1"/>
  <c r="G115" i="41"/>
  <c r="I115" i="41" s="1"/>
  <c r="H115" i="41"/>
  <c r="G115" i="40"/>
  <c r="I115" i="40" s="1"/>
  <c r="D116" i="40"/>
  <c r="E116" i="40" s="1"/>
  <c r="H115" i="40"/>
  <c r="H113" i="13"/>
  <c r="I113" i="13"/>
  <c r="E114" i="13"/>
  <c r="F114" i="13" s="1"/>
  <c r="B114" i="13"/>
  <c r="D34" i="13"/>
  <c r="E34" i="13" s="1"/>
  <c r="H33" i="13"/>
  <c r="G33" i="13"/>
  <c r="I42" i="20"/>
  <c r="E44" i="20"/>
  <c r="F44" i="20" s="1"/>
  <c r="B44" i="20"/>
  <c r="H43" i="20"/>
  <c r="G43" i="20"/>
  <c r="F113" i="37"/>
  <c r="B113" i="37"/>
  <c r="B117" i="26"/>
  <c r="F117" i="26"/>
  <c r="B118" i="28"/>
  <c r="H116" i="26"/>
  <c r="I116" i="26"/>
  <c r="B114" i="31"/>
  <c r="F114" i="31"/>
  <c r="B114" i="35"/>
  <c r="F114" i="35"/>
  <c r="H113" i="31"/>
  <c r="I113" i="31"/>
  <c r="H113" i="35"/>
  <c r="I113" i="35"/>
  <c r="I112" i="37"/>
  <c r="H112" i="37"/>
  <c r="H113" i="34"/>
  <c r="I113" i="34"/>
  <c r="F114" i="34"/>
  <c r="B114" i="34"/>
  <c r="D121" i="19"/>
  <c r="E121" i="19" s="1"/>
  <c r="G120" i="19"/>
  <c r="B114" i="38"/>
  <c r="E114" i="38"/>
  <c r="F114" i="38" s="1"/>
  <c r="H117" i="27"/>
  <c r="I117" i="27"/>
  <c r="B118" i="24"/>
  <c r="F118" i="24"/>
  <c r="F118" i="27"/>
  <c r="B118" i="27"/>
  <c r="H113" i="38"/>
  <c r="I113" i="38"/>
  <c r="H117" i="24"/>
  <c r="I117" i="24"/>
  <c r="J119" i="19"/>
  <c r="D115" i="20"/>
  <c r="G114" i="20"/>
  <c r="J113" i="20"/>
  <c r="D115" i="45" l="1"/>
  <c r="G114" i="45"/>
  <c r="D116" i="42"/>
  <c r="G115" i="42"/>
  <c r="I115" i="42" s="1"/>
  <c r="J115" i="42" s="1"/>
  <c r="H115" i="42"/>
  <c r="D116" i="43"/>
  <c r="G115" i="43"/>
  <c r="I115" i="43" s="1"/>
  <c r="J115" i="43" s="1"/>
  <c r="I118" i="29"/>
  <c r="H118" i="29"/>
  <c r="E119" i="29"/>
  <c r="F119" i="29"/>
  <c r="J115" i="39"/>
  <c r="B116" i="39"/>
  <c r="F116" i="39"/>
  <c r="B116" i="40"/>
  <c r="F116" i="40"/>
  <c r="H116" i="40" s="1"/>
  <c r="J115" i="41"/>
  <c r="J115" i="40"/>
  <c r="F116" i="41"/>
  <c r="H116" i="41" s="1"/>
  <c r="B116" i="41"/>
  <c r="J113" i="13"/>
  <c r="J117" i="27"/>
  <c r="D115" i="13"/>
  <c r="G114" i="13"/>
  <c r="B45" i="20"/>
  <c r="H44" i="20"/>
  <c r="E45" i="20"/>
  <c r="F45" i="20" s="1"/>
  <c r="G44" i="20"/>
  <c r="J113" i="35"/>
  <c r="I33" i="13"/>
  <c r="J113" i="38"/>
  <c r="J113" i="31"/>
  <c r="J116" i="26"/>
  <c r="B34" i="13"/>
  <c r="F34" i="13"/>
  <c r="H34" i="13" s="1"/>
  <c r="J113" i="34"/>
  <c r="I43" i="20"/>
  <c r="J117" i="24"/>
  <c r="D115" i="31"/>
  <c r="G114" i="31"/>
  <c r="E115" i="31"/>
  <c r="J112" i="37"/>
  <c r="J117" i="28"/>
  <c r="D118" i="26"/>
  <c r="G117" i="26"/>
  <c r="E118" i="26"/>
  <c r="G114" i="35"/>
  <c r="E115" i="35"/>
  <c r="D115" i="35"/>
  <c r="D114" i="37"/>
  <c r="G113" i="37"/>
  <c r="E114" i="37"/>
  <c r="F121" i="19"/>
  <c r="B121" i="19"/>
  <c r="G114" i="34"/>
  <c r="D115" i="34"/>
  <c r="E115" i="34"/>
  <c r="G118" i="27"/>
  <c r="D119" i="27"/>
  <c r="E119" i="27"/>
  <c r="D115" i="38"/>
  <c r="E115" i="38" s="1"/>
  <c r="G114" i="38"/>
  <c r="G118" i="24"/>
  <c r="D119" i="24"/>
  <c r="E119" i="24"/>
  <c r="I120" i="19"/>
  <c r="H120" i="19"/>
  <c r="B115" i="20"/>
  <c r="H114" i="20"/>
  <c r="I114" i="20"/>
  <c r="E115" i="20"/>
  <c r="F115" i="20" s="1"/>
  <c r="E116" i="43" l="1"/>
  <c r="B116" i="43"/>
  <c r="F116" i="43"/>
  <c r="H116" i="43" s="1"/>
  <c r="E116" i="42"/>
  <c r="F116" i="42"/>
  <c r="B116" i="42"/>
  <c r="H116" i="42"/>
  <c r="H114" i="45"/>
  <c r="I114" i="45"/>
  <c r="J114" i="45" s="1"/>
  <c r="E115" i="45"/>
  <c r="F115" i="45" s="1"/>
  <c r="B115" i="45"/>
  <c r="G119" i="29"/>
  <c r="D120" i="29"/>
  <c r="J118" i="29"/>
  <c r="H116" i="39"/>
  <c r="G116" i="39"/>
  <c r="I116" i="39" s="1"/>
  <c r="D117" i="39"/>
  <c r="D117" i="41"/>
  <c r="E117" i="41" s="1"/>
  <c r="G116" i="41"/>
  <c r="I116" i="41" s="1"/>
  <c r="J116" i="41" s="1"/>
  <c r="D117" i="40"/>
  <c r="G116" i="40"/>
  <c r="I116" i="40" s="1"/>
  <c r="J116" i="40" s="1"/>
  <c r="H114" i="13"/>
  <c r="I114" i="13"/>
  <c r="E115" i="13"/>
  <c r="F115" i="13" s="1"/>
  <c r="B115" i="13"/>
  <c r="G34" i="13"/>
  <c r="I34" i="13" s="1"/>
  <c r="D35" i="13"/>
  <c r="E46" i="20"/>
  <c r="F46" i="20" s="1"/>
  <c r="G45" i="20"/>
  <c r="H45" i="20"/>
  <c r="B46" i="20"/>
  <c r="I44" i="20"/>
  <c r="B115" i="35"/>
  <c r="F115" i="35"/>
  <c r="H114" i="35"/>
  <c r="I114" i="35"/>
  <c r="H113" i="37"/>
  <c r="I113" i="37"/>
  <c r="I117" i="26"/>
  <c r="H117" i="26"/>
  <c r="B114" i="37"/>
  <c r="F114" i="37"/>
  <c r="F118" i="26"/>
  <c r="B118" i="26"/>
  <c r="I114" i="31"/>
  <c r="H114" i="31"/>
  <c r="B119" i="28"/>
  <c r="F115" i="31"/>
  <c r="B115" i="31"/>
  <c r="H118" i="24"/>
  <c r="I118" i="24"/>
  <c r="H114" i="38"/>
  <c r="I114" i="38"/>
  <c r="H114" i="34"/>
  <c r="I114" i="34"/>
  <c r="B119" i="24"/>
  <c r="F119" i="24"/>
  <c r="B115" i="34"/>
  <c r="F115" i="34"/>
  <c r="F119" i="27"/>
  <c r="B119" i="27"/>
  <c r="D122" i="19"/>
  <c r="G121" i="19"/>
  <c r="J120" i="19"/>
  <c r="F115" i="38"/>
  <c r="B115" i="38"/>
  <c r="J114" i="20"/>
  <c r="I118" i="27"/>
  <c r="H118" i="27"/>
  <c r="G115" i="20"/>
  <c r="D116" i="20"/>
  <c r="E116" i="20" s="1"/>
  <c r="D116" i="45" l="1"/>
  <c r="G115" i="45"/>
  <c r="D117" i="42"/>
  <c r="G116" i="42"/>
  <c r="I116" i="42" s="1"/>
  <c r="J116" i="42" s="1"/>
  <c r="D117" i="43"/>
  <c r="G116" i="43"/>
  <c r="I116" i="43" s="1"/>
  <c r="J116" i="43" s="1"/>
  <c r="E117" i="43"/>
  <c r="F117" i="43" s="1"/>
  <c r="E120" i="29"/>
  <c r="F120" i="29" s="1"/>
  <c r="H119" i="29"/>
  <c r="I119" i="29"/>
  <c r="J119" i="29" s="1"/>
  <c r="J116" i="39"/>
  <c r="E117" i="39"/>
  <c r="F117" i="39" s="1"/>
  <c r="B117" i="39"/>
  <c r="E117" i="40"/>
  <c r="F117" i="40" s="1"/>
  <c r="H117" i="40" s="1"/>
  <c r="B117" i="40"/>
  <c r="F117" i="41"/>
  <c r="H117" i="41" s="1"/>
  <c r="B117" i="41"/>
  <c r="J114" i="13"/>
  <c r="G115" i="13"/>
  <c r="D116" i="13"/>
  <c r="J114" i="35"/>
  <c r="J118" i="28"/>
  <c r="I45" i="20"/>
  <c r="B35" i="13"/>
  <c r="E35" i="13"/>
  <c r="F35" i="13" s="1"/>
  <c r="G46" i="20"/>
  <c r="B47" i="20"/>
  <c r="H46" i="20"/>
  <c r="E47" i="20"/>
  <c r="F47" i="20" s="1"/>
  <c r="J114" i="31"/>
  <c r="B120" i="28"/>
  <c r="G114" i="37"/>
  <c r="E115" i="37"/>
  <c r="D115" i="37"/>
  <c r="J117" i="26"/>
  <c r="E116" i="35"/>
  <c r="G115" i="35"/>
  <c r="D116" i="35"/>
  <c r="J114" i="34"/>
  <c r="D116" i="31"/>
  <c r="G115" i="31"/>
  <c r="E116" i="31"/>
  <c r="D119" i="26"/>
  <c r="E119" i="26" s="1"/>
  <c r="G118" i="26"/>
  <c r="J113" i="37"/>
  <c r="G119" i="27"/>
  <c r="D120" i="27"/>
  <c r="E120" i="27" s="1"/>
  <c r="B122" i="19"/>
  <c r="G115" i="34"/>
  <c r="D116" i="34"/>
  <c r="E116" i="34"/>
  <c r="J118" i="27"/>
  <c r="G115" i="38"/>
  <c r="D116" i="38"/>
  <c r="E116" i="38" s="1"/>
  <c r="E122" i="19"/>
  <c r="F122" i="19" s="1"/>
  <c r="I121" i="19"/>
  <c r="H121" i="19"/>
  <c r="D120" i="24"/>
  <c r="G119" i="24"/>
  <c r="E120" i="24"/>
  <c r="J114" i="38"/>
  <c r="J118" i="24"/>
  <c r="B116" i="20"/>
  <c r="F116" i="20"/>
  <c r="I115" i="20"/>
  <c r="H115" i="20"/>
  <c r="D118" i="43" l="1"/>
  <c r="G117" i="43"/>
  <c r="I117" i="43" s="1"/>
  <c r="B117" i="43"/>
  <c r="H117" i="43"/>
  <c r="E117" i="42"/>
  <c r="F117" i="42"/>
  <c r="B117" i="42"/>
  <c r="H117" i="42"/>
  <c r="H115" i="45"/>
  <c r="I115" i="45"/>
  <c r="E116" i="45"/>
  <c r="F116" i="45"/>
  <c r="B116" i="45"/>
  <c r="G120" i="29"/>
  <c r="D121" i="29"/>
  <c r="E121" i="29" s="1"/>
  <c r="F121" i="29" s="1"/>
  <c r="G121" i="29" s="1"/>
  <c r="H117" i="39"/>
  <c r="G117" i="39"/>
  <c r="I117" i="39" s="1"/>
  <c r="D118" i="39"/>
  <c r="D118" i="40"/>
  <c r="G117" i="40"/>
  <c r="I117" i="40" s="1"/>
  <c r="J117" i="40" s="1"/>
  <c r="D118" i="41"/>
  <c r="E118" i="41" s="1"/>
  <c r="F118" i="41" s="1"/>
  <c r="G117" i="41"/>
  <c r="I117" i="41" s="1"/>
  <c r="J117" i="41" s="1"/>
  <c r="I46" i="20"/>
  <c r="E116" i="13"/>
  <c r="F116" i="13" s="1"/>
  <c r="B116" i="13"/>
  <c r="H115" i="13"/>
  <c r="I115" i="13"/>
  <c r="D36" i="13"/>
  <c r="E36" i="13" s="1"/>
  <c r="G35" i="13"/>
  <c r="H35" i="13"/>
  <c r="H47" i="20"/>
  <c r="E48" i="20"/>
  <c r="F48" i="20" s="1"/>
  <c r="G47" i="20"/>
  <c r="B48" i="20"/>
  <c r="F116" i="31"/>
  <c r="B116" i="31"/>
  <c r="B116" i="35"/>
  <c r="F116" i="35"/>
  <c r="B115" i="37"/>
  <c r="F115" i="37"/>
  <c r="H115" i="35"/>
  <c r="I115" i="35"/>
  <c r="H118" i="26"/>
  <c r="I118" i="26"/>
  <c r="I114" i="37"/>
  <c r="H114" i="37"/>
  <c r="B119" i="26"/>
  <c r="F119" i="26"/>
  <c r="H115" i="31"/>
  <c r="I115" i="31"/>
  <c r="J121" i="19"/>
  <c r="G122" i="19"/>
  <c r="D123" i="19"/>
  <c r="E123" i="19" s="1"/>
  <c r="H115" i="38"/>
  <c r="I115" i="38"/>
  <c r="H119" i="24"/>
  <c r="I119" i="24"/>
  <c r="B120" i="27"/>
  <c r="F120" i="27"/>
  <c r="F116" i="38"/>
  <c r="B116" i="38"/>
  <c r="J115" i="20"/>
  <c r="B116" i="34"/>
  <c r="F116" i="34"/>
  <c r="H119" i="27"/>
  <c r="I119" i="27"/>
  <c r="B120" i="24"/>
  <c r="F120" i="24"/>
  <c r="I115" i="34"/>
  <c r="H115" i="34"/>
  <c r="G116" i="20"/>
  <c r="D117" i="20"/>
  <c r="D118" i="42" l="1"/>
  <c r="G117" i="42"/>
  <c r="I117" i="42" s="1"/>
  <c r="J117" i="42" s="1"/>
  <c r="E118" i="42"/>
  <c r="F118" i="42" s="1"/>
  <c r="D117" i="45"/>
  <c r="G116" i="45"/>
  <c r="J115" i="45"/>
  <c r="J117" i="43"/>
  <c r="E118" i="43"/>
  <c r="F118" i="43" s="1"/>
  <c r="B118" i="43"/>
  <c r="D122" i="29"/>
  <c r="E122" i="29" s="1"/>
  <c r="H120" i="29"/>
  <c r="I120" i="29"/>
  <c r="J120" i="29" s="1"/>
  <c r="J117" i="39"/>
  <c r="B118" i="39"/>
  <c r="E118" i="39"/>
  <c r="F118" i="39" s="1"/>
  <c r="E118" i="40"/>
  <c r="F118" i="40" s="1"/>
  <c r="H118" i="40" s="1"/>
  <c r="B118" i="40"/>
  <c r="H118" i="41"/>
  <c r="B118" i="41"/>
  <c r="D119" i="41"/>
  <c r="G118" i="41"/>
  <c r="I118" i="41" s="1"/>
  <c r="J115" i="35"/>
  <c r="J118" i="26"/>
  <c r="J115" i="31"/>
  <c r="D117" i="13"/>
  <c r="G116" i="13"/>
  <c r="J119" i="28"/>
  <c r="J115" i="13"/>
  <c r="I35" i="13"/>
  <c r="I47" i="20"/>
  <c r="B49" i="20"/>
  <c r="H48" i="20"/>
  <c r="G48" i="20"/>
  <c r="E49" i="20"/>
  <c r="F49" i="20" s="1"/>
  <c r="F36" i="13"/>
  <c r="H36" i="13" s="1"/>
  <c r="B36" i="13"/>
  <c r="J115" i="38"/>
  <c r="B121" i="28"/>
  <c r="G119" i="26"/>
  <c r="D120" i="26"/>
  <c r="G115" i="37"/>
  <c r="D116" i="37"/>
  <c r="E116" i="37"/>
  <c r="G116" i="35"/>
  <c r="D117" i="35"/>
  <c r="J114" i="37"/>
  <c r="D117" i="31"/>
  <c r="B117" i="31" s="1"/>
  <c r="G116" i="31"/>
  <c r="D121" i="24"/>
  <c r="E121" i="24" s="1"/>
  <c r="G120" i="24"/>
  <c r="J119" i="27"/>
  <c r="J119" i="24"/>
  <c r="F122" i="29"/>
  <c r="H121" i="29"/>
  <c r="I121" i="29"/>
  <c r="D117" i="34"/>
  <c r="G116" i="34"/>
  <c r="D117" i="38"/>
  <c r="E117" i="38" s="1"/>
  <c r="G116" i="38"/>
  <c r="F123" i="19"/>
  <c r="B123" i="19"/>
  <c r="J115" i="34"/>
  <c r="D121" i="27"/>
  <c r="G120" i="27"/>
  <c r="H122" i="19"/>
  <c r="I122" i="19"/>
  <c r="B117" i="20"/>
  <c r="I116" i="20"/>
  <c r="H116" i="20"/>
  <c r="E117" i="20"/>
  <c r="F117" i="20" s="1"/>
  <c r="G118" i="43" l="1"/>
  <c r="I118" i="43" s="1"/>
  <c r="D119" i="43"/>
  <c r="H118" i="43"/>
  <c r="H116" i="45"/>
  <c r="I116" i="45"/>
  <c r="J116" i="45" s="1"/>
  <c r="E117" i="45"/>
  <c r="F117" i="45"/>
  <c r="B117" i="45"/>
  <c r="D119" i="42"/>
  <c r="G118" i="42"/>
  <c r="I118" i="42" s="1"/>
  <c r="B118" i="42"/>
  <c r="H118" i="42"/>
  <c r="H118" i="39"/>
  <c r="G118" i="39"/>
  <c r="I118" i="39" s="1"/>
  <c r="D119" i="39"/>
  <c r="J118" i="41"/>
  <c r="B119" i="41"/>
  <c r="G118" i="40"/>
  <c r="I118" i="40" s="1"/>
  <c r="J118" i="40" s="1"/>
  <c r="D119" i="40"/>
  <c r="E119" i="41"/>
  <c r="F119" i="41" s="1"/>
  <c r="I116" i="13"/>
  <c r="H116" i="13"/>
  <c r="E117" i="13"/>
  <c r="F117" i="13" s="1"/>
  <c r="B117" i="13"/>
  <c r="J120" i="28"/>
  <c r="D37" i="13"/>
  <c r="E37" i="13" s="1"/>
  <c r="H49" i="20"/>
  <c r="G49" i="20"/>
  <c r="E50" i="20"/>
  <c r="F50" i="20" s="1"/>
  <c r="B50" i="20"/>
  <c r="I48" i="20"/>
  <c r="G36" i="13"/>
  <c r="I36" i="13" s="1"/>
  <c r="J121" i="29"/>
  <c r="E117" i="31"/>
  <c r="F117" i="31" s="1"/>
  <c r="D118" i="31" s="1"/>
  <c r="B116" i="37"/>
  <c r="F116" i="37"/>
  <c r="E117" i="35"/>
  <c r="F117" i="35" s="1"/>
  <c r="B117" i="35"/>
  <c r="I115" i="37"/>
  <c r="H115" i="37"/>
  <c r="I116" i="35"/>
  <c r="H116" i="35"/>
  <c r="E120" i="26"/>
  <c r="F120" i="26" s="1"/>
  <c r="B120" i="26"/>
  <c r="I119" i="26"/>
  <c r="H119" i="26"/>
  <c r="I116" i="31"/>
  <c r="H116" i="31"/>
  <c r="J122" i="19"/>
  <c r="H120" i="24"/>
  <c r="I120" i="24"/>
  <c r="B117" i="34"/>
  <c r="F117" i="38"/>
  <c r="B117" i="38"/>
  <c r="F121" i="24"/>
  <c r="B121" i="24"/>
  <c r="B121" i="27"/>
  <c r="H116" i="38"/>
  <c r="I116" i="38"/>
  <c r="G123" i="19"/>
  <c r="D124" i="19"/>
  <c r="E121" i="27"/>
  <c r="F121" i="27" s="1"/>
  <c r="E117" i="34"/>
  <c r="F117" i="34" s="1"/>
  <c r="G122" i="29"/>
  <c r="D123" i="29"/>
  <c r="E123" i="29" s="1"/>
  <c r="I120" i="27"/>
  <c r="H120" i="27"/>
  <c r="H116" i="34"/>
  <c r="I116" i="34"/>
  <c r="G117" i="20"/>
  <c r="D118" i="20"/>
  <c r="E118" i="20" s="1"/>
  <c r="J116" i="20"/>
  <c r="D118" i="45" l="1"/>
  <c r="B118" i="45" s="1"/>
  <c r="G117" i="45"/>
  <c r="J118" i="42"/>
  <c r="E119" i="43"/>
  <c r="F119" i="43" s="1"/>
  <c r="B119" i="43"/>
  <c r="E119" i="42"/>
  <c r="F119" i="42" s="1"/>
  <c r="B119" i="42"/>
  <c r="J118" i="43"/>
  <c r="J118" i="39"/>
  <c r="E119" i="39"/>
  <c r="F119" i="39" s="1"/>
  <c r="B119" i="39"/>
  <c r="D120" i="41"/>
  <c r="E120" i="41" s="1"/>
  <c r="F120" i="41" s="1"/>
  <c r="G119" i="41"/>
  <c r="I119" i="41" s="1"/>
  <c r="H119" i="41"/>
  <c r="E119" i="40"/>
  <c r="F119" i="40" s="1"/>
  <c r="B119" i="40"/>
  <c r="G117" i="13"/>
  <c r="D118" i="13"/>
  <c r="B118" i="13" s="1"/>
  <c r="G117" i="31"/>
  <c r="I117" i="31" s="1"/>
  <c r="J116" i="13"/>
  <c r="B37" i="13"/>
  <c r="F37" i="13"/>
  <c r="B51" i="20"/>
  <c r="H50" i="20"/>
  <c r="G50" i="20"/>
  <c r="E51" i="20"/>
  <c r="F51" i="20" s="1"/>
  <c r="I49" i="20"/>
  <c r="J116" i="38"/>
  <c r="J120" i="24"/>
  <c r="J116" i="35"/>
  <c r="D118" i="35"/>
  <c r="E118" i="35" s="1"/>
  <c r="G117" i="35"/>
  <c r="B122" i="28"/>
  <c r="J119" i="26"/>
  <c r="J115" i="37"/>
  <c r="E118" i="31"/>
  <c r="F118" i="31" s="1"/>
  <c r="B118" i="31"/>
  <c r="G120" i="26"/>
  <c r="D121" i="26"/>
  <c r="B121" i="26" s="1"/>
  <c r="G116" i="37"/>
  <c r="D117" i="37"/>
  <c r="J116" i="31"/>
  <c r="J116" i="34"/>
  <c r="G121" i="27"/>
  <c r="D122" i="27"/>
  <c r="E122" i="27" s="1"/>
  <c r="G117" i="38"/>
  <c r="D118" i="38"/>
  <c r="E118" i="38" s="1"/>
  <c r="J120" i="27"/>
  <c r="F123" i="29"/>
  <c r="B124" i="19"/>
  <c r="G117" i="34"/>
  <c r="D118" i="34"/>
  <c r="E118" i="34" s="1"/>
  <c r="H122" i="29"/>
  <c r="I122" i="29"/>
  <c r="H123" i="19"/>
  <c r="I123" i="19"/>
  <c r="D122" i="24"/>
  <c r="E122" i="24" s="1"/>
  <c r="G121" i="24"/>
  <c r="E124" i="19"/>
  <c r="F124" i="19" s="1"/>
  <c r="F118" i="20"/>
  <c r="B118" i="20"/>
  <c r="I117" i="20"/>
  <c r="H117" i="20"/>
  <c r="D120" i="42" l="1"/>
  <c r="G119" i="42"/>
  <c r="I119" i="42" s="1"/>
  <c r="E120" i="42"/>
  <c r="F120" i="42" s="1"/>
  <c r="H119" i="42"/>
  <c r="G119" i="43"/>
  <c r="I119" i="43" s="1"/>
  <c r="D120" i="43"/>
  <c r="H119" i="43"/>
  <c r="E118" i="45"/>
  <c r="F118" i="45" s="1"/>
  <c r="H117" i="45"/>
  <c r="I117" i="45"/>
  <c r="J117" i="45" s="1"/>
  <c r="H119" i="39"/>
  <c r="G119" i="39"/>
  <c r="I119" i="39" s="1"/>
  <c r="D120" i="39"/>
  <c r="G119" i="40"/>
  <c r="I119" i="40" s="1"/>
  <c r="D120" i="40"/>
  <c r="E120" i="40" s="1"/>
  <c r="H119" i="40"/>
  <c r="D121" i="41"/>
  <c r="E121" i="41" s="1"/>
  <c r="G120" i="41"/>
  <c r="I120" i="41" s="1"/>
  <c r="J119" i="41"/>
  <c r="H120" i="41"/>
  <c r="B120" i="41"/>
  <c r="H117" i="31"/>
  <c r="J117" i="31" s="1"/>
  <c r="E118" i="13"/>
  <c r="F118" i="13" s="1"/>
  <c r="G118" i="13" s="1"/>
  <c r="H118" i="13" s="1"/>
  <c r="I117" i="13"/>
  <c r="H117" i="13"/>
  <c r="D38" i="13"/>
  <c r="E38" i="13" s="1"/>
  <c r="H37" i="13"/>
  <c r="G37" i="13"/>
  <c r="H51" i="20"/>
  <c r="G51" i="20"/>
  <c r="E52" i="20"/>
  <c r="F52" i="20" s="1"/>
  <c r="B52" i="20"/>
  <c r="I50" i="20"/>
  <c r="J121" i="28"/>
  <c r="H116" i="37"/>
  <c r="I116" i="37"/>
  <c r="G118" i="31"/>
  <c r="D119" i="31"/>
  <c r="E121" i="26"/>
  <c r="F121" i="26" s="1"/>
  <c r="I120" i="26"/>
  <c r="H120" i="26"/>
  <c r="H117" i="35"/>
  <c r="I117" i="35"/>
  <c r="E117" i="37"/>
  <c r="F117" i="37" s="1"/>
  <c r="B117" i="37"/>
  <c r="F118" i="35"/>
  <c r="B118" i="35"/>
  <c r="G124" i="19"/>
  <c r="D125" i="19"/>
  <c r="F118" i="34"/>
  <c r="B118" i="34"/>
  <c r="F118" i="38"/>
  <c r="B118" i="38"/>
  <c r="H121" i="24"/>
  <c r="I121" i="24"/>
  <c r="I117" i="34"/>
  <c r="H117" i="34"/>
  <c r="H117" i="38"/>
  <c r="I117" i="38"/>
  <c r="F122" i="24"/>
  <c r="B122" i="24"/>
  <c r="J123" i="19"/>
  <c r="B122" i="27"/>
  <c r="F122" i="27"/>
  <c r="G123" i="29"/>
  <c r="D124" i="29"/>
  <c r="J122" i="29"/>
  <c r="H121" i="27"/>
  <c r="I121" i="27"/>
  <c r="J117" i="20"/>
  <c r="G118" i="20"/>
  <c r="D119" i="20"/>
  <c r="E119" i="20" s="1"/>
  <c r="D119" i="45" l="1"/>
  <c r="G118" i="45"/>
  <c r="E120" i="43"/>
  <c r="B120" i="43"/>
  <c r="F120" i="43"/>
  <c r="H120" i="43" s="1"/>
  <c r="J119" i="43"/>
  <c r="D121" i="42"/>
  <c r="G120" i="42"/>
  <c r="I120" i="42" s="1"/>
  <c r="J119" i="42"/>
  <c r="B120" i="42"/>
  <c r="H120" i="42"/>
  <c r="J119" i="39"/>
  <c r="E120" i="39"/>
  <c r="F120" i="39" s="1"/>
  <c r="B120" i="39"/>
  <c r="J120" i="41"/>
  <c r="B120" i="40"/>
  <c r="F120" i="40"/>
  <c r="F121" i="41"/>
  <c r="H121" i="41" s="1"/>
  <c r="B121" i="41"/>
  <c r="J119" i="40"/>
  <c r="I118" i="13"/>
  <c r="J118" i="13" s="1"/>
  <c r="D119" i="13"/>
  <c r="J121" i="27"/>
  <c r="J116" i="37"/>
  <c r="J117" i="13"/>
  <c r="E53" i="20"/>
  <c r="F53" i="20" s="1"/>
  <c r="G52" i="20"/>
  <c r="H52" i="20"/>
  <c r="B53" i="20"/>
  <c r="I51" i="20"/>
  <c r="I37" i="13"/>
  <c r="F38" i="13"/>
  <c r="H38" i="13" s="1"/>
  <c r="B38" i="13"/>
  <c r="J117" i="35"/>
  <c r="D118" i="37"/>
  <c r="G117" i="37"/>
  <c r="G121" i="26"/>
  <c r="D122" i="26"/>
  <c r="E119" i="31"/>
  <c r="F119" i="31" s="1"/>
  <c r="B119" i="31"/>
  <c r="I118" i="31"/>
  <c r="H118" i="31"/>
  <c r="B123" i="28"/>
  <c r="G118" i="35"/>
  <c r="D119" i="35"/>
  <c r="E119" i="35" s="1"/>
  <c r="J117" i="38"/>
  <c r="J120" i="26"/>
  <c r="J121" i="24"/>
  <c r="D119" i="38"/>
  <c r="E119" i="38" s="1"/>
  <c r="G118" i="38"/>
  <c r="B125" i="19"/>
  <c r="G122" i="24"/>
  <c r="D123" i="24"/>
  <c r="J117" i="34"/>
  <c r="D119" i="34"/>
  <c r="E119" i="34" s="1"/>
  <c r="G118" i="34"/>
  <c r="H124" i="19"/>
  <c r="I124" i="19"/>
  <c r="E125" i="19"/>
  <c r="F125" i="19" s="1"/>
  <c r="H123" i="29"/>
  <c r="I123" i="29"/>
  <c r="G122" i="27"/>
  <c r="D123" i="27"/>
  <c r="E124" i="29"/>
  <c r="F124" i="29" s="1"/>
  <c r="B119" i="20"/>
  <c r="F119" i="20"/>
  <c r="H118" i="20"/>
  <c r="I118" i="20"/>
  <c r="E121" i="42" l="1"/>
  <c r="F121" i="42"/>
  <c r="B121" i="42"/>
  <c r="H121" i="42"/>
  <c r="G120" i="43"/>
  <c r="I120" i="43" s="1"/>
  <c r="J120" i="43" s="1"/>
  <c r="D121" i="43"/>
  <c r="E121" i="43"/>
  <c r="F121" i="43" s="1"/>
  <c r="H118" i="45"/>
  <c r="I118" i="45"/>
  <c r="J120" i="42"/>
  <c r="E119" i="45"/>
  <c r="F119" i="45"/>
  <c r="B119" i="45"/>
  <c r="H120" i="39"/>
  <c r="G120" i="39"/>
  <c r="I120" i="39" s="1"/>
  <c r="D121" i="39"/>
  <c r="D121" i="40"/>
  <c r="E121" i="40" s="1"/>
  <c r="G120" i="40"/>
  <c r="I120" i="40" s="1"/>
  <c r="D122" i="41"/>
  <c r="G121" i="41"/>
  <c r="I121" i="41" s="1"/>
  <c r="J121" i="41" s="1"/>
  <c r="H120" i="40"/>
  <c r="E119" i="13"/>
  <c r="F119" i="13" s="1"/>
  <c r="B119" i="13"/>
  <c r="J118" i="31"/>
  <c r="J124" i="19"/>
  <c r="D39" i="13"/>
  <c r="B54" i="20"/>
  <c r="G53" i="20"/>
  <c r="H53" i="20"/>
  <c r="E54" i="20"/>
  <c r="F54" i="20" s="1"/>
  <c r="G38" i="13"/>
  <c r="I38" i="13" s="1"/>
  <c r="I52" i="20"/>
  <c r="J123" i="29"/>
  <c r="J122" i="28"/>
  <c r="F119" i="35"/>
  <c r="B119" i="35"/>
  <c r="G119" i="31"/>
  <c r="D120" i="31"/>
  <c r="B120" i="31" s="1"/>
  <c r="H118" i="35"/>
  <c r="I118" i="35"/>
  <c r="E122" i="26"/>
  <c r="F122" i="26" s="1"/>
  <c r="B122" i="26"/>
  <c r="H121" i="26"/>
  <c r="I121" i="26"/>
  <c r="H117" i="37"/>
  <c r="I117" i="37"/>
  <c r="E118" i="37"/>
  <c r="F118" i="37" s="1"/>
  <c r="B118" i="37"/>
  <c r="H122" i="27"/>
  <c r="I122" i="27"/>
  <c r="I122" i="24"/>
  <c r="H122" i="24"/>
  <c r="G124" i="29"/>
  <c r="D125" i="29"/>
  <c r="D126" i="19"/>
  <c r="E126" i="19" s="1"/>
  <c r="G125" i="19"/>
  <c r="F119" i="38"/>
  <c r="B119" i="38"/>
  <c r="B123" i="27"/>
  <c r="H118" i="38"/>
  <c r="I118" i="38"/>
  <c r="I118" i="34"/>
  <c r="H118" i="34"/>
  <c r="F119" i="34"/>
  <c r="B119" i="34"/>
  <c r="B123" i="24"/>
  <c r="J118" i="20"/>
  <c r="E123" i="27"/>
  <c r="F123" i="27" s="1"/>
  <c r="E123" i="24"/>
  <c r="F123" i="24" s="1"/>
  <c r="D120" i="20"/>
  <c r="E120" i="20" s="1"/>
  <c r="G119" i="20"/>
  <c r="B121" i="43" l="1"/>
  <c r="H121" i="43"/>
  <c r="G119" i="45"/>
  <c r="D120" i="45"/>
  <c r="D122" i="43"/>
  <c r="G121" i="43"/>
  <c r="I121" i="43" s="1"/>
  <c r="J121" i="43" s="1"/>
  <c r="G121" i="42"/>
  <c r="I121" i="42" s="1"/>
  <c r="J121" i="42" s="1"/>
  <c r="D122" i="42"/>
  <c r="J118" i="45"/>
  <c r="J120" i="39"/>
  <c r="E121" i="39"/>
  <c r="F121" i="39" s="1"/>
  <c r="B121" i="39"/>
  <c r="B122" i="41"/>
  <c r="J120" i="40"/>
  <c r="E122" i="41"/>
  <c r="F122" i="41" s="1"/>
  <c r="F121" i="40"/>
  <c r="H121" i="40" s="1"/>
  <c r="B121" i="40"/>
  <c r="I53" i="20"/>
  <c r="D120" i="13"/>
  <c r="G119" i="13"/>
  <c r="J118" i="35"/>
  <c r="B55" i="20"/>
  <c r="G54" i="20"/>
  <c r="E55" i="20"/>
  <c r="F55" i="20" s="1"/>
  <c r="H54" i="20"/>
  <c r="B39" i="13"/>
  <c r="J121" i="26"/>
  <c r="E39" i="13"/>
  <c r="F39" i="13" s="1"/>
  <c r="J122" i="27"/>
  <c r="J118" i="38"/>
  <c r="J117" i="37"/>
  <c r="G118" i="37"/>
  <c r="D119" i="37"/>
  <c r="E119" i="37" s="1"/>
  <c r="H119" i="31"/>
  <c r="I119" i="31"/>
  <c r="B124" i="28"/>
  <c r="E120" i="31"/>
  <c r="F120" i="31" s="1"/>
  <c r="G122" i="26"/>
  <c r="D123" i="26"/>
  <c r="B123" i="26" s="1"/>
  <c r="D120" i="35"/>
  <c r="B120" i="35" s="1"/>
  <c r="G119" i="35"/>
  <c r="D124" i="24"/>
  <c r="E124" i="24" s="1"/>
  <c r="G123" i="24"/>
  <c r="G123" i="27"/>
  <c r="D124" i="27"/>
  <c r="E124" i="27" s="1"/>
  <c r="I124" i="29"/>
  <c r="H124" i="29"/>
  <c r="D120" i="38"/>
  <c r="G119" i="38"/>
  <c r="H125" i="19"/>
  <c r="I125" i="19"/>
  <c r="J122" i="24"/>
  <c r="J118" i="34"/>
  <c r="F126" i="19"/>
  <c r="B126" i="19"/>
  <c r="D120" i="34"/>
  <c r="E120" i="34" s="1"/>
  <c r="G119" i="34"/>
  <c r="E125" i="29"/>
  <c r="F125" i="29" s="1"/>
  <c r="H119" i="20"/>
  <c r="I119" i="20"/>
  <c r="F120" i="20"/>
  <c r="B120" i="20"/>
  <c r="B122" i="42" l="1"/>
  <c r="E122" i="43"/>
  <c r="B122" i="43"/>
  <c r="F122" i="43"/>
  <c r="H122" i="43" s="1"/>
  <c r="E120" i="45"/>
  <c r="F120" i="45" s="1"/>
  <c r="B120" i="45"/>
  <c r="H119" i="45"/>
  <c r="I119" i="45"/>
  <c r="J119" i="45" s="1"/>
  <c r="E122" i="42"/>
  <c r="F122" i="42" s="1"/>
  <c r="H121" i="39"/>
  <c r="D122" i="39"/>
  <c r="E122" i="39" s="1"/>
  <c r="G121" i="39"/>
  <c r="I121" i="39" s="1"/>
  <c r="G122" i="41"/>
  <c r="I122" i="41" s="1"/>
  <c r="D123" i="41"/>
  <c r="E123" i="41" s="1"/>
  <c r="F123" i="41" s="1"/>
  <c r="G121" i="40"/>
  <c r="I121" i="40" s="1"/>
  <c r="J121" i="40" s="1"/>
  <c r="D122" i="40"/>
  <c r="H122" i="41"/>
  <c r="H119" i="13"/>
  <c r="I119" i="13"/>
  <c r="E120" i="13"/>
  <c r="F120" i="13" s="1"/>
  <c r="B120" i="13"/>
  <c r="D40" i="13"/>
  <c r="E40" i="13" s="1"/>
  <c r="G39" i="13"/>
  <c r="H39" i="13"/>
  <c r="B56" i="20"/>
  <c r="G55" i="20"/>
  <c r="E56" i="20"/>
  <c r="F56" i="20" s="1"/>
  <c r="H55" i="20"/>
  <c r="J119" i="20"/>
  <c r="I54" i="20"/>
  <c r="E123" i="26"/>
  <c r="F123" i="26" s="1"/>
  <c r="D124" i="26" s="1"/>
  <c r="E120" i="35"/>
  <c r="F120" i="35" s="1"/>
  <c r="D121" i="35" s="1"/>
  <c r="J119" i="31"/>
  <c r="H119" i="35"/>
  <c r="I119" i="35"/>
  <c r="J123" i="28"/>
  <c r="I122" i="26"/>
  <c r="H122" i="26"/>
  <c r="D121" i="31"/>
  <c r="E121" i="31" s="1"/>
  <c r="G120" i="31"/>
  <c r="B119" i="37"/>
  <c r="F119" i="37"/>
  <c r="H118" i="37"/>
  <c r="I118" i="37"/>
  <c r="H119" i="34"/>
  <c r="I119" i="34"/>
  <c r="G125" i="29"/>
  <c r="D126" i="29"/>
  <c r="E126" i="29" s="1"/>
  <c r="B120" i="34"/>
  <c r="F120" i="34"/>
  <c r="J125" i="19"/>
  <c r="B124" i="27"/>
  <c r="F124" i="27"/>
  <c r="H119" i="38"/>
  <c r="I119" i="38"/>
  <c r="I123" i="27"/>
  <c r="H123" i="27"/>
  <c r="G126" i="19"/>
  <c r="D127" i="19"/>
  <c r="E127" i="19" s="1"/>
  <c r="B120" i="38"/>
  <c r="E120" i="38"/>
  <c r="F120" i="38" s="1"/>
  <c r="J124" i="29"/>
  <c r="I123" i="24"/>
  <c r="H123" i="24"/>
  <c r="F124" i="24"/>
  <c r="B124" i="24"/>
  <c r="G120" i="20"/>
  <c r="D121" i="20"/>
  <c r="D121" i="45" l="1"/>
  <c r="G120" i="45"/>
  <c r="G122" i="43"/>
  <c r="I122" i="43" s="1"/>
  <c r="J122" i="43" s="1"/>
  <c r="D123" i="43"/>
  <c r="D123" i="42"/>
  <c r="G122" i="42"/>
  <c r="I122" i="42" s="1"/>
  <c r="E123" i="42"/>
  <c r="F123" i="42" s="1"/>
  <c r="H122" i="42"/>
  <c r="J121" i="39"/>
  <c r="B122" i="39"/>
  <c r="F122" i="39"/>
  <c r="J122" i="41"/>
  <c r="G123" i="41"/>
  <c r="I123" i="41" s="1"/>
  <c r="D124" i="41"/>
  <c r="E124" i="41" s="1"/>
  <c r="F124" i="41" s="1"/>
  <c r="E122" i="40"/>
  <c r="F122" i="40" s="1"/>
  <c r="B122" i="40"/>
  <c r="B123" i="41"/>
  <c r="H123" i="41"/>
  <c r="J119" i="13"/>
  <c r="D121" i="13"/>
  <c r="G120" i="13"/>
  <c r="G120" i="35"/>
  <c r="H120" i="35" s="1"/>
  <c r="I55" i="20"/>
  <c r="I39" i="13"/>
  <c r="G56" i="20"/>
  <c r="B57" i="20"/>
  <c r="E57" i="20"/>
  <c r="F57" i="20" s="1"/>
  <c r="H56" i="20"/>
  <c r="G123" i="26"/>
  <c r="I123" i="26" s="1"/>
  <c r="B40" i="13"/>
  <c r="F40" i="13"/>
  <c r="G40" i="13" s="1"/>
  <c r="E121" i="35"/>
  <c r="F121" i="35" s="1"/>
  <c r="J119" i="34"/>
  <c r="J119" i="35"/>
  <c r="J122" i="26"/>
  <c r="D120" i="37"/>
  <c r="G119" i="37"/>
  <c r="B125" i="28"/>
  <c r="I120" i="31"/>
  <c r="H120" i="31"/>
  <c r="B124" i="26"/>
  <c r="E124" i="26"/>
  <c r="F124" i="26" s="1"/>
  <c r="J118" i="37"/>
  <c r="F121" i="31"/>
  <c r="B121" i="31"/>
  <c r="B121" i="35"/>
  <c r="J123" i="27"/>
  <c r="F126" i="29"/>
  <c r="I125" i="29"/>
  <c r="H125" i="29"/>
  <c r="H126" i="19"/>
  <c r="I126" i="19"/>
  <c r="J119" i="38"/>
  <c r="G120" i="38"/>
  <c r="D121" i="38"/>
  <c r="D125" i="27"/>
  <c r="E125" i="27" s="1"/>
  <c r="G124" i="27"/>
  <c r="G120" i="34"/>
  <c r="D121" i="34"/>
  <c r="E121" i="34" s="1"/>
  <c r="J123" i="24"/>
  <c r="D125" i="24"/>
  <c r="E125" i="24" s="1"/>
  <c r="G124" i="24"/>
  <c r="B127" i="19"/>
  <c r="F127" i="19"/>
  <c r="B121" i="20"/>
  <c r="I120" i="20"/>
  <c r="H120" i="20"/>
  <c r="E121" i="20"/>
  <c r="F121" i="20" s="1"/>
  <c r="D124" i="42" l="1"/>
  <c r="G123" i="42"/>
  <c r="I123" i="42" s="1"/>
  <c r="E124" i="42"/>
  <c r="F124" i="42" s="1"/>
  <c r="J122" i="42"/>
  <c r="B123" i="42"/>
  <c r="H123" i="42"/>
  <c r="E123" i="43"/>
  <c r="F123" i="43"/>
  <c r="B123" i="43"/>
  <c r="H120" i="45"/>
  <c r="I120" i="45"/>
  <c r="J120" i="45" s="1"/>
  <c r="E121" i="45"/>
  <c r="F121" i="45" s="1"/>
  <c r="B121" i="45"/>
  <c r="H122" i="39"/>
  <c r="D123" i="39"/>
  <c r="G122" i="39"/>
  <c r="I122" i="39" s="1"/>
  <c r="G122" i="40"/>
  <c r="I122" i="40" s="1"/>
  <c r="D123" i="40"/>
  <c r="E123" i="40" s="1"/>
  <c r="H122" i="40"/>
  <c r="D125" i="41"/>
  <c r="E125" i="41" s="1"/>
  <c r="G124" i="41"/>
  <c r="I124" i="41" s="1"/>
  <c r="H124" i="41"/>
  <c r="B124" i="41"/>
  <c r="J123" i="41"/>
  <c r="I120" i="35"/>
  <c r="J120" i="35" s="1"/>
  <c r="H120" i="13"/>
  <c r="I120" i="13"/>
  <c r="E121" i="13"/>
  <c r="F121" i="13" s="1"/>
  <c r="B121" i="13"/>
  <c r="H123" i="26"/>
  <c r="J123" i="26" s="1"/>
  <c r="H40" i="13"/>
  <c r="I40" i="13" s="1"/>
  <c r="I56" i="20"/>
  <c r="E58" i="20"/>
  <c r="F58" i="20" s="1"/>
  <c r="B58" i="20"/>
  <c r="H57" i="20"/>
  <c r="G57" i="20"/>
  <c r="D41" i="13"/>
  <c r="J124" i="28"/>
  <c r="J126" i="19"/>
  <c r="G121" i="31"/>
  <c r="D122" i="31"/>
  <c r="J120" i="31"/>
  <c r="I119" i="37"/>
  <c r="H119" i="37"/>
  <c r="E120" i="37"/>
  <c r="F120" i="37" s="1"/>
  <c r="B120" i="37"/>
  <c r="G121" i="35"/>
  <c r="D122" i="35"/>
  <c r="G124" i="26"/>
  <c r="D125" i="26"/>
  <c r="H124" i="24"/>
  <c r="I124" i="24"/>
  <c r="F121" i="34"/>
  <c r="B121" i="34"/>
  <c r="H120" i="38"/>
  <c r="I120" i="38"/>
  <c r="B121" i="38"/>
  <c r="B125" i="24"/>
  <c r="F125" i="24"/>
  <c r="H120" i="34"/>
  <c r="I120" i="34"/>
  <c r="E121" i="38"/>
  <c r="F121" i="38" s="1"/>
  <c r="J125" i="29"/>
  <c r="D128" i="19"/>
  <c r="E128" i="19" s="1"/>
  <c r="G127" i="19"/>
  <c r="H124" i="27"/>
  <c r="I124" i="27"/>
  <c r="F125" i="27"/>
  <c r="B125" i="27"/>
  <c r="D127" i="29"/>
  <c r="E127" i="29" s="1"/>
  <c r="G126" i="29"/>
  <c r="D122" i="20"/>
  <c r="E122" i="20" s="1"/>
  <c r="G121" i="20"/>
  <c r="J120" i="20"/>
  <c r="D122" i="45" l="1"/>
  <c r="G121" i="45"/>
  <c r="D124" i="43"/>
  <c r="G123" i="43"/>
  <c r="I123" i="43" s="1"/>
  <c r="G124" i="42"/>
  <c r="I124" i="42" s="1"/>
  <c r="J124" i="42" s="1"/>
  <c r="D125" i="42"/>
  <c r="H123" i="43"/>
  <c r="J123" i="42"/>
  <c r="B124" i="42"/>
  <c r="H124" i="42"/>
  <c r="J122" i="39"/>
  <c r="E123" i="39"/>
  <c r="F123" i="39" s="1"/>
  <c r="B123" i="39"/>
  <c r="J124" i="41"/>
  <c r="F123" i="40"/>
  <c r="H123" i="40" s="1"/>
  <c r="B123" i="40"/>
  <c r="F125" i="41"/>
  <c r="B125" i="41"/>
  <c r="J122" i="40"/>
  <c r="J120" i="13"/>
  <c r="G121" i="13"/>
  <c r="D122" i="13"/>
  <c r="J124" i="27"/>
  <c r="I57" i="20"/>
  <c r="B41" i="13"/>
  <c r="E41" i="13"/>
  <c r="F41" i="13" s="1"/>
  <c r="G58" i="20"/>
  <c r="H58" i="20"/>
  <c r="E59" i="20"/>
  <c r="F59" i="20" s="1"/>
  <c r="B59" i="20"/>
  <c r="J120" i="34"/>
  <c r="J120" i="38"/>
  <c r="J124" i="24"/>
  <c r="E122" i="35"/>
  <c r="F122" i="35" s="1"/>
  <c r="B122" i="35"/>
  <c r="E122" i="31"/>
  <c r="F122" i="31" s="1"/>
  <c r="B122" i="31"/>
  <c r="H121" i="35"/>
  <c r="I121" i="35"/>
  <c r="I121" i="31"/>
  <c r="H121" i="31"/>
  <c r="E125" i="26"/>
  <c r="F125" i="26" s="1"/>
  <c r="B125" i="26"/>
  <c r="G120" i="37"/>
  <c r="D121" i="37"/>
  <c r="B121" i="37" s="1"/>
  <c r="I124" i="26"/>
  <c r="H124" i="26"/>
  <c r="J119" i="37"/>
  <c r="B126" i="28"/>
  <c r="H127" i="19"/>
  <c r="I127" i="19"/>
  <c r="B128" i="19"/>
  <c r="F128" i="19"/>
  <c r="G121" i="38"/>
  <c r="D122" i="38"/>
  <c r="E122" i="38" s="1"/>
  <c r="F127" i="29"/>
  <c r="D126" i="24"/>
  <c r="G125" i="24"/>
  <c r="G125" i="27"/>
  <c r="D126" i="27"/>
  <c r="E126" i="27" s="1"/>
  <c r="H126" i="29"/>
  <c r="I126" i="29"/>
  <c r="D122" i="34"/>
  <c r="E122" i="34" s="1"/>
  <c r="G121" i="34"/>
  <c r="H121" i="20"/>
  <c r="I121" i="20"/>
  <c r="F122" i="20"/>
  <c r="B122" i="20"/>
  <c r="E125" i="42" l="1"/>
  <c r="F125" i="42"/>
  <c r="B125" i="42"/>
  <c r="H125" i="42"/>
  <c r="J123" i="43"/>
  <c r="E124" i="43"/>
  <c r="B124" i="43"/>
  <c r="F124" i="43"/>
  <c r="H121" i="45"/>
  <c r="I121" i="45"/>
  <c r="J121" i="45" s="1"/>
  <c r="E122" i="45"/>
  <c r="F122" i="45"/>
  <c r="B122" i="45"/>
  <c r="H123" i="39"/>
  <c r="G123" i="39"/>
  <c r="I123" i="39" s="1"/>
  <c r="D124" i="39"/>
  <c r="G125" i="41"/>
  <c r="I125" i="41" s="1"/>
  <c r="D126" i="41"/>
  <c r="E126" i="41" s="1"/>
  <c r="F126" i="41" s="1"/>
  <c r="D124" i="40"/>
  <c r="E124" i="40" s="1"/>
  <c r="G123" i="40"/>
  <c r="I123" i="40" s="1"/>
  <c r="J123" i="40" s="1"/>
  <c r="H125" i="41"/>
  <c r="E122" i="13"/>
  <c r="F122" i="13" s="1"/>
  <c r="B122" i="13"/>
  <c r="I121" i="13"/>
  <c r="H121" i="13"/>
  <c r="J127" i="19"/>
  <c r="I58" i="20"/>
  <c r="D42" i="13"/>
  <c r="H41" i="13"/>
  <c r="G41" i="13"/>
  <c r="H59" i="20"/>
  <c r="E60" i="20"/>
  <c r="F60" i="20" s="1"/>
  <c r="B60" i="20"/>
  <c r="G59" i="20"/>
  <c r="J125" i="28"/>
  <c r="J121" i="35"/>
  <c r="I120" i="37"/>
  <c r="H120" i="37"/>
  <c r="D123" i="31"/>
  <c r="G122" i="31"/>
  <c r="G125" i="26"/>
  <c r="D126" i="26"/>
  <c r="J124" i="26"/>
  <c r="D123" i="35"/>
  <c r="E123" i="35" s="1"/>
  <c r="G122" i="35"/>
  <c r="E121" i="37"/>
  <c r="F121" i="37" s="1"/>
  <c r="J121" i="31"/>
  <c r="D129" i="19"/>
  <c r="E129" i="19" s="1"/>
  <c r="G128" i="19"/>
  <c r="B126" i="24"/>
  <c r="B126" i="27"/>
  <c r="F126" i="27"/>
  <c r="H121" i="38"/>
  <c r="I121" i="38"/>
  <c r="F122" i="38"/>
  <c r="B122" i="38"/>
  <c r="I125" i="27"/>
  <c r="H125" i="27"/>
  <c r="H121" i="34"/>
  <c r="I121" i="34"/>
  <c r="B122" i="34"/>
  <c r="F122" i="34"/>
  <c r="E126" i="24"/>
  <c r="F126" i="24" s="1"/>
  <c r="J126" i="29"/>
  <c r="H125" i="24"/>
  <c r="I125" i="24"/>
  <c r="D128" i="29"/>
  <c r="E128" i="29" s="1"/>
  <c r="G127" i="29"/>
  <c r="D123" i="20"/>
  <c r="G122" i="20"/>
  <c r="J121" i="20"/>
  <c r="G124" i="43" l="1"/>
  <c r="I124" i="43" s="1"/>
  <c r="D125" i="43"/>
  <c r="D123" i="45"/>
  <c r="G122" i="45"/>
  <c r="G125" i="42"/>
  <c r="I125" i="42" s="1"/>
  <c r="J125" i="42" s="1"/>
  <c r="D126" i="42"/>
  <c r="E126" i="42" s="1"/>
  <c r="F126" i="42" s="1"/>
  <c r="H124" i="43"/>
  <c r="J123" i="39"/>
  <c r="E124" i="39"/>
  <c r="F124" i="39" s="1"/>
  <c r="B124" i="39"/>
  <c r="G126" i="41"/>
  <c r="I126" i="41" s="1"/>
  <c r="D127" i="41"/>
  <c r="E127" i="41" s="1"/>
  <c r="F127" i="41" s="1"/>
  <c r="J125" i="41"/>
  <c r="B124" i="40"/>
  <c r="F124" i="40"/>
  <c r="H124" i="40" s="1"/>
  <c r="B126" i="41"/>
  <c r="H126" i="41"/>
  <c r="J121" i="13"/>
  <c r="D123" i="13"/>
  <c r="G122" i="13"/>
  <c r="J121" i="34"/>
  <c r="J121" i="38"/>
  <c r="B61" i="20"/>
  <c r="H60" i="20"/>
  <c r="G60" i="20"/>
  <c r="E61" i="20"/>
  <c r="F61" i="20" s="1"/>
  <c r="I59" i="20"/>
  <c r="I41" i="13"/>
  <c r="B42" i="13"/>
  <c r="E42" i="13"/>
  <c r="F42" i="13" s="1"/>
  <c r="I125" i="26"/>
  <c r="H125" i="26"/>
  <c r="B123" i="35"/>
  <c r="F123" i="35"/>
  <c r="I122" i="31"/>
  <c r="H122" i="31"/>
  <c r="E123" i="31"/>
  <c r="F123" i="31" s="1"/>
  <c r="B123" i="31"/>
  <c r="B127" i="28"/>
  <c r="J120" i="37"/>
  <c r="G121" i="37"/>
  <c r="D122" i="37"/>
  <c r="B122" i="37" s="1"/>
  <c r="B126" i="26"/>
  <c r="H122" i="35"/>
  <c r="I122" i="35"/>
  <c r="E126" i="26"/>
  <c r="F126" i="26" s="1"/>
  <c r="D127" i="24"/>
  <c r="E127" i="24" s="1"/>
  <c r="G126" i="24"/>
  <c r="F129" i="19"/>
  <c r="B129" i="19"/>
  <c r="D127" i="27"/>
  <c r="E127" i="27" s="1"/>
  <c r="G126" i="27"/>
  <c r="H127" i="29"/>
  <c r="I127" i="29"/>
  <c r="J125" i="27"/>
  <c r="I128" i="19"/>
  <c r="H128" i="19"/>
  <c r="F128" i="29"/>
  <c r="J125" i="24"/>
  <c r="D123" i="34"/>
  <c r="E123" i="34" s="1"/>
  <c r="G122" i="34"/>
  <c r="G122" i="38"/>
  <c r="D123" i="38"/>
  <c r="E123" i="38" s="1"/>
  <c r="I122" i="20"/>
  <c r="H122" i="20"/>
  <c r="B123" i="20"/>
  <c r="E123" i="20"/>
  <c r="F123" i="20" s="1"/>
  <c r="G126" i="42" l="1"/>
  <c r="I126" i="42" s="1"/>
  <c r="D127" i="42"/>
  <c r="E127" i="42"/>
  <c r="F127" i="42" s="1"/>
  <c r="B126" i="42"/>
  <c r="H126" i="42"/>
  <c r="H122" i="45"/>
  <c r="I122" i="45"/>
  <c r="J122" i="45" s="1"/>
  <c r="E123" i="45"/>
  <c r="F123" i="45" s="1"/>
  <c r="B123" i="45"/>
  <c r="E125" i="43"/>
  <c r="F125" i="43"/>
  <c r="B125" i="43"/>
  <c r="H125" i="43"/>
  <c r="J124" i="43"/>
  <c r="H124" i="39"/>
  <c r="D125" i="39"/>
  <c r="B125" i="39" s="1"/>
  <c r="G124" i="39"/>
  <c r="I124" i="39" s="1"/>
  <c r="D128" i="41"/>
  <c r="E128" i="41" s="1"/>
  <c r="G127" i="41"/>
  <c r="I127" i="41" s="1"/>
  <c r="H127" i="41"/>
  <c r="B127" i="41"/>
  <c r="D125" i="40"/>
  <c r="E125" i="40" s="1"/>
  <c r="G124" i="40"/>
  <c r="I124" i="40" s="1"/>
  <c r="J124" i="40" s="1"/>
  <c r="J126" i="41"/>
  <c r="J126" i="28"/>
  <c r="H122" i="13"/>
  <c r="I122" i="13"/>
  <c r="E123" i="13"/>
  <c r="F123" i="13" s="1"/>
  <c r="B123" i="13"/>
  <c r="I60" i="20"/>
  <c r="D43" i="13"/>
  <c r="G42" i="13"/>
  <c r="H42" i="13"/>
  <c r="B62" i="20"/>
  <c r="G61" i="20"/>
  <c r="H61" i="20"/>
  <c r="E62" i="20"/>
  <c r="F62" i="20" s="1"/>
  <c r="E122" i="37"/>
  <c r="F122" i="37" s="1"/>
  <c r="D123" i="37" s="1"/>
  <c r="E123" i="37" s="1"/>
  <c r="G123" i="31"/>
  <c r="D124" i="31"/>
  <c r="E124" i="31" s="1"/>
  <c r="I121" i="37"/>
  <c r="H121" i="37"/>
  <c r="J122" i="31"/>
  <c r="G123" i="35"/>
  <c r="D124" i="35"/>
  <c r="E124" i="35" s="1"/>
  <c r="G126" i="26"/>
  <c r="D127" i="26"/>
  <c r="B127" i="26" s="1"/>
  <c r="J125" i="26"/>
  <c r="J122" i="35"/>
  <c r="I122" i="34"/>
  <c r="H122" i="34"/>
  <c r="J127" i="29"/>
  <c r="H126" i="27"/>
  <c r="I126" i="27"/>
  <c r="B127" i="27"/>
  <c r="F127" i="27"/>
  <c r="I126" i="24"/>
  <c r="H126" i="24"/>
  <c r="G129" i="19"/>
  <c r="D130" i="19"/>
  <c r="E130" i="19" s="1"/>
  <c r="B127" i="24"/>
  <c r="F127" i="24"/>
  <c r="B123" i="34"/>
  <c r="F123" i="34"/>
  <c r="F123" i="38"/>
  <c r="B123" i="38"/>
  <c r="G128" i="29"/>
  <c r="D129" i="29"/>
  <c r="E129" i="29" s="1"/>
  <c r="H122" i="38"/>
  <c r="I122" i="38"/>
  <c r="J128" i="19"/>
  <c r="G123" i="20"/>
  <c r="D124" i="20"/>
  <c r="E124" i="20" s="1"/>
  <c r="J122" i="20"/>
  <c r="D124" i="45" l="1"/>
  <c r="G123" i="45"/>
  <c r="D126" i="43"/>
  <c r="G125" i="43"/>
  <c r="I125" i="43" s="1"/>
  <c r="J125" i="43" s="1"/>
  <c r="G127" i="42"/>
  <c r="I127" i="42" s="1"/>
  <c r="D128" i="42"/>
  <c r="B127" i="42"/>
  <c r="H127" i="42"/>
  <c r="J126" i="42"/>
  <c r="J124" i="39"/>
  <c r="E125" i="39"/>
  <c r="F125" i="39" s="1"/>
  <c r="J127" i="41"/>
  <c r="B125" i="40"/>
  <c r="F125" i="40"/>
  <c r="F128" i="41"/>
  <c r="H128" i="41" s="1"/>
  <c r="B128" i="41"/>
  <c r="G122" i="37"/>
  <c r="I122" i="37" s="1"/>
  <c r="J122" i="13"/>
  <c r="D124" i="13"/>
  <c r="G123" i="13"/>
  <c r="I42" i="13"/>
  <c r="I61" i="20"/>
  <c r="G62" i="20"/>
  <c r="H62" i="20"/>
  <c r="B63" i="20"/>
  <c r="E63" i="20"/>
  <c r="F63" i="20" s="1"/>
  <c r="B43" i="13"/>
  <c r="E43" i="13"/>
  <c r="F43" i="13" s="1"/>
  <c r="E127" i="26"/>
  <c r="F127" i="26" s="1"/>
  <c r="J122" i="38"/>
  <c r="I126" i="26"/>
  <c r="H126" i="26"/>
  <c r="B124" i="35"/>
  <c r="F124" i="35"/>
  <c r="H123" i="35"/>
  <c r="I123" i="35"/>
  <c r="J121" i="37"/>
  <c r="B123" i="37"/>
  <c r="F123" i="37"/>
  <c r="B128" i="28"/>
  <c r="B124" i="31"/>
  <c r="F124" i="31"/>
  <c r="H123" i="31"/>
  <c r="I123" i="31"/>
  <c r="J126" i="27"/>
  <c r="D124" i="34"/>
  <c r="E124" i="34" s="1"/>
  <c r="G123" i="34"/>
  <c r="G127" i="24"/>
  <c r="D128" i="24"/>
  <c r="E128" i="24" s="1"/>
  <c r="D124" i="38"/>
  <c r="E124" i="38" s="1"/>
  <c r="G123" i="38"/>
  <c r="F129" i="29"/>
  <c r="J122" i="34"/>
  <c r="I128" i="29"/>
  <c r="H128" i="29"/>
  <c r="B130" i="19"/>
  <c r="F130" i="19"/>
  <c r="J126" i="24"/>
  <c r="I129" i="19"/>
  <c r="H129" i="19"/>
  <c r="D128" i="27"/>
  <c r="E128" i="27" s="1"/>
  <c r="G127" i="27"/>
  <c r="B124" i="20"/>
  <c r="F124" i="20"/>
  <c r="H123" i="20"/>
  <c r="I123" i="20"/>
  <c r="E128" i="42" l="1"/>
  <c r="F128" i="42" s="1"/>
  <c r="B128" i="42"/>
  <c r="J127" i="42"/>
  <c r="E126" i="43"/>
  <c r="F126" i="43" s="1"/>
  <c r="B126" i="43"/>
  <c r="H123" i="45"/>
  <c r="I123" i="45"/>
  <c r="J123" i="45" s="1"/>
  <c r="E124" i="45"/>
  <c r="B124" i="45"/>
  <c r="F124" i="45"/>
  <c r="H125" i="39"/>
  <c r="G125" i="39"/>
  <c r="I125" i="39" s="1"/>
  <c r="D126" i="39"/>
  <c r="H122" i="37"/>
  <c r="J122" i="37" s="1"/>
  <c r="D126" i="40"/>
  <c r="E126" i="40" s="1"/>
  <c r="G125" i="40"/>
  <c r="I125" i="40" s="1"/>
  <c r="G128" i="41"/>
  <c r="I128" i="41" s="1"/>
  <c r="J128" i="41" s="1"/>
  <c r="D129" i="41"/>
  <c r="H125" i="40"/>
  <c r="H123" i="13"/>
  <c r="I123" i="13"/>
  <c r="E124" i="13"/>
  <c r="F124" i="13" s="1"/>
  <c r="B124" i="13"/>
  <c r="I62" i="20"/>
  <c r="D44" i="13"/>
  <c r="E44" i="13" s="1"/>
  <c r="H43" i="13"/>
  <c r="G43" i="13"/>
  <c r="G127" i="26"/>
  <c r="D128" i="26"/>
  <c r="J123" i="31"/>
  <c r="G63" i="20"/>
  <c r="B64" i="20"/>
  <c r="H63" i="20"/>
  <c r="E64" i="20"/>
  <c r="F64" i="20" s="1"/>
  <c r="J127" i="28"/>
  <c r="J123" i="35"/>
  <c r="G124" i="31"/>
  <c r="D125" i="31"/>
  <c r="G123" i="37"/>
  <c r="D124" i="37"/>
  <c r="D125" i="35"/>
  <c r="G124" i="35"/>
  <c r="J126" i="26"/>
  <c r="J129" i="19"/>
  <c r="J128" i="29"/>
  <c r="H123" i="34"/>
  <c r="I123" i="34"/>
  <c r="H123" i="38"/>
  <c r="I123" i="38"/>
  <c r="F124" i="34"/>
  <c r="B124" i="34"/>
  <c r="B124" i="38"/>
  <c r="F124" i="38"/>
  <c r="I127" i="27"/>
  <c r="H127" i="27"/>
  <c r="G129" i="29"/>
  <c r="D130" i="29"/>
  <c r="F128" i="27"/>
  <c r="B128" i="27"/>
  <c r="G130" i="19"/>
  <c r="D131" i="19"/>
  <c r="F128" i="24"/>
  <c r="B128" i="24"/>
  <c r="I127" i="24"/>
  <c r="H127" i="24"/>
  <c r="J123" i="20"/>
  <c r="D125" i="20"/>
  <c r="E125" i="20" s="1"/>
  <c r="G124" i="20"/>
  <c r="D127" i="43" l="1"/>
  <c r="G126" i="43"/>
  <c r="I126" i="43" s="1"/>
  <c r="J126" i="43" s="1"/>
  <c r="H126" i="43"/>
  <c r="D129" i="42"/>
  <c r="G128" i="42"/>
  <c r="I128" i="42" s="1"/>
  <c r="H128" i="42"/>
  <c r="G124" i="45"/>
  <c r="D125" i="45"/>
  <c r="J125" i="39"/>
  <c r="E126" i="39"/>
  <c r="F126" i="39" s="1"/>
  <c r="B126" i="39"/>
  <c r="J123" i="13"/>
  <c r="B129" i="41"/>
  <c r="J125" i="40"/>
  <c r="E129" i="41"/>
  <c r="F129" i="41" s="1"/>
  <c r="B126" i="40"/>
  <c r="F126" i="40"/>
  <c r="H126" i="40" s="1"/>
  <c r="G124" i="13"/>
  <c r="D125" i="13"/>
  <c r="B125" i="13" s="1"/>
  <c r="I63" i="20"/>
  <c r="I127" i="26"/>
  <c r="H127" i="26"/>
  <c r="I43" i="13"/>
  <c r="E65" i="20"/>
  <c r="F65" i="20" s="1"/>
  <c r="B65" i="20"/>
  <c r="G64" i="20"/>
  <c r="H64" i="20"/>
  <c r="B128" i="26"/>
  <c r="E128" i="26"/>
  <c r="F128" i="26" s="1"/>
  <c r="B44" i="13"/>
  <c r="F44" i="13"/>
  <c r="G44" i="13" s="1"/>
  <c r="I124" i="35"/>
  <c r="H124" i="35"/>
  <c r="B129" i="28"/>
  <c r="E125" i="35"/>
  <c r="F125" i="35" s="1"/>
  <c r="B125" i="35"/>
  <c r="E124" i="37"/>
  <c r="F124" i="37" s="1"/>
  <c r="B124" i="37"/>
  <c r="E125" i="31"/>
  <c r="F125" i="31" s="1"/>
  <c r="B125" i="31"/>
  <c r="J123" i="38"/>
  <c r="H123" i="37"/>
  <c r="I123" i="37"/>
  <c r="I124" i="31"/>
  <c r="H124" i="31"/>
  <c r="J127" i="27"/>
  <c r="I129" i="29"/>
  <c r="H129" i="29"/>
  <c r="G124" i="34"/>
  <c r="D125" i="34"/>
  <c r="E125" i="34" s="1"/>
  <c r="B131" i="19"/>
  <c r="H130" i="19"/>
  <c r="I130" i="19"/>
  <c r="J127" i="24"/>
  <c r="E131" i="19"/>
  <c r="F131" i="19" s="1"/>
  <c r="D125" i="38"/>
  <c r="E125" i="38" s="1"/>
  <c r="G124" i="38"/>
  <c r="J123" i="34"/>
  <c r="D129" i="24"/>
  <c r="E129" i="24" s="1"/>
  <c r="G128" i="24"/>
  <c r="G128" i="27"/>
  <c r="D129" i="27"/>
  <c r="E129" i="27" s="1"/>
  <c r="E130" i="29"/>
  <c r="F130" i="29" s="1"/>
  <c r="H124" i="20"/>
  <c r="I124" i="20"/>
  <c r="F125" i="20"/>
  <c r="B125" i="20"/>
  <c r="E125" i="45" l="1"/>
  <c r="B125" i="45"/>
  <c r="F125" i="45"/>
  <c r="H124" i="45"/>
  <c r="I124" i="45"/>
  <c r="J124" i="45" s="1"/>
  <c r="J128" i="42"/>
  <c r="E129" i="42"/>
  <c r="F129" i="42"/>
  <c r="H129" i="42" s="1"/>
  <c r="B129" i="42"/>
  <c r="E127" i="43"/>
  <c r="F127" i="43" s="1"/>
  <c r="B127" i="43"/>
  <c r="H126" i="39"/>
  <c r="D127" i="39"/>
  <c r="G126" i="39"/>
  <c r="I126" i="39" s="1"/>
  <c r="G129" i="41"/>
  <c r="I129" i="41" s="1"/>
  <c r="D130" i="41"/>
  <c r="E130" i="41" s="1"/>
  <c r="F130" i="41" s="1"/>
  <c r="H129" i="41"/>
  <c r="G126" i="40"/>
  <c r="I126" i="40" s="1"/>
  <c r="J126" i="40" s="1"/>
  <c r="D127" i="40"/>
  <c r="E125" i="13"/>
  <c r="F125" i="13" s="1"/>
  <c r="D126" i="13" s="1"/>
  <c r="E126" i="13" s="1"/>
  <c r="H124" i="13"/>
  <c r="I124" i="13"/>
  <c r="J127" i="26"/>
  <c r="H44" i="13"/>
  <c r="I44" i="13" s="1"/>
  <c r="I64" i="20"/>
  <c r="G65" i="20"/>
  <c r="E66" i="20"/>
  <c r="F66" i="20" s="1"/>
  <c r="B66" i="20"/>
  <c r="H65" i="20"/>
  <c r="D129" i="26"/>
  <c r="G128" i="26"/>
  <c r="J123" i="37"/>
  <c r="D45" i="13"/>
  <c r="E45" i="13" s="1"/>
  <c r="J130" i="19"/>
  <c r="J124" i="31"/>
  <c r="G124" i="37"/>
  <c r="D125" i="37"/>
  <c r="J124" i="35"/>
  <c r="J128" i="28"/>
  <c r="D126" i="35"/>
  <c r="E126" i="35" s="1"/>
  <c r="G125" i="35"/>
  <c r="G125" i="31"/>
  <c r="D126" i="31"/>
  <c r="J124" i="20"/>
  <c r="D131" i="29"/>
  <c r="E131" i="29" s="1"/>
  <c r="G130" i="29"/>
  <c r="J129" i="29"/>
  <c r="F129" i="27"/>
  <c r="B129" i="27"/>
  <c r="H128" i="27"/>
  <c r="I128" i="27"/>
  <c r="I128" i="24"/>
  <c r="H128" i="24"/>
  <c r="H124" i="38"/>
  <c r="I124" i="38"/>
  <c r="I124" i="34"/>
  <c r="H124" i="34"/>
  <c r="B129" i="24"/>
  <c r="F129" i="24"/>
  <c r="B125" i="38"/>
  <c r="F125" i="38"/>
  <c r="D132" i="19"/>
  <c r="E132" i="19" s="1"/>
  <c r="G131" i="19"/>
  <c r="B125" i="34"/>
  <c r="F125" i="34"/>
  <c r="G125" i="20"/>
  <c r="D126" i="20"/>
  <c r="D128" i="43" l="1"/>
  <c r="G127" i="43"/>
  <c r="I127" i="43" s="1"/>
  <c r="H127" i="43"/>
  <c r="D126" i="45"/>
  <c r="G125" i="45"/>
  <c r="G129" i="42"/>
  <c r="I129" i="42" s="1"/>
  <c r="J129" i="42" s="1"/>
  <c r="D130" i="42"/>
  <c r="E130" i="42"/>
  <c r="F130" i="42" s="1"/>
  <c r="J126" i="39"/>
  <c r="E127" i="39"/>
  <c r="F127" i="39" s="1"/>
  <c r="B127" i="39"/>
  <c r="D131" i="41"/>
  <c r="G130" i="41"/>
  <c r="I130" i="41" s="1"/>
  <c r="E127" i="40"/>
  <c r="F127" i="40" s="1"/>
  <c r="B127" i="40"/>
  <c r="H130" i="41"/>
  <c r="B130" i="41"/>
  <c r="J129" i="41"/>
  <c r="B126" i="13"/>
  <c r="F126" i="13"/>
  <c r="G126" i="13" s="1"/>
  <c r="G125" i="13"/>
  <c r="H125" i="13" s="1"/>
  <c r="J124" i="13"/>
  <c r="J128" i="27"/>
  <c r="I65" i="20"/>
  <c r="H128" i="26"/>
  <c r="I128" i="26"/>
  <c r="E129" i="26"/>
  <c r="F129" i="26" s="1"/>
  <c r="B129" i="26"/>
  <c r="F45" i="13"/>
  <c r="H45" i="13" s="1"/>
  <c r="B45" i="13"/>
  <c r="G66" i="20"/>
  <c r="B67" i="20"/>
  <c r="E67" i="20"/>
  <c r="F67" i="20" s="1"/>
  <c r="H66" i="20"/>
  <c r="E126" i="31"/>
  <c r="F126" i="31" s="1"/>
  <c r="B126" i="31"/>
  <c r="H125" i="31"/>
  <c r="I125" i="31"/>
  <c r="H125" i="35"/>
  <c r="I125" i="35"/>
  <c r="B130" i="28"/>
  <c r="B126" i="35"/>
  <c r="F126" i="35"/>
  <c r="B125" i="37"/>
  <c r="E125" i="37"/>
  <c r="F125" i="37" s="1"/>
  <c r="I124" i="37"/>
  <c r="H124" i="37"/>
  <c r="J124" i="34"/>
  <c r="J124" i="38"/>
  <c r="I131" i="19"/>
  <c r="H131" i="19"/>
  <c r="G125" i="38"/>
  <c r="D126" i="38"/>
  <c r="E126" i="38" s="1"/>
  <c r="D130" i="24"/>
  <c r="E130" i="24" s="1"/>
  <c r="G129" i="24"/>
  <c r="G129" i="27"/>
  <c r="D130" i="27"/>
  <c r="E130" i="27" s="1"/>
  <c r="F132" i="19"/>
  <c r="B132" i="19"/>
  <c r="H130" i="29"/>
  <c r="I130" i="29"/>
  <c r="G125" i="34"/>
  <c r="D126" i="34"/>
  <c r="E126" i="34" s="1"/>
  <c r="J128" i="24"/>
  <c r="F131" i="29"/>
  <c r="H125" i="20"/>
  <c r="I125" i="20"/>
  <c r="B126" i="20"/>
  <c r="E126" i="20"/>
  <c r="F126" i="20" s="1"/>
  <c r="G130" i="42" l="1"/>
  <c r="I130" i="42" s="1"/>
  <c r="D131" i="42"/>
  <c r="B130" i="42"/>
  <c r="H130" i="42"/>
  <c r="H125" i="45"/>
  <c r="I125" i="45"/>
  <c r="E126" i="45"/>
  <c r="F126" i="45" s="1"/>
  <c r="B126" i="45"/>
  <c r="J127" i="43"/>
  <c r="E128" i="43"/>
  <c r="F128" i="43"/>
  <c r="H128" i="43" s="1"/>
  <c r="B128" i="43"/>
  <c r="G127" i="39"/>
  <c r="I127" i="39" s="1"/>
  <c r="D128" i="39"/>
  <c r="H127" i="39"/>
  <c r="D127" i="13"/>
  <c r="E127" i="13" s="1"/>
  <c r="D128" i="40"/>
  <c r="E128" i="40" s="1"/>
  <c r="G127" i="40"/>
  <c r="I127" i="40" s="1"/>
  <c r="H127" i="40"/>
  <c r="B131" i="41"/>
  <c r="E131" i="41"/>
  <c r="F131" i="41" s="1"/>
  <c r="J130" i="41"/>
  <c r="I125" i="13"/>
  <c r="J125" i="13" s="1"/>
  <c r="G45" i="13"/>
  <c r="I45" i="13" s="1"/>
  <c r="I66" i="20"/>
  <c r="J131" i="19"/>
  <c r="G67" i="20"/>
  <c r="B68" i="20"/>
  <c r="H67" i="20"/>
  <c r="E68" i="20"/>
  <c r="F68" i="20" s="1"/>
  <c r="J128" i="26"/>
  <c r="D130" i="26"/>
  <c r="G129" i="26"/>
  <c r="D46" i="13"/>
  <c r="E46" i="13" s="1"/>
  <c r="J125" i="31"/>
  <c r="D126" i="37"/>
  <c r="E126" i="37" s="1"/>
  <c r="G125" i="37"/>
  <c r="J130" i="29"/>
  <c r="G126" i="35"/>
  <c r="D127" i="35"/>
  <c r="J125" i="20"/>
  <c r="J124" i="37"/>
  <c r="G126" i="31"/>
  <c r="D127" i="31"/>
  <c r="J129" i="28"/>
  <c r="J125" i="35"/>
  <c r="F130" i="27"/>
  <c r="B130" i="27"/>
  <c r="I129" i="27"/>
  <c r="H129" i="27"/>
  <c r="B126" i="34"/>
  <c r="F126" i="34"/>
  <c r="H125" i="38"/>
  <c r="I125" i="38"/>
  <c r="D132" i="29"/>
  <c r="G131" i="29"/>
  <c r="H125" i="34"/>
  <c r="I125" i="34"/>
  <c r="I129" i="24"/>
  <c r="H129" i="24"/>
  <c r="D133" i="19"/>
  <c r="E133" i="19" s="1"/>
  <c r="G132" i="19"/>
  <c r="B130" i="24"/>
  <c r="F130" i="24"/>
  <c r="H126" i="13"/>
  <c r="I126" i="13"/>
  <c r="B126" i="38"/>
  <c r="F126" i="38"/>
  <c r="G126" i="20"/>
  <c r="D127" i="20"/>
  <c r="E127" i="20" s="1"/>
  <c r="D127" i="45" l="1"/>
  <c r="G126" i="45"/>
  <c r="J125" i="45"/>
  <c r="D129" i="43"/>
  <c r="G128" i="43"/>
  <c r="I128" i="43" s="1"/>
  <c r="J128" i="43" s="1"/>
  <c r="E131" i="42"/>
  <c r="F131" i="42" s="1"/>
  <c r="B131" i="42"/>
  <c r="J130" i="42"/>
  <c r="E128" i="39"/>
  <c r="F128" i="39" s="1"/>
  <c r="B128" i="39"/>
  <c r="J127" i="39"/>
  <c r="F127" i="13"/>
  <c r="D128" i="13" s="1"/>
  <c r="E128" i="13" s="1"/>
  <c r="B127" i="13"/>
  <c r="D132" i="41"/>
  <c r="E132" i="41" s="1"/>
  <c r="F132" i="41" s="1"/>
  <c r="G131" i="41"/>
  <c r="I131" i="41" s="1"/>
  <c r="H131" i="41"/>
  <c r="J127" i="40"/>
  <c r="F128" i="40"/>
  <c r="H128" i="40" s="1"/>
  <c r="B128" i="40"/>
  <c r="J125" i="34"/>
  <c r="H129" i="26"/>
  <c r="I129" i="26"/>
  <c r="E130" i="26"/>
  <c r="F130" i="26" s="1"/>
  <c r="B130" i="26"/>
  <c r="F46" i="13"/>
  <c r="B46" i="13"/>
  <c r="E69" i="20"/>
  <c r="F69" i="20" s="1"/>
  <c r="G68" i="20"/>
  <c r="H68" i="20"/>
  <c r="B69" i="20"/>
  <c r="J125" i="38"/>
  <c r="I67" i="20"/>
  <c r="E127" i="31"/>
  <c r="F127" i="31" s="1"/>
  <c r="B127" i="31"/>
  <c r="H126" i="35"/>
  <c r="I126" i="35"/>
  <c r="H126" i="31"/>
  <c r="I126" i="31"/>
  <c r="I125" i="37"/>
  <c r="H125" i="37"/>
  <c r="F126" i="37"/>
  <c r="B126" i="37"/>
  <c r="E127" i="35"/>
  <c r="F127" i="35" s="1"/>
  <c r="B127" i="35"/>
  <c r="B131" i="28"/>
  <c r="J129" i="24"/>
  <c r="J129" i="27"/>
  <c r="I132" i="19"/>
  <c r="H132" i="19"/>
  <c r="B133" i="19"/>
  <c r="F133" i="19"/>
  <c r="D127" i="34"/>
  <c r="G126" i="34"/>
  <c r="D127" i="38"/>
  <c r="E127" i="38" s="1"/>
  <c r="G126" i="38"/>
  <c r="E132" i="29"/>
  <c r="F132" i="29" s="1"/>
  <c r="J126" i="13"/>
  <c r="D131" i="24"/>
  <c r="E131" i="24" s="1"/>
  <c r="G130" i="24"/>
  <c r="I131" i="29"/>
  <c r="H131" i="29"/>
  <c r="G130" i="27"/>
  <c r="D131" i="27"/>
  <c r="F127" i="20"/>
  <c r="B127" i="20"/>
  <c r="H126" i="20"/>
  <c r="I126" i="20"/>
  <c r="G131" i="42" l="1"/>
  <c r="I131" i="42" s="1"/>
  <c r="D132" i="42"/>
  <c r="E132" i="42"/>
  <c r="F132" i="42" s="1"/>
  <c r="H131" i="42"/>
  <c r="E129" i="43"/>
  <c r="F129" i="43" s="1"/>
  <c r="B129" i="43"/>
  <c r="H126" i="45"/>
  <c r="I126" i="45"/>
  <c r="J126" i="45" s="1"/>
  <c r="E127" i="45"/>
  <c r="B127" i="45"/>
  <c r="F127" i="45"/>
  <c r="G127" i="13"/>
  <c r="I127" i="13" s="1"/>
  <c r="G128" i="39"/>
  <c r="I128" i="39" s="1"/>
  <c r="D129" i="39"/>
  <c r="H128" i="39"/>
  <c r="G132" i="41"/>
  <c r="I132" i="41" s="1"/>
  <c r="D133" i="41"/>
  <c r="E133" i="41" s="1"/>
  <c r="J131" i="41"/>
  <c r="J156" i="41" s="1"/>
  <c r="D129" i="40"/>
  <c r="G128" i="40"/>
  <c r="I128" i="40" s="1"/>
  <c r="J128" i="40" s="1"/>
  <c r="H132" i="41"/>
  <c r="B132" i="41"/>
  <c r="J126" i="35"/>
  <c r="J126" i="31"/>
  <c r="I68" i="20"/>
  <c r="G130" i="26"/>
  <c r="D131" i="26"/>
  <c r="G69" i="20"/>
  <c r="H69" i="20"/>
  <c r="B70" i="20"/>
  <c r="E70" i="20"/>
  <c r="F70" i="20" s="1"/>
  <c r="D47" i="13"/>
  <c r="E47" i="13" s="1"/>
  <c r="J132" i="19"/>
  <c r="G46" i="13"/>
  <c r="H46" i="13"/>
  <c r="J129" i="26"/>
  <c r="J130" i="28"/>
  <c r="D128" i="35"/>
  <c r="B128" i="35" s="1"/>
  <c r="G127" i="35"/>
  <c r="G126" i="37"/>
  <c r="D127" i="37"/>
  <c r="J125" i="37"/>
  <c r="D128" i="31"/>
  <c r="G127" i="31"/>
  <c r="G132" i="29"/>
  <c r="D133" i="29"/>
  <c r="E133" i="29" s="1"/>
  <c r="B127" i="34"/>
  <c r="H127" i="13"/>
  <c r="H126" i="34"/>
  <c r="I126" i="34"/>
  <c r="F131" i="24"/>
  <c r="B131" i="24"/>
  <c r="D134" i="19"/>
  <c r="E134" i="19" s="1"/>
  <c r="G133" i="19"/>
  <c r="H130" i="24"/>
  <c r="I130" i="24"/>
  <c r="F127" i="38"/>
  <c r="B127" i="38"/>
  <c r="B128" i="13"/>
  <c r="F128" i="13"/>
  <c r="B131" i="27"/>
  <c r="J131" i="29"/>
  <c r="J156" i="29" s="1"/>
  <c r="E131" i="27"/>
  <c r="F131" i="27" s="1"/>
  <c r="H126" i="38"/>
  <c r="I126" i="38"/>
  <c r="H130" i="27"/>
  <c r="I130" i="27"/>
  <c r="E127" i="34"/>
  <c r="F127" i="34" s="1"/>
  <c r="G127" i="20"/>
  <c r="D128" i="20"/>
  <c r="J126" i="20"/>
  <c r="D130" i="43" l="1"/>
  <c r="E130" i="43" s="1"/>
  <c r="F130" i="43" s="1"/>
  <c r="G129" i="43"/>
  <c r="I129" i="43" s="1"/>
  <c r="H129" i="43"/>
  <c r="D128" i="45"/>
  <c r="G127" i="45"/>
  <c r="D133" i="42"/>
  <c r="G132" i="42"/>
  <c r="I132" i="42" s="1"/>
  <c r="B132" i="42"/>
  <c r="H132" i="42"/>
  <c r="J131" i="42"/>
  <c r="J156" i="42" s="1"/>
  <c r="B129" i="39"/>
  <c r="E129" i="39"/>
  <c r="F129" i="39" s="1"/>
  <c r="J128" i="39"/>
  <c r="B129" i="40"/>
  <c r="E129" i="40"/>
  <c r="F129" i="40" s="1"/>
  <c r="F133" i="41"/>
  <c r="B133" i="41"/>
  <c r="J126" i="38"/>
  <c r="I69" i="20"/>
  <c r="I46" i="13"/>
  <c r="F47" i="13"/>
  <c r="G47" i="13" s="1"/>
  <c r="B47" i="13"/>
  <c r="E131" i="26"/>
  <c r="F131" i="26" s="1"/>
  <c r="B131" i="26"/>
  <c r="B71" i="20"/>
  <c r="H70" i="20"/>
  <c r="G70" i="20"/>
  <c r="E71" i="20"/>
  <c r="F71" i="20" s="1"/>
  <c r="H130" i="26"/>
  <c r="I130" i="26"/>
  <c r="E128" i="35"/>
  <c r="F128" i="35" s="1"/>
  <c r="B128" i="31"/>
  <c r="J126" i="34"/>
  <c r="B127" i="37"/>
  <c r="E127" i="37"/>
  <c r="F127" i="37" s="1"/>
  <c r="H126" i="37"/>
  <c r="I126" i="37"/>
  <c r="B132" i="28"/>
  <c r="I127" i="31"/>
  <c r="H127" i="31"/>
  <c r="I127" i="35"/>
  <c r="H127" i="35"/>
  <c r="E128" i="31"/>
  <c r="F128" i="31" s="1"/>
  <c r="J130" i="27"/>
  <c r="D128" i="34"/>
  <c r="E128" i="34" s="1"/>
  <c r="G127" i="34"/>
  <c r="D132" i="27"/>
  <c r="E132" i="27" s="1"/>
  <c r="G131" i="27"/>
  <c r="I133" i="19"/>
  <c r="H133" i="19"/>
  <c r="G131" i="24"/>
  <c r="D132" i="24"/>
  <c r="E132" i="24" s="1"/>
  <c r="B134" i="19"/>
  <c r="F134" i="19"/>
  <c r="F133" i="29"/>
  <c r="J127" i="13"/>
  <c r="H132" i="29"/>
  <c r="I132" i="29"/>
  <c r="G127" i="38"/>
  <c r="D128" i="38"/>
  <c r="D129" i="13"/>
  <c r="G128" i="13"/>
  <c r="J130" i="24"/>
  <c r="B128" i="20"/>
  <c r="I127" i="20"/>
  <c r="H127" i="20"/>
  <c r="E128" i="20"/>
  <c r="F128" i="20" s="1"/>
  <c r="G130" i="43" l="1"/>
  <c r="I130" i="43" s="1"/>
  <c r="D131" i="43"/>
  <c r="E133" i="42"/>
  <c r="F133" i="42" s="1"/>
  <c r="B133" i="42"/>
  <c r="H127" i="45"/>
  <c r="I127" i="45"/>
  <c r="J127" i="45" s="1"/>
  <c r="E128" i="45"/>
  <c r="F128" i="45"/>
  <c r="B128" i="45"/>
  <c r="J129" i="43"/>
  <c r="B130" i="43"/>
  <c r="H130" i="43"/>
  <c r="H129" i="39"/>
  <c r="D130" i="39"/>
  <c r="G129" i="39"/>
  <c r="I129" i="39" s="1"/>
  <c r="G129" i="40"/>
  <c r="I129" i="40" s="1"/>
  <c r="D130" i="40"/>
  <c r="H129" i="40"/>
  <c r="D134" i="41"/>
  <c r="E134" i="41" s="1"/>
  <c r="F134" i="41" s="1"/>
  <c r="G133" i="41"/>
  <c r="I133" i="41" s="1"/>
  <c r="H133" i="41"/>
  <c r="H47" i="13"/>
  <c r="I47" i="13" s="1"/>
  <c r="J130" i="26"/>
  <c r="J131" i="28"/>
  <c r="G131" i="26"/>
  <c r="D132" i="26"/>
  <c r="B132" i="26" s="1"/>
  <c r="G71" i="20"/>
  <c r="B72" i="20"/>
  <c r="E72" i="20"/>
  <c r="F72" i="20" s="1"/>
  <c r="H71" i="20"/>
  <c r="D48" i="13"/>
  <c r="E48" i="13" s="1"/>
  <c r="I70" i="20"/>
  <c r="D129" i="35"/>
  <c r="G128" i="35"/>
  <c r="J126" i="37"/>
  <c r="D129" i="31"/>
  <c r="G128" i="31"/>
  <c r="G127" i="37"/>
  <c r="D128" i="37"/>
  <c r="B128" i="37" s="1"/>
  <c r="J127" i="31"/>
  <c r="J127" i="35"/>
  <c r="J127" i="20"/>
  <c r="B129" i="13"/>
  <c r="B128" i="38"/>
  <c r="D134" i="29"/>
  <c r="E134" i="29" s="1"/>
  <c r="G133" i="29"/>
  <c r="E128" i="38"/>
  <c r="F128" i="38" s="1"/>
  <c r="G134" i="19"/>
  <c r="D135" i="19"/>
  <c r="H131" i="27"/>
  <c r="I131" i="27"/>
  <c r="H127" i="38"/>
  <c r="I127" i="38"/>
  <c r="J133" i="19"/>
  <c r="F132" i="27"/>
  <c r="B132" i="27"/>
  <c r="I128" i="13"/>
  <c r="H128" i="13"/>
  <c r="B132" i="24"/>
  <c r="F132" i="24"/>
  <c r="I127" i="34"/>
  <c r="H127" i="34"/>
  <c r="E129" i="13"/>
  <c r="F129" i="13" s="1"/>
  <c r="H131" i="24"/>
  <c r="I131" i="24"/>
  <c r="F128" i="34"/>
  <c r="B128" i="34"/>
  <c r="G128" i="20"/>
  <c r="D129" i="20"/>
  <c r="G133" i="42" l="1"/>
  <c r="I133" i="42" s="1"/>
  <c r="D134" i="42"/>
  <c r="E134" i="42" s="1"/>
  <c r="F134" i="42" s="1"/>
  <c r="H133" i="42"/>
  <c r="D129" i="45"/>
  <c r="G128" i="45"/>
  <c r="E131" i="43"/>
  <c r="F131" i="43" s="1"/>
  <c r="B131" i="43"/>
  <c r="J130" i="43"/>
  <c r="J129" i="39"/>
  <c r="E130" i="39"/>
  <c r="F130" i="39" s="1"/>
  <c r="H130" i="39" s="1"/>
  <c r="B130" i="39"/>
  <c r="B134" i="41"/>
  <c r="H134" i="41"/>
  <c r="E130" i="40"/>
  <c r="F130" i="40" s="1"/>
  <c r="B130" i="40"/>
  <c r="G134" i="41"/>
  <c r="I134" i="41" s="1"/>
  <c r="D135" i="41"/>
  <c r="J129" i="40"/>
  <c r="E132" i="26"/>
  <c r="F132" i="26" s="1"/>
  <c r="F48" i="13"/>
  <c r="B48" i="13"/>
  <c r="I71" i="20"/>
  <c r="G72" i="20"/>
  <c r="E73" i="20"/>
  <c r="B73" i="20"/>
  <c r="H72" i="20"/>
  <c r="I131" i="26"/>
  <c r="H131" i="26"/>
  <c r="J131" i="27"/>
  <c r="I128" i="35"/>
  <c r="H128" i="35"/>
  <c r="E129" i="35"/>
  <c r="F129" i="35" s="1"/>
  <c r="B129" i="35"/>
  <c r="I127" i="37"/>
  <c r="H127" i="37"/>
  <c r="I128" i="31"/>
  <c r="H128" i="31"/>
  <c r="E129" i="31"/>
  <c r="F129" i="31" s="1"/>
  <c r="B129" i="31"/>
  <c r="E128" i="37"/>
  <c r="F128" i="37" s="1"/>
  <c r="B133" i="28"/>
  <c r="J128" i="13"/>
  <c r="J131" i="24"/>
  <c r="D129" i="38"/>
  <c r="G128" i="38"/>
  <c r="J127" i="34"/>
  <c r="H134" i="19"/>
  <c r="I134" i="19"/>
  <c r="D130" i="13"/>
  <c r="E130" i="13" s="1"/>
  <c r="G129" i="13"/>
  <c r="B135" i="19"/>
  <c r="D133" i="24"/>
  <c r="E133" i="24" s="1"/>
  <c r="G132" i="24"/>
  <c r="G132" i="27"/>
  <c r="D133" i="27"/>
  <c r="E133" i="27" s="1"/>
  <c r="G128" i="34"/>
  <c r="D129" i="34"/>
  <c r="E129" i="34" s="1"/>
  <c r="H133" i="29"/>
  <c r="I133" i="29"/>
  <c r="J127" i="38"/>
  <c r="E135" i="19"/>
  <c r="F135" i="19" s="1"/>
  <c r="F134" i="29"/>
  <c r="B129" i="20"/>
  <c r="E129" i="20"/>
  <c r="F129" i="20" s="1"/>
  <c r="H128" i="20"/>
  <c r="I128" i="20"/>
  <c r="G131" i="43" l="1"/>
  <c r="I131" i="43" s="1"/>
  <c r="D132" i="43"/>
  <c r="H131" i="43"/>
  <c r="D135" i="42"/>
  <c r="G134" i="42"/>
  <c r="I134" i="42" s="1"/>
  <c r="H128" i="45"/>
  <c r="I128" i="45"/>
  <c r="J128" i="45" s="1"/>
  <c r="E129" i="45"/>
  <c r="F129" i="45" s="1"/>
  <c r="B129" i="45"/>
  <c r="B134" i="42"/>
  <c r="H134" i="42"/>
  <c r="G130" i="39"/>
  <c r="I130" i="39" s="1"/>
  <c r="J130" i="39" s="1"/>
  <c r="D131" i="39"/>
  <c r="E131" i="39" s="1"/>
  <c r="D131" i="40"/>
  <c r="G130" i="40"/>
  <c r="I130" i="40" s="1"/>
  <c r="B135" i="41"/>
  <c r="H130" i="40"/>
  <c r="E135" i="41"/>
  <c r="F135" i="41" s="1"/>
  <c r="G132" i="26"/>
  <c r="D133" i="26"/>
  <c r="B133" i="26" s="1"/>
  <c r="I72" i="20"/>
  <c r="D49" i="13"/>
  <c r="J132" i="28"/>
  <c r="F73" i="20"/>
  <c r="E74" i="20"/>
  <c r="G48" i="13"/>
  <c r="J131" i="26"/>
  <c r="H48" i="13"/>
  <c r="J128" i="35"/>
  <c r="G129" i="35"/>
  <c r="D130" i="35"/>
  <c r="G129" i="31"/>
  <c r="D130" i="31"/>
  <c r="J128" i="31"/>
  <c r="G128" i="37"/>
  <c r="D129" i="37"/>
  <c r="J127" i="37"/>
  <c r="G135" i="19"/>
  <c r="D136" i="19"/>
  <c r="J128" i="20"/>
  <c r="F129" i="34"/>
  <c r="B129" i="34"/>
  <c r="I128" i="34"/>
  <c r="H128" i="34"/>
  <c r="F133" i="27"/>
  <c r="B133" i="27"/>
  <c r="I132" i="24"/>
  <c r="H132" i="24"/>
  <c r="I129" i="13"/>
  <c r="H129" i="13"/>
  <c r="H132" i="27"/>
  <c r="I132" i="27"/>
  <c r="B133" i="24"/>
  <c r="F133" i="24"/>
  <c r="B130" i="13"/>
  <c r="F130" i="13"/>
  <c r="J134" i="19"/>
  <c r="H128" i="38"/>
  <c r="I128" i="38"/>
  <c r="B129" i="38"/>
  <c r="G134" i="29"/>
  <c r="D135" i="29"/>
  <c r="E135" i="29" s="1"/>
  <c r="E129" i="38"/>
  <c r="F129" i="38" s="1"/>
  <c r="G129" i="20"/>
  <c r="D130" i="20"/>
  <c r="E130" i="20" s="1"/>
  <c r="D130" i="45" l="1"/>
  <c r="G129" i="45"/>
  <c r="E135" i="42"/>
  <c r="F135" i="42"/>
  <c r="H135" i="42" s="1"/>
  <c r="B135" i="42"/>
  <c r="E132" i="43"/>
  <c r="F132" i="43" s="1"/>
  <c r="B132" i="43"/>
  <c r="J131" i="43"/>
  <c r="J156" i="43" s="1"/>
  <c r="B131" i="39"/>
  <c r="F131" i="39"/>
  <c r="H131" i="39" s="1"/>
  <c r="G135" i="41"/>
  <c r="I135" i="41" s="1"/>
  <c r="D136" i="41"/>
  <c r="E136" i="41" s="1"/>
  <c r="F136" i="41" s="1"/>
  <c r="H135" i="41"/>
  <c r="J130" i="40"/>
  <c r="E131" i="40"/>
  <c r="F131" i="40" s="1"/>
  <c r="B131" i="40"/>
  <c r="E133" i="26"/>
  <c r="F133" i="26" s="1"/>
  <c r="H132" i="26"/>
  <c r="I132" i="26"/>
  <c r="I48" i="13"/>
  <c r="H73" i="20"/>
  <c r="G73" i="20"/>
  <c r="G74" i="20" s="1"/>
  <c r="B49" i="13"/>
  <c r="E49" i="13"/>
  <c r="F49" i="13" s="1"/>
  <c r="J132" i="27"/>
  <c r="H129" i="35"/>
  <c r="I129" i="35"/>
  <c r="E130" i="35"/>
  <c r="F130" i="35" s="1"/>
  <c r="B130" i="35"/>
  <c r="E129" i="37"/>
  <c r="F129" i="37" s="1"/>
  <c r="B129" i="37"/>
  <c r="I128" i="37"/>
  <c r="H128" i="37"/>
  <c r="B134" i="28"/>
  <c r="B130" i="31"/>
  <c r="H129" i="31"/>
  <c r="I129" i="31"/>
  <c r="E130" i="31"/>
  <c r="F130" i="31" s="1"/>
  <c r="D130" i="38"/>
  <c r="E130" i="38" s="1"/>
  <c r="G129" i="38"/>
  <c r="J128" i="34"/>
  <c r="H134" i="29"/>
  <c r="I134" i="29"/>
  <c r="G130" i="13"/>
  <c r="D131" i="13"/>
  <c r="E131" i="13" s="1"/>
  <c r="J129" i="13"/>
  <c r="G133" i="24"/>
  <c r="D134" i="24"/>
  <c r="E134" i="24" s="1"/>
  <c r="J132" i="24"/>
  <c r="B136" i="19"/>
  <c r="G129" i="34"/>
  <c r="D130" i="34"/>
  <c r="E130" i="34" s="1"/>
  <c r="E136" i="19"/>
  <c r="F136" i="19" s="1"/>
  <c r="F135" i="29"/>
  <c r="J128" i="38"/>
  <c r="G133" i="27"/>
  <c r="D134" i="27"/>
  <c r="E134" i="27" s="1"/>
  <c r="I135" i="19"/>
  <c r="H135" i="19"/>
  <c r="H129" i="20"/>
  <c r="I129" i="20"/>
  <c r="B130" i="20"/>
  <c r="F130" i="20"/>
  <c r="D133" i="43" l="1"/>
  <c r="G132" i="43"/>
  <c r="I132" i="43" s="1"/>
  <c r="H132" i="43"/>
  <c r="D136" i="42"/>
  <c r="G135" i="42"/>
  <c r="I135" i="42" s="1"/>
  <c r="E136" i="42"/>
  <c r="F136" i="42" s="1"/>
  <c r="H129" i="45"/>
  <c r="I129" i="45"/>
  <c r="E130" i="45"/>
  <c r="F130" i="45" s="1"/>
  <c r="B130" i="45"/>
  <c r="D132" i="39"/>
  <c r="E132" i="39" s="1"/>
  <c r="F132" i="39" s="1"/>
  <c r="G131" i="39"/>
  <c r="I131" i="39" s="1"/>
  <c r="J131" i="39" s="1"/>
  <c r="J156" i="39" s="1"/>
  <c r="H131" i="40"/>
  <c r="G131" i="40"/>
  <c r="I131" i="40" s="1"/>
  <c r="D132" i="40"/>
  <c r="D137" i="41"/>
  <c r="G136" i="41"/>
  <c r="I136" i="41" s="1"/>
  <c r="H136" i="41"/>
  <c r="B136" i="41"/>
  <c r="D134" i="26"/>
  <c r="G133" i="26"/>
  <c r="J132" i="26"/>
  <c r="J133" i="28"/>
  <c r="J129" i="35"/>
  <c r="D50" i="13"/>
  <c r="E50" i="13" s="1"/>
  <c r="H49" i="13"/>
  <c r="G49" i="13"/>
  <c r="J129" i="31"/>
  <c r="I73" i="20"/>
  <c r="I74" i="20" s="1"/>
  <c r="H74" i="20"/>
  <c r="G130" i="35"/>
  <c r="D131" i="35"/>
  <c r="E131" i="35" s="1"/>
  <c r="G130" i="31"/>
  <c r="D131" i="31"/>
  <c r="E131" i="31" s="1"/>
  <c r="J128" i="37"/>
  <c r="D130" i="37"/>
  <c r="E130" i="37" s="1"/>
  <c r="G129" i="37"/>
  <c r="D137" i="19"/>
  <c r="E137" i="19" s="1"/>
  <c r="G136" i="19"/>
  <c r="H133" i="27"/>
  <c r="I133" i="27"/>
  <c r="B130" i="34"/>
  <c r="F130" i="34"/>
  <c r="J135" i="19"/>
  <c r="G135" i="29"/>
  <c r="D136" i="29"/>
  <c r="E136" i="29" s="1"/>
  <c r="I129" i="34"/>
  <c r="H129" i="34"/>
  <c r="F134" i="24"/>
  <c r="B134" i="24"/>
  <c r="H133" i="24"/>
  <c r="I133" i="24"/>
  <c r="H129" i="38"/>
  <c r="I129" i="38"/>
  <c r="F131" i="13"/>
  <c r="B131" i="13"/>
  <c r="J129" i="20"/>
  <c r="B134" i="27"/>
  <c r="F134" i="27"/>
  <c r="H130" i="13"/>
  <c r="I130" i="13"/>
  <c r="F130" i="38"/>
  <c r="B130" i="38"/>
  <c r="D131" i="20"/>
  <c r="E131" i="20" s="1"/>
  <c r="G130" i="20"/>
  <c r="D131" i="45" l="1"/>
  <c r="G130" i="45"/>
  <c r="J129" i="45"/>
  <c r="D137" i="42"/>
  <c r="G136" i="42"/>
  <c r="I136" i="42" s="1"/>
  <c r="B136" i="42"/>
  <c r="H136" i="42"/>
  <c r="E133" i="43"/>
  <c r="F133" i="43" s="1"/>
  <c r="B133" i="43"/>
  <c r="D133" i="39"/>
  <c r="G132" i="39"/>
  <c r="I132" i="39" s="1"/>
  <c r="B132" i="39"/>
  <c r="H132" i="39"/>
  <c r="J131" i="40"/>
  <c r="J156" i="40" s="1"/>
  <c r="B137" i="41"/>
  <c r="E132" i="40"/>
  <c r="F132" i="40" s="1"/>
  <c r="B132" i="40"/>
  <c r="E137" i="41"/>
  <c r="F137" i="41" s="1"/>
  <c r="I133" i="26"/>
  <c r="H133" i="26"/>
  <c r="E134" i="26"/>
  <c r="F134" i="26" s="1"/>
  <c r="B134" i="26"/>
  <c r="I49" i="13"/>
  <c r="B50" i="13"/>
  <c r="F50" i="13"/>
  <c r="G50" i="13" s="1"/>
  <c r="J133" i="27"/>
  <c r="B131" i="35"/>
  <c r="F131" i="35"/>
  <c r="J130" i="13"/>
  <c r="J133" i="24"/>
  <c r="I130" i="35"/>
  <c r="H130" i="35"/>
  <c r="H129" i="37"/>
  <c r="I129" i="37"/>
  <c r="F130" i="37"/>
  <c r="B130" i="37"/>
  <c r="B131" i="31"/>
  <c r="F131" i="31"/>
  <c r="H130" i="31"/>
  <c r="I130" i="31"/>
  <c r="B135" i="28"/>
  <c r="J129" i="38"/>
  <c r="D131" i="34"/>
  <c r="E131" i="34" s="1"/>
  <c r="G130" i="34"/>
  <c r="G131" i="13"/>
  <c r="D132" i="13"/>
  <c r="E132" i="13" s="1"/>
  <c r="J129" i="34"/>
  <c r="G134" i="24"/>
  <c r="D135" i="24"/>
  <c r="E135" i="24" s="1"/>
  <c r="H136" i="19"/>
  <c r="I136" i="19"/>
  <c r="D135" i="27"/>
  <c r="G134" i="27"/>
  <c r="G130" i="38"/>
  <c r="D131" i="38"/>
  <c r="E131" i="38" s="1"/>
  <c r="F136" i="29"/>
  <c r="H135" i="29"/>
  <c r="I135" i="29"/>
  <c r="B137" i="19"/>
  <c r="F137" i="19"/>
  <c r="I130" i="20"/>
  <c r="H130" i="20"/>
  <c r="F131" i="20"/>
  <c r="B131" i="20"/>
  <c r="D134" i="43" l="1"/>
  <c r="G133" i="43"/>
  <c r="I133" i="43" s="1"/>
  <c r="H133" i="43"/>
  <c r="E137" i="42"/>
  <c r="F137" i="42"/>
  <c r="B137" i="42"/>
  <c r="H137" i="42"/>
  <c r="H130" i="45"/>
  <c r="I130" i="45"/>
  <c r="E131" i="45"/>
  <c r="F131" i="45"/>
  <c r="B131" i="45"/>
  <c r="B133" i="39"/>
  <c r="E133" i="39"/>
  <c r="F133" i="39" s="1"/>
  <c r="D133" i="40"/>
  <c r="G132" i="40"/>
  <c r="I132" i="40" s="1"/>
  <c r="H132" i="40"/>
  <c r="G137" i="41"/>
  <c r="I137" i="41" s="1"/>
  <c r="D138" i="41"/>
  <c r="E138" i="41" s="1"/>
  <c r="F138" i="41" s="1"/>
  <c r="H137" i="41"/>
  <c r="D135" i="26"/>
  <c r="B135" i="26" s="1"/>
  <c r="G134" i="26"/>
  <c r="J133" i="26"/>
  <c r="D51" i="13"/>
  <c r="H50" i="13"/>
  <c r="I50" i="13" s="1"/>
  <c r="J134" i="28"/>
  <c r="J130" i="35"/>
  <c r="J129" i="37"/>
  <c r="D132" i="35"/>
  <c r="G131" i="35"/>
  <c r="J130" i="31"/>
  <c r="G130" i="37"/>
  <c r="D131" i="37"/>
  <c r="D132" i="31"/>
  <c r="G131" i="31"/>
  <c r="J136" i="19"/>
  <c r="G136" i="29"/>
  <c r="D137" i="29"/>
  <c r="F135" i="24"/>
  <c r="B135" i="24"/>
  <c r="I130" i="34"/>
  <c r="H130" i="34"/>
  <c r="H134" i="24"/>
  <c r="I134" i="24"/>
  <c r="B132" i="13"/>
  <c r="F132" i="13"/>
  <c r="B131" i="34"/>
  <c r="F131" i="34"/>
  <c r="B135" i="27"/>
  <c r="H131" i="13"/>
  <c r="I131" i="13"/>
  <c r="H130" i="38"/>
  <c r="I130" i="38"/>
  <c r="F131" i="38"/>
  <c r="B131" i="38"/>
  <c r="E135" i="27"/>
  <c r="F135" i="27" s="1"/>
  <c r="D138" i="19"/>
  <c r="E138" i="19" s="1"/>
  <c r="G137" i="19"/>
  <c r="H134" i="27"/>
  <c r="I134" i="27"/>
  <c r="D132" i="20"/>
  <c r="G131" i="20"/>
  <c r="J130" i="20"/>
  <c r="D138" i="42" l="1"/>
  <c r="G137" i="42"/>
  <c r="I137" i="42" s="1"/>
  <c r="E138" i="42"/>
  <c r="F138" i="42" s="1"/>
  <c r="D132" i="45"/>
  <c r="G131" i="45"/>
  <c r="J130" i="45"/>
  <c r="E134" i="43"/>
  <c r="F134" i="43" s="1"/>
  <c r="B134" i="43"/>
  <c r="H133" i="39"/>
  <c r="D134" i="39"/>
  <c r="B134" i="39" s="1"/>
  <c r="G133" i="39"/>
  <c r="I133" i="39" s="1"/>
  <c r="G138" i="41"/>
  <c r="I138" i="41" s="1"/>
  <c r="D139" i="41"/>
  <c r="E139" i="41" s="1"/>
  <c r="F139" i="41" s="1"/>
  <c r="B138" i="41"/>
  <c r="H138" i="41"/>
  <c r="E133" i="40"/>
  <c r="F133" i="40" s="1"/>
  <c r="B133" i="40"/>
  <c r="E135" i="26"/>
  <c r="F135" i="26" s="1"/>
  <c r="I134" i="26"/>
  <c r="H134" i="26"/>
  <c r="B51" i="13"/>
  <c r="E51" i="13"/>
  <c r="F51" i="13" s="1"/>
  <c r="E132" i="35"/>
  <c r="F132" i="35" s="1"/>
  <c r="B132" i="35"/>
  <c r="J134" i="27"/>
  <c r="H131" i="35"/>
  <c r="I131" i="35"/>
  <c r="I131" i="31"/>
  <c r="H131" i="31"/>
  <c r="E132" i="31"/>
  <c r="F132" i="31" s="1"/>
  <c r="B132" i="31"/>
  <c r="B136" i="28"/>
  <c r="E131" i="37"/>
  <c r="F131" i="37" s="1"/>
  <c r="B131" i="37"/>
  <c r="H130" i="37"/>
  <c r="I130" i="37"/>
  <c r="J130" i="38"/>
  <c r="J131" i="13"/>
  <c r="J156" i="13" s="1"/>
  <c r="J134" i="24"/>
  <c r="I136" i="29"/>
  <c r="H136" i="29"/>
  <c r="G131" i="38"/>
  <c r="D132" i="38"/>
  <c r="H137" i="19"/>
  <c r="I137" i="19"/>
  <c r="G135" i="27"/>
  <c r="D136" i="27"/>
  <c r="E136" i="27" s="1"/>
  <c r="B138" i="19"/>
  <c r="F138" i="19"/>
  <c r="J130" i="34"/>
  <c r="D132" i="34"/>
  <c r="E132" i="34" s="1"/>
  <c r="G131" i="34"/>
  <c r="G135" i="24"/>
  <c r="D136" i="24"/>
  <c r="E136" i="24" s="1"/>
  <c r="D133" i="13"/>
  <c r="E133" i="13" s="1"/>
  <c r="G132" i="13"/>
  <c r="E137" i="29"/>
  <c r="F137" i="29" s="1"/>
  <c r="I131" i="20"/>
  <c r="H131" i="20"/>
  <c r="B132" i="20"/>
  <c r="E132" i="20"/>
  <c r="F132" i="20" s="1"/>
  <c r="G134" i="43" l="1"/>
  <c r="I134" i="43" s="1"/>
  <c r="D135" i="43"/>
  <c r="H134" i="43"/>
  <c r="H131" i="45"/>
  <c r="I131" i="45"/>
  <c r="E132" i="45"/>
  <c r="F132" i="45"/>
  <c r="B132" i="45"/>
  <c r="G138" i="42"/>
  <c r="I138" i="42" s="1"/>
  <c r="D139" i="42"/>
  <c r="E139" i="42"/>
  <c r="F139" i="42" s="1"/>
  <c r="B138" i="42"/>
  <c r="H138" i="42"/>
  <c r="E134" i="39"/>
  <c r="F134" i="39" s="1"/>
  <c r="H134" i="39" s="1"/>
  <c r="G133" i="40"/>
  <c r="I133" i="40" s="1"/>
  <c r="D134" i="40"/>
  <c r="E134" i="40" s="1"/>
  <c r="H133" i="40"/>
  <c r="G139" i="41"/>
  <c r="I139" i="41" s="1"/>
  <c r="D140" i="41"/>
  <c r="E140" i="41" s="1"/>
  <c r="F140" i="41" s="1"/>
  <c r="B139" i="41"/>
  <c r="H139" i="41"/>
  <c r="J134" i="26"/>
  <c r="G135" i="26"/>
  <c r="D136" i="26"/>
  <c r="B136" i="26" s="1"/>
  <c r="J137" i="19"/>
  <c r="D52" i="13"/>
  <c r="E52" i="13" s="1"/>
  <c r="H51" i="13"/>
  <c r="G51" i="13"/>
  <c r="J130" i="37"/>
  <c r="J131" i="35"/>
  <c r="J156" i="35" s="1"/>
  <c r="G132" i="35"/>
  <c r="D133" i="35"/>
  <c r="G131" i="37"/>
  <c r="D132" i="37"/>
  <c r="D133" i="31"/>
  <c r="E133" i="31" s="1"/>
  <c r="G132" i="31"/>
  <c r="J135" i="28"/>
  <c r="J131" i="31"/>
  <c r="G137" i="29"/>
  <c r="D138" i="29"/>
  <c r="E138" i="29" s="1"/>
  <c r="I131" i="34"/>
  <c r="H131" i="34"/>
  <c r="B132" i="38"/>
  <c r="F132" i="34"/>
  <c r="B132" i="34"/>
  <c r="G138" i="19"/>
  <c r="D139" i="19"/>
  <c r="H131" i="38"/>
  <c r="I131" i="38"/>
  <c r="B133" i="13"/>
  <c r="F133" i="13"/>
  <c r="E132" i="38"/>
  <c r="F132" i="38" s="1"/>
  <c r="I135" i="24"/>
  <c r="H135" i="24"/>
  <c r="F136" i="27"/>
  <c r="B136" i="27"/>
  <c r="I132" i="13"/>
  <c r="H132" i="13"/>
  <c r="F136" i="24"/>
  <c r="B136" i="24"/>
  <c r="H135" i="27"/>
  <c r="I135" i="27"/>
  <c r="G132" i="20"/>
  <c r="D133" i="20"/>
  <c r="E133" i="20" s="1"/>
  <c r="J131" i="20"/>
  <c r="D133" i="45" l="1"/>
  <c r="G132" i="45"/>
  <c r="J131" i="45"/>
  <c r="J156" i="45" s="1"/>
  <c r="D140" i="42"/>
  <c r="G139" i="42"/>
  <c r="I139" i="42" s="1"/>
  <c r="B139" i="42"/>
  <c r="H139" i="42"/>
  <c r="E135" i="43"/>
  <c r="F135" i="43" s="1"/>
  <c r="B135" i="43"/>
  <c r="D135" i="39"/>
  <c r="B135" i="39" s="1"/>
  <c r="G134" i="39"/>
  <c r="I134" i="39" s="1"/>
  <c r="E135" i="39"/>
  <c r="F135" i="39" s="1"/>
  <c r="D141" i="41"/>
  <c r="E141" i="41" s="1"/>
  <c r="G140" i="41"/>
  <c r="I140" i="41" s="1"/>
  <c r="F134" i="40"/>
  <c r="B134" i="40"/>
  <c r="H140" i="41"/>
  <c r="B140" i="41"/>
  <c r="E136" i="26"/>
  <c r="F136" i="26" s="1"/>
  <c r="H135" i="26"/>
  <c r="I135" i="26"/>
  <c r="J131" i="38"/>
  <c r="J156" i="38" s="1"/>
  <c r="I51" i="13"/>
  <c r="B52" i="13"/>
  <c r="F52" i="13"/>
  <c r="G52" i="13" s="1"/>
  <c r="J135" i="24"/>
  <c r="E133" i="35"/>
  <c r="F133" i="35" s="1"/>
  <c r="B133" i="35"/>
  <c r="H132" i="35"/>
  <c r="I132" i="35"/>
  <c r="B132" i="37"/>
  <c r="H132" i="31"/>
  <c r="I132" i="31"/>
  <c r="E132" i="37"/>
  <c r="F132" i="37" s="1"/>
  <c r="H131" i="37"/>
  <c r="I131" i="37"/>
  <c r="B133" i="31"/>
  <c r="F133" i="31"/>
  <c r="B137" i="28"/>
  <c r="J131" i="34"/>
  <c r="J156" i="34" s="1"/>
  <c r="J135" i="27"/>
  <c r="D133" i="38"/>
  <c r="E133" i="38" s="1"/>
  <c r="G132" i="38"/>
  <c r="B139" i="19"/>
  <c r="F138" i="29"/>
  <c r="D137" i="27"/>
  <c r="G136" i="27"/>
  <c r="E139" i="19"/>
  <c r="F139" i="19" s="1"/>
  <c r="H137" i="29"/>
  <c r="I137" i="29"/>
  <c r="H138" i="19"/>
  <c r="I138" i="19"/>
  <c r="G136" i="24"/>
  <c r="D137" i="24"/>
  <c r="E137" i="24" s="1"/>
  <c r="G133" i="13"/>
  <c r="D134" i="13"/>
  <c r="E134" i="13" s="1"/>
  <c r="D133" i="34"/>
  <c r="G132" i="34"/>
  <c r="B133" i="20"/>
  <c r="F133" i="20"/>
  <c r="H132" i="20"/>
  <c r="I132" i="20"/>
  <c r="D136" i="43" l="1"/>
  <c r="G135" i="43"/>
  <c r="I135" i="43" s="1"/>
  <c r="H135" i="43"/>
  <c r="E140" i="42"/>
  <c r="F140" i="42"/>
  <c r="B140" i="42"/>
  <c r="H140" i="42"/>
  <c r="H132" i="45"/>
  <c r="I132" i="45"/>
  <c r="E133" i="45"/>
  <c r="F133" i="45"/>
  <c r="B133" i="45"/>
  <c r="H135" i="39"/>
  <c r="D136" i="39"/>
  <c r="G135" i="39"/>
  <c r="I135" i="39" s="1"/>
  <c r="G134" i="40"/>
  <c r="I134" i="40" s="1"/>
  <c r="D135" i="40"/>
  <c r="H134" i="40"/>
  <c r="F141" i="41"/>
  <c r="B141" i="41"/>
  <c r="J135" i="26"/>
  <c r="D137" i="26"/>
  <c r="G136" i="26"/>
  <c r="J132" i="20"/>
  <c r="J132" i="31"/>
  <c r="D53" i="13"/>
  <c r="E53" i="13" s="1"/>
  <c r="H52" i="13"/>
  <c r="I52" i="13" s="1"/>
  <c r="D134" i="35"/>
  <c r="G133" i="35"/>
  <c r="J136" i="28"/>
  <c r="G132" i="37"/>
  <c r="D133" i="37"/>
  <c r="E133" i="37" s="1"/>
  <c r="D134" i="31"/>
  <c r="G133" i="31"/>
  <c r="J138" i="19"/>
  <c r="J131" i="37"/>
  <c r="J156" i="37" s="1"/>
  <c r="F137" i="24"/>
  <c r="B137" i="24"/>
  <c r="B137" i="27"/>
  <c r="H136" i="27"/>
  <c r="I136" i="27"/>
  <c r="H133" i="13"/>
  <c r="I133" i="13"/>
  <c r="H136" i="24"/>
  <c r="I136" i="24"/>
  <c r="B133" i="34"/>
  <c r="D139" i="29"/>
  <c r="E139" i="29" s="1"/>
  <c r="G138" i="29"/>
  <c r="F134" i="13"/>
  <c r="B134" i="13"/>
  <c r="E133" i="34"/>
  <c r="F133" i="34" s="1"/>
  <c r="H132" i="38"/>
  <c r="I132" i="38"/>
  <c r="G139" i="19"/>
  <c r="D140" i="19"/>
  <c r="H132" i="34"/>
  <c r="I132" i="34"/>
  <c r="E137" i="27"/>
  <c r="F137" i="27" s="1"/>
  <c r="F133" i="38"/>
  <c r="B133" i="38"/>
  <c r="D134" i="20"/>
  <c r="G133" i="20"/>
  <c r="D141" i="42" l="1"/>
  <c r="G140" i="42"/>
  <c r="I140" i="42" s="1"/>
  <c r="D134" i="45"/>
  <c r="G133" i="45"/>
  <c r="E136" i="43"/>
  <c r="F136" i="43" s="1"/>
  <c r="B136" i="43"/>
  <c r="E136" i="39"/>
  <c r="F136" i="39" s="1"/>
  <c r="B136" i="39"/>
  <c r="D142" i="41"/>
  <c r="E142" i="41" s="1"/>
  <c r="F142" i="41" s="1"/>
  <c r="G141" i="41"/>
  <c r="I141" i="41" s="1"/>
  <c r="H141" i="41"/>
  <c r="E135" i="40"/>
  <c r="F135" i="40" s="1"/>
  <c r="B135" i="40"/>
  <c r="I136" i="26"/>
  <c r="H136" i="26"/>
  <c r="E137" i="26"/>
  <c r="F137" i="26" s="1"/>
  <c r="B137" i="26"/>
  <c r="F53" i="13"/>
  <c r="G53" i="13" s="1"/>
  <c r="B53" i="13"/>
  <c r="I133" i="35"/>
  <c r="H133" i="35"/>
  <c r="J136" i="24"/>
  <c r="E134" i="35"/>
  <c r="F134" i="35" s="1"/>
  <c r="B134" i="35"/>
  <c r="J136" i="27"/>
  <c r="I133" i="31"/>
  <c r="H133" i="31"/>
  <c r="E134" i="31"/>
  <c r="F134" i="31" s="1"/>
  <c r="B134" i="31"/>
  <c r="B138" i="28"/>
  <c r="B133" i="37"/>
  <c r="F133" i="37"/>
  <c r="H132" i="37"/>
  <c r="I132" i="37"/>
  <c r="G133" i="34"/>
  <c r="D134" i="34"/>
  <c r="E134" i="34" s="1"/>
  <c r="G137" i="27"/>
  <c r="D138" i="27"/>
  <c r="E138" i="27" s="1"/>
  <c r="H139" i="19"/>
  <c r="I139" i="19"/>
  <c r="G137" i="24"/>
  <c r="D138" i="24"/>
  <c r="E138" i="24" s="1"/>
  <c r="B140" i="19"/>
  <c r="E140" i="19"/>
  <c r="F140" i="19" s="1"/>
  <c r="H138" i="29"/>
  <c r="I138" i="29"/>
  <c r="G133" i="38"/>
  <c r="D134" i="38"/>
  <c r="F139" i="29"/>
  <c r="D135" i="13"/>
  <c r="E135" i="13" s="1"/>
  <c r="G134" i="13"/>
  <c r="B134" i="20"/>
  <c r="H133" i="20"/>
  <c r="I133" i="20"/>
  <c r="E134" i="20"/>
  <c r="F134" i="20" s="1"/>
  <c r="D137" i="43" l="1"/>
  <c r="G136" i="43"/>
  <c r="I136" i="43" s="1"/>
  <c r="H136" i="43"/>
  <c r="H133" i="45"/>
  <c r="I133" i="45"/>
  <c r="E134" i="45"/>
  <c r="F134" i="45"/>
  <c r="B134" i="45"/>
  <c r="E141" i="42"/>
  <c r="F141" i="42" s="1"/>
  <c r="B141" i="42"/>
  <c r="H136" i="39"/>
  <c r="G136" i="39"/>
  <c r="I136" i="39" s="1"/>
  <c r="D137" i="39"/>
  <c r="G135" i="40"/>
  <c r="I135" i="40" s="1"/>
  <c r="D136" i="40"/>
  <c r="H135" i="40"/>
  <c r="G142" i="41"/>
  <c r="I142" i="41" s="1"/>
  <c r="D143" i="41"/>
  <c r="B142" i="41"/>
  <c r="H142" i="41"/>
  <c r="D138" i="26"/>
  <c r="G137" i="26"/>
  <c r="J136" i="26"/>
  <c r="D54" i="13"/>
  <c r="H53" i="13"/>
  <c r="I53" i="13" s="1"/>
  <c r="J139" i="19"/>
  <c r="G134" i="35"/>
  <c r="D135" i="35"/>
  <c r="J137" i="28"/>
  <c r="D134" i="37"/>
  <c r="G133" i="37"/>
  <c r="G134" i="31"/>
  <c r="D135" i="31"/>
  <c r="J133" i="31"/>
  <c r="D141" i="19"/>
  <c r="E141" i="19" s="1"/>
  <c r="G140" i="19"/>
  <c r="H134" i="13"/>
  <c r="I134" i="13"/>
  <c r="B138" i="24"/>
  <c r="F138" i="24"/>
  <c r="B135" i="13"/>
  <c r="F135" i="13"/>
  <c r="I137" i="24"/>
  <c r="H137" i="24"/>
  <c r="F138" i="27"/>
  <c r="B138" i="27"/>
  <c r="G139" i="29"/>
  <c r="D140" i="29"/>
  <c r="E140" i="29" s="1"/>
  <c r="J133" i="20"/>
  <c r="B134" i="38"/>
  <c r="H137" i="27"/>
  <c r="I137" i="27"/>
  <c r="H133" i="38"/>
  <c r="I133" i="38"/>
  <c r="E134" i="38"/>
  <c r="F134" i="38" s="1"/>
  <c r="B134" i="34"/>
  <c r="F134" i="34"/>
  <c r="H133" i="34"/>
  <c r="I133" i="34"/>
  <c r="G134" i="20"/>
  <c r="D135" i="20"/>
  <c r="E135" i="20" s="1"/>
  <c r="D142" i="42" l="1"/>
  <c r="G141" i="42"/>
  <c r="I141" i="42" s="1"/>
  <c r="E142" i="42"/>
  <c r="F142" i="42" s="1"/>
  <c r="H141" i="42"/>
  <c r="D135" i="45"/>
  <c r="G134" i="45"/>
  <c r="E137" i="43"/>
  <c r="F137" i="43" s="1"/>
  <c r="B137" i="43"/>
  <c r="B137" i="39"/>
  <c r="E137" i="39"/>
  <c r="F137" i="39" s="1"/>
  <c r="B143" i="41"/>
  <c r="E136" i="40"/>
  <c r="F136" i="40" s="1"/>
  <c r="B136" i="40"/>
  <c r="E143" i="41"/>
  <c r="F143" i="41" s="1"/>
  <c r="H143" i="41" s="1"/>
  <c r="I137" i="26"/>
  <c r="H137" i="26"/>
  <c r="E138" i="26"/>
  <c r="F138" i="26" s="1"/>
  <c r="B138" i="26"/>
  <c r="B54" i="13"/>
  <c r="E54" i="13"/>
  <c r="F54" i="13" s="1"/>
  <c r="E135" i="35"/>
  <c r="F135" i="35" s="1"/>
  <c r="B135" i="35"/>
  <c r="H134" i="35"/>
  <c r="I134" i="35"/>
  <c r="B139" i="28"/>
  <c r="E135" i="31"/>
  <c r="F135" i="31" s="1"/>
  <c r="B135" i="31"/>
  <c r="H134" i="31"/>
  <c r="I134" i="31"/>
  <c r="H133" i="37"/>
  <c r="I133" i="37"/>
  <c r="E134" i="37"/>
  <c r="F134" i="37" s="1"/>
  <c r="B134" i="37"/>
  <c r="D135" i="34"/>
  <c r="E135" i="34" s="1"/>
  <c r="G134" i="34"/>
  <c r="D139" i="27"/>
  <c r="E139" i="27" s="1"/>
  <c r="G138" i="27"/>
  <c r="D136" i="13"/>
  <c r="E136" i="13" s="1"/>
  <c r="G135" i="13"/>
  <c r="G134" i="38"/>
  <c r="D135" i="38"/>
  <c r="E135" i="38" s="1"/>
  <c r="H140" i="19"/>
  <c r="I140" i="19"/>
  <c r="J137" i="24"/>
  <c r="D139" i="24"/>
  <c r="E139" i="24" s="1"/>
  <c r="G138" i="24"/>
  <c r="H139" i="29"/>
  <c r="I139" i="29"/>
  <c r="J137" i="27"/>
  <c r="F140" i="29"/>
  <c r="B141" i="19"/>
  <c r="F141" i="19"/>
  <c r="B135" i="20"/>
  <c r="F135" i="20"/>
  <c r="H134" i="20"/>
  <c r="I134" i="20"/>
  <c r="G137" i="43" l="1"/>
  <c r="I137" i="43" s="1"/>
  <c r="D138" i="43"/>
  <c r="H137" i="43"/>
  <c r="H134" i="45"/>
  <c r="I134" i="45"/>
  <c r="E135" i="45"/>
  <c r="F135" i="45"/>
  <c r="B135" i="45"/>
  <c r="D143" i="42"/>
  <c r="G142" i="42"/>
  <c r="I142" i="42" s="1"/>
  <c r="E143" i="42"/>
  <c r="F143" i="42" s="1"/>
  <c r="B142" i="42"/>
  <c r="H142" i="42"/>
  <c r="H137" i="39"/>
  <c r="G137" i="39"/>
  <c r="I137" i="39" s="1"/>
  <c r="D138" i="39"/>
  <c r="H136" i="40"/>
  <c r="D137" i="40"/>
  <c r="E137" i="40" s="1"/>
  <c r="G136" i="40"/>
  <c r="I136" i="40" s="1"/>
  <c r="D144" i="41"/>
  <c r="E144" i="41" s="1"/>
  <c r="F144" i="41" s="1"/>
  <c r="G143" i="41"/>
  <c r="I143" i="41" s="1"/>
  <c r="J137" i="26"/>
  <c r="G138" i="26"/>
  <c r="D139" i="26"/>
  <c r="B139" i="26" s="1"/>
  <c r="J138" i="28"/>
  <c r="J134" i="31"/>
  <c r="D55" i="13"/>
  <c r="H54" i="13"/>
  <c r="G54" i="13"/>
  <c r="J134" i="20"/>
  <c r="D136" i="35"/>
  <c r="E136" i="35" s="1"/>
  <c r="G135" i="35"/>
  <c r="D135" i="37"/>
  <c r="G134" i="37"/>
  <c r="D136" i="31"/>
  <c r="G135" i="31"/>
  <c r="J140" i="19"/>
  <c r="H134" i="38"/>
  <c r="I134" i="38"/>
  <c r="F136" i="13"/>
  <c r="B136" i="13"/>
  <c r="H134" i="34"/>
  <c r="I134" i="34"/>
  <c r="B135" i="34"/>
  <c r="F135" i="34"/>
  <c r="D142" i="19"/>
  <c r="E142" i="19" s="1"/>
  <c r="G141" i="19"/>
  <c r="G140" i="29"/>
  <c r="D141" i="29"/>
  <c r="E141" i="29" s="1"/>
  <c r="H138" i="24"/>
  <c r="I138" i="24"/>
  <c r="F139" i="27"/>
  <c r="B139" i="27"/>
  <c r="B139" i="24"/>
  <c r="F139" i="24"/>
  <c r="B135" i="38"/>
  <c r="F135" i="38"/>
  <c r="H135" i="13"/>
  <c r="I135" i="13"/>
  <c r="I138" i="27"/>
  <c r="H138" i="27"/>
  <c r="G135" i="20"/>
  <c r="D136" i="20"/>
  <c r="E136" i="20" s="1"/>
  <c r="D136" i="45" l="1"/>
  <c r="G135" i="45"/>
  <c r="D144" i="42"/>
  <c r="E144" i="42" s="1"/>
  <c r="F144" i="42" s="1"/>
  <c r="G143" i="42"/>
  <c r="I143" i="42" s="1"/>
  <c r="E138" i="43"/>
  <c r="B138" i="43"/>
  <c r="F138" i="43"/>
  <c r="B143" i="42"/>
  <c r="H143" i="42"/>
  <c r="E138" i="39"/>
  <c r="F138" i="39" s="1"/>
  <c r="H138" i="39" s="1"/>
  <c r="B138" i="39"/>
  <c r="G144" i="41"/>
  <c r="I144" i="41" s="1"/>
  <c r="D145" i="41"/>
  <c r="E145" i="41" s="1"/>
  <c r="B137" i="40"/>
  <c r="F137" i="40"/>
  <c r="H137" i="40" s="1"/>
  <c r="H144" i="41"/>
  <c r="B144" i="41"/>
  <c r="E139" i="26"/>
  <c r="F139" i="26" s="1"/>
  <c r="H138" i="26"/>
  <c r="I138" i="26"/>
  <c r="I54" i="13"/>
  <c r="B55" i="13"/>
  <c r="E55" i="13"/>
  <c r="F55" i="13" s="1"/>
  <c r="I135" i="35"/>
  <c r="H135" i="35"/>
  <c r="F136" i="35"/>
  <c r="B136" i="35"/>
  <c r="B140" i="28"/>
  <c r="I135" i="31"/>
  <c r="H135" i="31"/>
  <c r="E136" i="31"/>
  <c r="F136" i="31" s="1"/>
  <c r="B136" i="31"/>
  <c r="J138" i="24"/>
  <c r="H134" i="37"/>
  <c r="I134" i="37"/>
  <c r="E135" i="37"/>
  <c r="F135" i="37" s="1"/>
  <c r="B135" i="37"/>
  <c r="J138" i="27"/>
  <c r="F141" i="29"/>
  <c r="D136" i="34"/>
  <c r="E136" i="34" s="1"/>
  <c r="G135" i="34"/>
  <c r="G135" i="38"/>
  <c r="D136" i="38"/>
  <c r="E136" i="38" s="1"/>
  <c r="I140" i="29"/>
  <c r="H140" i="29"/>
  <c r="D137" i="13"/>
  <c r="G136" i="13"/>
  <c r="H141" i="19"/>
  <c r="I141" i="19"/>
  <c r="D140" i="24"/>
  <c r="E140" i="24" s="1"/>
  <c r="G139" i="24"/>
  <c r="G139" i="27"/>
  <c r="D140" i="27"/>
  <c r="E140" i="27" s="1"/>
  <c r="F142" i="19"/>
  <c r="B142" i="19"/>
  <c r="F136" i="20"/>
  <c r="B136" i="20"/>
  <c r="I135" i="20"/>
  <c r="H135" i="20"/>
  <c r="D145" i="42" l="1"/>
  <c r="G144" i="42"/>
  <c r="I144" i="42" s="1"/>
  <c r="G138" i="43"/>
  <c r="I138" i="43" s="1"/>
  <c r="D139" i="43"/>
  <c r="E139" i="43" s="1"/>
  <c r="F139" i="43" s="1"/>
  <c r="B144" i="42"/>
  <c r="H144" i="42"/>
  <c r="H135" i="45"/>
  <c r="I135" i="45"/>
  <c r="H138" i="43"/>
  <c r="E136" i="45"/>
  <c r="F136" i="45"/>
  <c r="B136" i="45"/>
  <c r="D139" i="39"/>
  <c r="G138" i="39"/>
  <c r="I138" i="39" s="1"/>
  <c r="G137" i="40"/>
  <c r="I137" i="40" s="1"/>
  <c r="D138" i="40"/>
  <c r="F145" i="41"/>
  <c r="H145" i="41" s="1"/>
  <c r="B145" i="41"/>
  <c r="J138" i="26"/>
  <c r="G139" i="26"/>
  <c r="D140" i="26"/>
  <c r="J139" i="28"/>
  <c r="D56" i="13"/>
  <c r="G55" i="13"/>
  <c r="H55" i="13"/>
  <c r="D137" i="35"/>
  <c r="G136" i="35"/>
  <c r="G135" i="37"/>
  <c r="D136" i="37"/>
  <c r="B136" i="37" s="1"/>
  <c r="J135" i="31"/>
  <c r="J141" i="19"/>
  <c r="G136" i="31"/>
  <c r="D137" i="31"/>
  <c r="B137" i="13"/>
  <c r="F136" i="38"/>
  <c r="B136" i="38"/>
  <c r="E137" i="13"/>
  <c r="F137" i="13" s="1"/>
  <c r="H135" i="38"/>
  <c r="I135" i="38"/>
  <c r="H136" i="13"/>
  <c r="I136" i="13"/>
  <c r="H135" i="34"/>
  <c r="I135" i="34"/>
  <c r="I139" i="27"/>
  <c r="H139" i="27"/>
  <c r="G142" i="19"/>
  <c r="D143" i="19"/>
  <c r="E143" i="19" s="1"/>
  <c r="I139" i="24"/>
  <c r="H139" i="24"/>
  <c r="B136" i="34"/>
  <c r="F136" i="34"/>
  <c r="F140" i="24"/>
  <c r="B140" i="24"/>
  <c r="G141" i="29"/>
  <c r="D142" i="29"/>
  <c r="F140" i="27"/>
  <c r="B140" i="27"/>
  <c r="D137" i="20"/>
  <c r="E137" i="20" s="1"/>
  <c r="G136" i="20"/>
  <c r="J135" i="20"/>
  <c r="G139" i="43" l="1"/>
  <c r="I139" i="43" s="1"/>
  <c r="D140" i="43"/>
  <c r="D137" i="45"/>
  <c r="B137" i="45" s="1"/>
  <c r="G136" i="45"/>
  <c r="E137" i="45"/>
  <c r="F137" i="45" s="1"/>
  <c r="B139" i="43"/>
  <c r="H139" i="43"/>
  <c r="E145" i="42"/>
  <c r="F145" i="42" s="1"/>
  <c r="B145" i="42"/>
  <c r="E139" i="39"/>
  <c r="F139" i="39" s="1"/>
  <c r="H139" i="39" s="1"/>
  <c r="B139" i="39"/>
  <c r="G145" i="41"/>
  <c r="I145" i="41" s="1"/>
  <c r="D146" i="41"/>
  <c r="E146" i="41" s="1"/>
  <c r="F146" i="41" s="1"/>
  <c r="E138" i="40"/>
  <c r="F138" i="40" s="1"/>
  <c r="H138" i="40" s="1"/>
  <c r="B138" i="40"/>
  <c r="E140" i="26"/>
  <c r="F140" i="26" s="1"/>
  <c r="B140" i="26"/>
  <c r="H139" i="26"/>
  <c r="I139" i="26"/>
  <c r="I55" i="13"/>
  <c r="B56" i="13"/>
  <c r="E56" i="13"/>
  <c r="F56" i="13" s="1"/>
  <c r="H136" i="35"/>
  <c r="I136" i="35"/>
  <c r="E136" i="37"/>
  <c r="F136" i="37" s="1"/>
  <c r="E137" i="35"/>
  <c r="F137" i="35" s="1"/>
  <c r="B137" i="35"/>
  <c r="E137" i="31"/>
  <c r="F137" i="31" s="1"/>
  <c r="B137" i="31"/>
  <c r="H136" i="31"/>
  <c r="I136" i="31"/>
  <c r="B141" i="28"/>
  <c r="H135" i="37"/>
  <c r="I135" i="37"/>
  <c r="J139" i="27"/>
  <c r="J139" i="24"/>
  <c r="I141" i="29"/>
  <c r="H141" i="29"/>
  <c r="D138" i="13"/>
  <c r="E138" i="13" s="1"/>
  <c r="G137" i="13"/>
  <c r="G140" i="27"/>
  <c r="D141" i="27"/>
  <c r="E141" i="27" s="1"/>
  <c r="D137" i="34"/>
  <c r="G136" i="34"/>
  <c r="I142" i="19"/>
  <c r="H142" i="19"/>
  <c r="E142" i="29"/>
  <c r="F142" i="29" s="1"/>
  <c r="G140" i="24"/>
  <c r="D141" i="24"/>
  <c r="E141" i="24" s="1"/>
  <c r="F143" i="19"/>
  <c r="B143" i="19"/>
  <c r="G136" i="38"/>
  <c r="D137" i="38"/>
  <c r="E137" i="38" s="1"/>
  <c r="I136" i="20"/>
  <c r="H136" i="20"/>
  <c r="F137" i="20"/>
  <c r="B137" i="20"/>
  <c r="D146" i="42" l="1"/>
  <c r="G145" i="42"/>
  <c r="I145" i="42" s="1"/>
  <c r="E146" i="42"/>
  <c r="F146" i="42" s="1"/>
  <c r="H145" i="42"/>
  <c r="D138" i="45"/>
  <c r="G137" i="45"/>
  <c r="H136" i="45"/>
  <c r="I136" i="45"/>
  <c r="E140" i="43"/>
  <c r="B140" i="43"/>
  <c r="F140" i="43"/>
  <c r="H140" i="43"/>
  <c r="D140" i="39"/>
  <c r="B140" i="39" s="1"/>
  <c r="G139" i="39"/>
  <c r="I139" i="39" s="1"/>
  <c r="G138" i="40"/>
  <c r="I138" i="40" s="1"/>
  <c r="D139" i="40"/>
  <c r="G146" i="41"/>
  <c r="I146" i="41" s="1"/>
  <c r="D147" i="41"/>
  <c r="E147" i="41" s="1"/>
  <c r="F147" i="41" s="1"/>
  <c r="B146" i="41"/>
  <c r="H146" i="41"/>
  <c r="D141" i="26"/>
  <c r="G140" i="26"/>
  <c r="J139" i="26"/>
  <c r="J136" i="31"/>
  <c r="J140" i="28"/>
  <c r="D57" i="13"/>
  <c r="E57" i="13" s="1"/>
  <c r="H56" i="13"/>
  <c r="G56" i="13"/>
  <c r="D137" i="37"/>
  <c r="G136" i="37"/>
  <c r="G137" i="35"/>
  <c r="D138" i="35"/>
  <c r="E138" i="35" s="1"/>
  <c r="G137" i="31"/>
  <c r="D138" i="31"/>
  <c r="E138" i="31" s="1"/>
  <c r="G142" i="29"/>
  <c r="D143" i="29"/>
  <c r="E143" i="29" s="1"/>
  <c r="B137" i="34"/>
  <c r="H137" i="13"/>
  <c r="I137" i="13"/>
  <c r="H136" i="38"/>
  <c r="I136" i="38"/>
  <c r="B141" i="27"/>
  <c r="F141" i="27"/>
  <c r="F138" i="13"/>
  <c r="B138" i="13"/>
  <c r="H140" i="27"/>
  <c r="I140" i="27"/>
  <c r="B137" i="38"/>
  <c r="F137" i="38"/>
  <c r="G143" i="19"/>
  <c r="D144" i="19"/>
  <c r="E144" i="19" s="1"/>
  <c r="J142" i="19"/>
  <c r="B141" i="24"/>
  <c r="F141" i="24"/>
  <c r="E137" i="34"/>
  <c r="F137" i="34" s="1"/>
  <c r="I140" i="24"/>
  <c r="H140" i="24"/>
  <c r="H136" i="34"/>
  <c r="I136" i="34"/>
  <c r="J136" i="20"/>
  <c r="G137" i="20"/>
  <c r="D138" i="20"/>
  <c r="E138" i="20" s="1"/>
  <c r="H137" i="45" l="1"/>
  <c r="I137" i="45"/>
  <c r="E138" i="45"/>
  <c r="F138" i="45"/>
  <c r="B138" i="45"/>
  <c r="G140" i="43"/>
  <c r="I140" i="43" s="1"/>
  <c r="D141" i="43"/>
  <c r="G146" i="42"/>
  <c r="I146" i="42" s="1"/>
  <c r="D147" i="42"/>
  <c r="E147" i="42" s="1"/>
  <c r="F147" i="42" s="1"/>
  <c r="B146" i="42"/>
  <c r="H146" i="42"/>
  <c r="E140" i="39"/>
  <c r="F140" i="39" s="1"/>
  <c r="H140" i="39" s="1"/>
  <c r="B147" i="41"/>
  <c r="H147" i="41"/>
  <c r="D148" i="41"/>
  <c r="E148" i="41" s="1"/>
  <c r="F148" i="41" s="1"/>
  <c r="G147" i="41"/>
  <c r="I147" i="41" s="1"/>
  <c r="E139" i="40"/>
  <c r="F139" i="40" s="1"/>
  <c r="H139" i="40" s="1"/>
  <c r="B139" i="40"/>
  <c r="H140" i="26"/>
  <c r="I140" i="26"/>
  <c r="E141" i="26"/>
  <c r="F141" i="26" s="1"/>
  <c r="B141" i="26"/>
  <c r="I56" i="13"/>
  <c r="B57" i="13"/>
  <c r="F57" i="13"/>
  <c r="F138" i="35"/>
  <c r="B138" i="35"/>
  <c r="H136" i="37"/>
  <c r="I136" i="37"/>
  <c r="I137" i="35"/>
  <c r="H137" i="35"/>
  <c r="B137" i="37"/>
  <c r="E137" i="37"/>
  <c r="F137" i="37" s="1"/>
  <c r="B142" i="28"/>
  <c r="F138" i="31"/>
  <c r="B138" i="31"/>
  <c r="I137" i="31"/>
  <c r="H137" i="31"/>
  <c r="D138" i="34"/>
  <c r="E138" i="34" s="1"/>
  <c r="G137" i="34"/>
  <c r="G141" i="24"/>
  <c r="D142" i="24"/>
  <c r="E142" i="24" s="1"/>
  <c r="H143" i="19"/>
  <c r="I143" i="19"/>
  <c r="B144" i="19"/>
  <c r="F144" i="19"/>
  <c r="D142" i="27"/>
  <c r="E142" i="27" s="1"/>
  <c r="G141" i="27"/>
  <c r="D138" i="38"/>
  <c r="E138" i="38" s="1"/>
  <c r="G137" i="38"/>
  <c r="J140" i="27"/>
  <c r="F143" i="29"/>
  <c r="J140" i="24"/>
  <c r="G138" i="13"/>
  <c r="D139" i="13"/>
  <c r="I142" i="29"/>
  <c r="H142" i="29"/>
  <c r="H137" i="20"/>
  <c r="I137" i="20"/>
  <c r="F138" i="20"/>
  <c r="B138" i="20"/>
  <c r="G147" i="42" l="1"/>
  <c r="I147" i="42" s="1"/>
  <c r="D148" i="42"/>
  <c r="E148" i="42"/>
  <c r="F148" i="42" s="1"/>
  <c r="D139" i="45"/>
  <c r="G138" i="45"/>
  <c r="E141" i="43"/>
  <c r="F141" i="43"/>
  <c r="B141" i="43"/>
  <c r="B147" i="42"/>
  <c r="H147" i="42"/>
  <c r="D141" i="39"/>
  <c r="B141" i="39" s="1"/>
  <c r="G140" i="39"/>
  <c r="I140" i="39" s="1"/>
  <c r="B148" i="41"/>
  <c r="H148" i="41"/>
  <c r="D149" i="41"/>
  <c r="E149" i="41" s="1"/>
  <c r="G148" i="41"/>
  <c r="I148" i="41" s="1"/>
  <c r="G139" i="40"/>
  <c r="I139" i="40" s="1"/>
  <c r="D140" i="40"/>
  <c r="J140" i="26"/>
  <c r="J137" i="20"/>
  <c r="D142" i="26"/>
  <c r="G141" i="26"/>
  <c r="J143" i="19"/>
  <c r="D58" i="13"/>
  <c r="E58" i="13" s="1"/>
  <c r="G57" i="13"/>
  <c r="H57" i="13"/>
  <c r="G137" i="37"/>
  <c r="D138" i="37"/>
  <c r="B138" i="37" s="1"/>
  <c r="J141" i="28"/>
  <c r="J137" i="31"/>
  <c r="D139" i="35"/>
  <c r="G138" i="35"/>
  <c r="G138" i="31"/>
  <c r="D139" i="31"/>
  <c r="D144" i="29"/>
  <c r="E144" i="29" s="1"/>
  <c r="G143" i="29"/>
  <c r="F138" i="38"/>
  <c r="B138" i="38"/>
  <c r="H137" i="38"/>
  <c r="I137" i="38"/>
  <c r="D145" i="19"/>
  <c r="E145" i="19" s="1"/>
  <c r="G144" i="19"/>
  <c r="B142" i="24"/>
  <c r="F142" i="24"/>
  <c r="B139" i="13"/>
  <c r="H141" i="24"/>
  <c r="I141" i="24"/>
  <c r="E139" i="13"/>
  <c r="F139" i="13" s="1"/>
  <c r="H141" i="27"/>
  <c r="I141" i="27"/>
  <c r="H137" i="34"/>
  <c r="I137" i="34"/>
  <c r="I138" i="13"/>
  <c r="H138" i="13"/>
  <c r="B142" i="27"/>
  <c r="F142" i="27"/>
  <c r="B138" i="34"/>
  <c r="F138" i="34"/>
  <c r="D139" i="20"/>
  <c r="E139" i="20" s="1"/>
  <c r="G138" i="20"/>
  <c r="D142" i="43" l="1"/>
  <c r="G141" i="43"/>
  <c r="I141" i="43" s="1"/>
  <c r="H138" i="45"/>
  <c r="I138" i="45"/>
  <c r="E139" i="45"/>
  <c r="B139" i="45"/>
  <c r="F139" i="45"/>
  <c r="D149" i="42"/>
  <c r="G148" i="42"/>
  <c r="I148" i="42" s="1"/>
  <c r="B148" i="42"/>
  <c r="H148" i="42"/>
  <c r="H141" i="43"/>
  <c r="E141" i="39"/>
  <c r="F141" i="39" s="1"/>
  <c r="H141" i="39" s="1"/>
  <c r="E140" i="40"/>
  <c r="F140" i="40" s="1"/>
  <c r="B140" i="40"/>
  <c r="F149" i="41"/>
  <c r="B149" i="41"/>
  <c r="I141" i="26"/>
  <c r="H141" i="26"/>
  <c r="E142" i="26"/>
  <c r="F142" i="26" s="1"/>
  <c r="B142" i="26"/>
  <c r="J141" i="27"/>
  <c r="I57" i="13"/>
  <c r="B58" i="13"/>
  <c r="F58" i="13"/>
  <c r="H138" i="35"/>
  <c r="I138" i="35"/>
  <c r="E139" i="35"/>
  <c r="F139" i="35" s="1"/>
  <c r="B139" i="35"/>
  <c r="E138" i="37"/>
  <c r="F138" i="37" s="1"/>
  <c r="I137" i="37"/>
  <c r="H137" i="37"/>
  <c r="B143" i="28"/>
  <c r="E139" i="31"/>
  <c r="F139" i="31" s="1"/>
  <c r="B139" i="31"/>
  <c r="H138" i="31"/>
  <c r="I138" i="31"/>
  <c r="D140" i="13"/>
  <c r="E140" i="13" s="1"/>
  <c r="G139" i="13"/>
  <c r="B145" i="19"/>
  <c r="F145" i="19"/>
  <c r="G142" i="27"/>
  <c r="D143" i="27"/>
  <c r="E143" i="27" s="1"/>
  <c r="G142" i="24"/>
  <c r="D143" i="24"/>
  <c r="E143" i="24" s="1"/>
  <c r="G138" i="38"/>
  <c r="D139" i="38"/>
  <c r="E139" i="38" s="1"/>
  <c r="D139" i="34"/>
  <c r="E139" i="34" s="1"/>
  <c r="G138" i="34"/>
  <c r="J141" i="24"/>
  <c r="H143" i="29"/>
  <c r="I143" i="29"/>
  <c r="F144" i="29"/>
  <c r="H144" i="19"/>
  <c r="I144" i="19"/>
  <c r="F139" i="20"/>
  <c r="B139" i="20"/>
  <c r="I138" i="20"/>
  <c r="H138" i="20"/>
  <c r="E149" i="42" l="1"/>
  <c r="F149" i="42"/>
  <c r="B149" i="42"/>
  <c r="H149" i="42"/>
  <c r="D140" i="45"/>
  <c r="G139" i="45"/>
  <c r="E142" i="43"/>
  <c r="F142" i="43" s="1"/>
  <c r="B142" i="43"/>
  <c r="G141" i="39"/>
  <c r="I141" i="39" s="1"/>
  <c r="D142" i="39"/>
  <c r="B142" i="39" s="1"/>
  <c r="D150" i="41"/>
  <c r="E150" i="41" s="1"/>
  <c r="F150" i="41" s="1"/>
  <c r="G149" i="41"/>
  <c r="I149" i="41" s="1"/>
  <c r="H149" i="41"/>
  <c r="H140" i="40"/>
  <c r="G140" i="40"/>
  <c r="I140" i="40" s="1"/>
  <c r="D141" i="40"/>
  <c r="D143" i="26"/>
  <c r="G142" i="26"/>
  <c r="J141" i="26"/>
  <c r="D59" i="13"/>
  <c r="E59" i="13" s="1"/>
  <c r="G58" i="13"/>
  <c r="H58" i="13"/>
  <c r="D140" i="35"/>
  <c r="G139" i="35"/>
  <c r="J138" i="31"/>
  <c r="G138" i="37"/>
  <c r="D139" i="37"/>
  <c r="E139" i="37" s="1"/>
  <c r="G139" i="31"/>
  <c r="D140" i="31"/>
  <c r="J142" i="28"/>
  <c r="J138" i="20"/>
  <c r="B139" i="38"/>
  <c r="F139" i="38"/>
  <c r="G144" i="29"/>
  <c r="D145" i="29"/>
  <c r="E145" i="29" s="1"/>
  <c r="H138" i="38"/>
  <c r="I138" i="38"/>
  <c r="F143" i="27"/>
  <c r="B143" i="27"/>
  <c r="H142" i="27"/>
  <c r="I142" i="27"/>
  <c r="H139" i="13"/>
  <c r="I139" i="13"/>
  <c r="H138" i="34"/>
  <c r="I138" i="34"/>
  <c r="B143" i="24"/>
  <c r="F143" i="24"/>
  <c r="G145" i="19"/>
  <c r="D146" i="19"/>
  <c r="J144" i="19"/>
  <c r="F139" i="34"/>
  <c r="B139" i="34"/>
  <c r="I142" i="24"/>
  <c r="H142" i="24"/>
  <c r="F140" i="13"/>
  <c r="B140" i="13"/>
  <c r="D140" i="20"/>
  <c r="E140" i="20" s="1"/>
  <c r="G139" i="20"/>
  <c r="D143" i="43" l="1"/>
  <c r="G142" i="43"/>
  <c r="I142" i="43" s="1"/>
  <c r="H142" i="43"/>
  <c r="H139" i="45"/>
  <c r="I139" i="45"/>
  <c r="E140" i="45"/>
  <c r="B140" i="45"/>
  <c r="F140" i="45"/>
  <c r="G149" i="42"/>
  <c r="I149" i="42" s="1"/>
  <c r="D150" i="42"/>
  <c r="E150" i="42"/>
  <c r="F150" i="42" s="1"/>
  <c r="E142" i="39"/>
  <c r="F142" i="39" s="1"/>
  <c r="G142" i="39" s="1"/>
  <c r="I142" i="39" s="1"/>
  <c r="E141" i="40"/>
  <c r="F141" i="40" s="1"/>
  <c r="H141" i="40" s="1"/>
  <c r="B141" i="40"/>
  <c r="G150" i="41"/>
  <c r="I150" i="41" s="1"/>
  <c r="D151" i="41"/>
  <c r="E151" i="41" s="1"/>
  <c r="F151" i="41" s="1"/>
  <c r="B150" i="41"/>
  <c r="H150" i="41"/>
  <c r="H142" i="26"/>
  <c r="I142" i="26"/>
  <c r="E143" i="26"/>
  <c r="F143" i="26" s="1"/>
  <c r="B143" i="26"/>
  <c r="J142" i="27"/>
  <c r="B59" i="13"/>
  <c r="F59" i="13"/>
  <c r="H59" i="13" s="1"/>
  <c r="I58" i="13"/>
  <c r="B139" i="37"/>
  <c r="F139" i="37"/>
  <c r="I138" i="37"/>
  <c r="H138" i="37"/>
  <c r="H139" i="35"/>
  <c r="I139" i="35"/>
  <c r="E140" i="35"/>
  <c r="F140" i="35" s="1"/>
  <c r="B140" i="35"/>
  <c r="B144" i="28"/>
  <c r="B140" i="31"/>
  <c r="I139" i="31"/>
  <c r="H139" i="31"/>
  <c r="E140" i="31"/>
  <c r="F140" i="31" s="1"/>
  <c r="B146" i="19"/>
  <c r="H145" i="19"/>
  <c r="I145" i="19"/>
  <c r="D140" i="38"/>
  <c r="E140" i="38" s="1"/>
  <c r="G139" i="38"/>
  <c r="G143" i="24"/>
  <c r="D144" i="24"/>
  <c r="E144" i="24" s="1"/>
  <c r="F145" i="29"/>
  <c r="G143" i="27"/>
  <c r="D144" i="27"/>
  <c r="E144" i="27" s="1"/>
  <c r="I144" i="29"/>
  <c r="H144" i="29"/>
  <c r="J142" i="24"/>
  <c r="D141" i="13"/>
  <c r="E141" i="13" s="1"/>
  <c r="G140" i="13"/>
  <c r="D140" i="34"/>
  <c r="G139" i="34"/>
  <c r="E146" i="19"/>
  <c r="F146" i="19" s="1"/>
  <c r="H139" i="20"/>
  <c r="I139" i="20"/>
  <c r="B140" i="20"/>
  <c r="F140" i="20"/>
  <c r="D141" i="45" l="1"/>
  <c r="G140" i="45"/>
  <c r="D151" i="42"/>
  <c r="G150" i="42"/>
  <c r="I150" i="42" s="1"/>
  <c r="E151" i="42"/>
  <c r="F151" i="42" s="1"/>
  <c r="B150" i="42"/>
  <c r="H150" i="42"/>
  <c r="E143" i="43"/>
  <c r="F143" i="43" s="1"/>
  <c r="B143" i="43"/>
  <c r="D143" i="39"/>
  <c r="H142" i="39"/>
  <c r="B143" i="39"/>
  <c r="E143" i="39"/>
  <c r="F143" i="39" s="1"/>
  <c r="G141" i="40"/>
  <c r="I141" i="40" s="1"/>
  <c r="D142" i="40"/>
  <c r="B151" i="41"/>
  <c r="H151" i="41"/>
  <c r="D152" i="41"/>
  <c r="E152" i="41" s="1"/>
  <c r="F152" i="41" s="1"/>
  <c r="G151" i="41"/>
  <c r="I151" i="41" s="1"/>
  <c r="J142" i="26"/>
  <c r="D144" i="26"/>
  <c r="G143" i="26"/>
  <c r="J139" i="31"/>
  <c r="D60" i="13"/>
  <c r="E60" i="13" s="1"/>
  <c r="G59" i="13"/>
  <c r="I59" i="13" s="1"/>
  <c r="D141" i="35"/>
  <c r="G140" i="35"/>
  <c r="D140" i="37"/>
  <c r="E140" i="37" s="1"/>
  <c r="G139" i="37"/>
  <c r="J143" i="28"/>
  <c r="B145" i="28"/>
  <c r="D141" i="31"/>
  <c r="G140" i="31"/>
  <c r="J139" i="20"/>
  <c r="J145" i="19"/>
  <c r="G146" i="19"/>
  <c r="D147" i="19"/>
  <c r="B140" i="34"/>
  <c r="G145" i="29"/>
  <c r="D146" i="29"/>
  <c r="E146" i="29" s="1"/>
  <c r="F144" i="24"/>
  <c r="B144" i="24"/>
  <c r="H139" i="34"/>
  <c r="I139" i="34"/>
  <c r="I143" i="24"/>
  <c r="H143" i="24"/>
  <c r="I140" i="13"/>
  <c r="H140" i="13"/>
  <c r="F144" i="27"/>
  <c r="B144" i="27"/>
  <c r="F140" i="38"/>
  <c r="B140" i="38"/>
  <c r="E140" i="34"/>
  <c r="F140" i="34" s="1"/>
  <c r="B141" i="13"/>
  <c r="F141" i="13"/>
  <c r="I143" i="27"/>
  <c r="H143" i="27"/>
  <c r="H139" i="38"/>
  <c r="I139" i="38"/>
  <c r="G140" i="20"/>
  <c r="D141" i="20"/>
  <c r="E141" i="20" s="1"/>
  <c r="D144" i="43" l="1"/>
  <c r="G143" i="43"/>
  <c r="I143" i="43" s="1"/>
  <c r="H143" i="43"/>
  <c r="D152" i="42"/>
  <c r="E152" i="42" s="1"/>
  <c r="F152" i="42" s="1"/>
  <c r="G151" i="42"/>
  <c r="I151" i="42" s="1"/>
  <c r="B151" i="42"/>
  <c r="H151" i="42"/>
  <c r="H140" i="45"/>
  <c r="I140" i="45"/>
  <c r="E141" i="45"/>
  <c r="F141" i="45"/>
  <c r="B141" i="45"/>
  <c r="H143" i="39"/>
  <c r="D144" i="39"/>
  <c r="G143" i="39"/>
  <c r="I143" i="39" s="1"/>
  <c r="D153" i="41"/>
  <c r="E153" i="41" s="1"/>
  <c r="G152" i="41"/>
  <c r="I152" i="41" s="1"/>
  <c r="B152" i="41"/>
  <c r="H152" i="41"/>
  <c r="E142" i="40"/>
  <c r="F142" i="40" s="1"/>
  <c r="B142" i="40"/>
  <c r="I143" i="26"/>
  <c r="H143" i="26"/>
  <c r="E144" i="26"/>
  <c r="F144" i="26" s="1"/>
  <c r="B144" i="26"/>
  <c r="F60" i="13"/>
  <c r="G60" i="13" s="1"/>
  <c r="B60" i="13"/>
  <c r="F140" i="37"/>
  <c r="B140" i="37"/>
  <c r="I140" i="35"/>
  <c r="H140" i="35"/>
  <c r="B141" i="35"/>
  <c r="E141" i="35"/>
  <c r="F141" i="35" s="1"/>
  <c r="I139" i="37"/>
  <c r="H139" i="37"/>
  <c r="H140" i="31"/>
  <c r="I140" i="31"/>
  <c r="E141" i="31"/>
  <c r="F141" i="31" s="1"/>
  <c r="B141" i="31"/>
  <c r="J143" i="24"/>
  <c r="G140" i="34"/>
  <c r="D141" i="34"/>
  <c r="E141" i="34" s="1"/>
  <c r="G144" i="24"/>
  <c r="D145" i="24"/>
  <c r="D141" i="38"/>
  <c r="E141" i="38" s="1"/>
  <c r="G140" i="38"/>
  <c r="D145" i="27"/>
  <c r="E145" i="27" s="1"/>
  <c r="G144" i="27"/>
  <c r="F146" i="29"/>
  <c r="B147" i="19"/>
  <c r="J143" i="27"/>
  <c r="I145" i="29"/>
  <c r="H145" i="29"/>
  <c r="E147" i="19"/>
  <c r="F147" i="19" s="1"/>
  <c r="D142" i="13"/>
  <c r="E142" i="13" s="1"/>
  <c r="G141" i="13"/>
  <c r="H146" i="19"/>
  <c r="I146" i="19"/>
  <c r="I140" i="20"/>
  <c r="H140" i="20"/>
  <c r="B141" i="20"/>
  <c r="F141" i="20"/>
  <c r="G152" i="42" l="1"/>
  <c r="I152" i="42" s="1"/>
  <c r="D153" i="42"/>
  <c r="D142" i="45"/>
  <c r="G141" i="45"/>
  <c r="B152" i="42"/>
  <c r="H152" i="42"/>
  <c r="E144" i="43"/>
  <c r="F144" i="43" s="1"/>
  <c r="B144" i="43"/>
  <c r="B144" i="39"/>
  <c r="E144" i="39"/>
  <c r="F144" i="39" s="1"/>
  <c r="D143" i="40"/>
  <c r="G142" i="40"/>
  <c r="I142" i="40" s="1"/>
  <c r="H142" i="40"/>
  <c r="F153" i="41"/>
  <c r="B153" i="41"/>
  <c r="B146" i="28"/>
  <c r="D145" i="26"/>
  <c r="G144" i="26"/>
  <c r="J143" i="26"/>
  <c r="J144" i="28"/>
  <c r="D61" i="13"/>
  <c r="E61" i="13" s="1"/>
  <c r="J140" i="31"/>
  <c r="H60" i="13"/>
  <c r="I60" i="13" s="1"/>
  <c r="G141" i="35"/>
  <c r="D142" i="35"/>
  <c r="B142" i="35" s="1"/>
  <c r="J146" i="19"/>
  <c r="D141" i="37"/>
  <c r="G140" i="37"/>
  <c r="D142" i="31"/>
  <c r="E142" i="31" s="1"/>
  <c r="G141" i="31"/>
  <c r="D148" i="19"/>
  <c r="G147" i="19"/>
  <c r="I144" i="24"/>
  <c r="H144" i="24"/>
  <c r="H141" i="13"/>
  <c r="I141" i="13"/>
  <c r="F142" i="13"/>
  <c r="B142" i="13"/>
  <c r="I144" i="27"/>
  <c r="H144" i="27"/>
  <c r="F141" i="34"/>
  <c r="B141" i="34"/>
  <c r="J140" i="20"/>
  <c r="B145" i="27"/>
  <c r="F145" i="27"/>
  <c r="H140" i="34"/>
  <c r="I140" i="34"/>
  <c r="B145" i="24"/>
  <c r="H140" i="38"/>
  <c r="I140" i="38"/>
  <c r="G146" i="29"/>
  <c r="D147" i="29"/>
  <c r="E147" i="29" s="1"/>
  <c r="F141" i="38"/>
  <c r="B141" i="38"/>
  <c r="E145" i="24"/>
  <c r="F145" i="24" s="1"/>
  <c r="D142" i="20"/>
  <c r="E142" i="20" s="1"/>
  <c r="G141" i="20"/>
  <c r="G144" i="43" l="1"/>
  <c r="I144" i="43" s="1"/>
  <c r="D145" i="43"/>
  <c r="H144" i="43"/>
  <c r="H141" i="45"/>
  <c r="I141" i="45"/>
  <c r="E142" i="45"/>
  <c r="F142" i="45"/>
  <c r="B142" i="45"/>
  <c r="E153" i="42"/>
  <c r="F153" i="42"/>
  <c r="H153" i="42" s="1"/>
  <c r="B153" i="42"/>
  <c r="D145" i="39"/>
  <c r="E145" i="39" s="1"/>
  <c r="F145" i="39" s="1"/>
  <c r="G144" i="39"/>
  <c r="I144" i="39" s="1"/>
  <c r="H144" i="39"/>
  <c r="G153" i="41"/>
  <c r="I153" i="41" s="1"/>
  <c r="D154" i="41"/>
  <c r="H153" i="41"/>
  <c r="E143" i="40"/>
  <c r="F143" i="40" s="1"/>
  <c r="B143" i="40"/>
  <c r="J145" i="28"/>
  <c r="I144" i="26"/>
  <c r="H144" i="26"/>
  <c r="E145" i="26"/>
  <c r="F145" i="26" s="1"/>
  <c r="B145" i="26"/>
  <c r="E142" i="35"/>
  <c r="F142" i="35" s="1"/>
  <c r="F61" i="13"/>
  <c r="H61" i="13" s="1"/>
  <c r="B61" i="13"/>
  <c r="E141" i="37"/>
  <c r="F141" i="37" s="1"/>
  <c r="B141" i="37"/>
  <c r="H140" i="37"/>
  <c r="I140" i="37"/>
  <c r="H141" i="35"/>
  <c r="I141" i="35"/>
  <c r="H141" i="31"/>
  <c r="I141" i="31"/>
  <c r="B142" i="31"/>
  <c r="F142" i="31"/>
  <c r="G145" i="24"/>
  <c r="D146" i="24"/>
  <c r="E146" i="24" s="1"/>
  <c r="D143" i="13"/>
  <c r="E143" i="13" s="1"/>
  <c r="G142" i="13"/>
  <c r="J144" i="24"/>
  <c r="I147" i="19"/>
  <c r="H147" i="19"/>
  <c r="B148" i="19"/>
  <c r="B147" i="28"/>
  <c r="G141" i="34"/>
  <c r="D142" i="34"/>
  <c r="E142" i="34" s="1"/>
  <c r="E148" i="19"/>
  <c r="F148" i="19" s="1"/>
  <c r="H146" i="29"/>
  <c r="I146" i="29"/>
  <c r="G141" i="38"/>
  <c r="D142" i="38"/>
  <c r="E142" i="38" s="1"/>
  <c r="D146" i="27"/>
  <c r="E146" i="27" s="1"/>
  <c r="G145" i="27"/>
  <c r="J144" i="27"/>
  <c r="F147" i="29"/>
  <c r="I141" i="20"/>
  <c r="H141" i="20"/>
  <c r="F142" i="20"/>
  <c r="B142" i="20"/>
  <c r="D143" i="45" l="1"/>
  <c r="G142" i="45"/>
  <c r="G153" i="42"/>
  <c r="I153" i="42" s="1"/>
  <c r="D154" i="42"/>
  <c r="E154" i="42" s="1"/>
  <c r="F154" i="42" s="1"/>
  <c r="E145" i="43"/>
  <c r="F145" i="43" s="1"/>
  <c r="B145" i="43"/>
  <c r="D146" i="39"/>
  <c r="E146" i="39" s="1"/>
  <c r="F146" i="39" s="1"/>
  <c r="G145" i="39"/>
  <c r="I145" i="39" s="1"/>
  <c r="B145" i="39"/>
  <c r="H145" i="39"/>
  <c r="G143" i="40"/>
  <c r="I143" i="40" s="1"/>
  <c r="D144" i="40"/>
  <c r="E144" i="40" s="1"/>
  <c r="H143" i="40"/>
  <c r="B154" i="41"/>
  <c r="E154" i="41"/>
  <c r="F154" i="41" s="1"/>
  <c r="G145" i="26"/>
  <c r="D146" i="26"/>
  <c r="J144" i="26"/>
  <c r="J146" i="28"/>
  <c r="D62" i="13"/>
  <c r="E62" i="13" s="1"/>
  <c r="D143" i="35"/>
  <c r="G142" i="35"/>
  <c r="G61" i="13"/>
  <c r="I61" i="13" s="1"/>
  <c r="J141" i="31"/>
  <c r="D142" i="37"/>
  <c r="G141" i="37"/>
  <c r="D143" i="31"/>
  <c r="G142" i="31"/>
  <c r="J147" i="19"/>
  <c r="D149" i="19"/>
  <c r="G148" i="19"/>
  <c r="B142" i="38"/>
  <c r="F142" i="38"/>
  <c r="H141" i="38"/>
  <c r="I141" i="38"/>
  <c r="H142" i="13"/>
  <c r="I142" i="13"/>
  <c r="G147" i="29"/>
  <c r="D148" i="29"/>
  <c r="E148" i="29" s="1"/>
  <c r="B143" i="13"/>
  <c r="F143" i="13"/>
  <c r="I141" i="34"/>
  <c r="H141" i="34"/>
  <c r="H145" i="27"/>
  <c r="I145" i="27"/>
  <c r="B146" i="24"/>
  <c r="F146" i="24"/>
  <c r="F146" i="27"/>
  <c r="B146" i="27"/>
  <c r="B142" i="34"/>
  <c r="F142" i="34"/>
  <c r="H145" i="24"/>
  <c r="I145" i="24"/>
  <c r="J141" i="20"/>
  <c r="D143" i="20"/>
  <c r="E143" i="20" s="1"/>
  <c r="G142" i="20"/>
  <c r="G145" i="43" l="1"/>
  <c r="I145" i="43" s="1"/>
  <c r="D146" i="43"/>
  <c r="H145" i="43"/>
  <c r="G154" i="42"/>
  <c r="I154" i="42" s="1"/>
  <c r="D155" i="42"/>
  <c r="E155" i="42"/>
  <c r="B154" i="42"/>
  <c r="H154" i="42"/>
  <c r="H142" i="45"/>
  <c r="I142" i="45"/>
  <c r="E143" i="45"/>
  <c r="F143" i="45" s="1"/>
  <c r="B143" i="45"/>
  <c r="D147" i="39"/>
  <c r="E147" i="39" s="1"/>
  <c r="F147" i="39" s="1"/>
  <c r="G146" i="39"/>
  <c r="I146" i="39" s="1"/>
  <c r="H146" i="39"/>
  <c r="B146" i="39"/>
  <c r="G154" i="41"/>
  <c r="I154" i="41" s="1"/>
  <c r="D155" i="41"/>
  <c r="E155" i="41" s="1"/>
  <c r="B144" i="40"/>
  <c r="F144" i="40"/>
  <c r="H154" i="41"/>
  <c r="E146" i="26"/>
  <c r="F146" i="26" s="1"/>
  <c r="B146" i="26"/>
  <c r="H145" i="26"/>
  <c r="I145" i="26"/>
  <c r="H142" i="35"/>
  <c r="I142" i="35"/>
  <c r="B62" i="13"/>
  <c r="F62" i="13"/>
  <c r="E143" i="35"/>
  <c r="F143" i="35" s="1"/>
  <c r="B143" i="35"/>
  <c r="H141" i="37"/>
  <c r="I141" i="37"/>
  <c r="E142" i="37"/>
  <c r="F142" i="37" s="1"/>
  <c r="B142" i="37"/>
  <c r="H142" i="31"/>
  <c r="I142" i="31"/>
  <c r="E143" i="31"/>
  <c r="F143" i="31" s="1"/>
  <c r="B143" i="31"/>
  <c r="J145" i="24"/>
  <c r="D143" i="34"/>
  <c r="E143" i="34" s="1"/>
  <c r="G142" i="34"/>
  <c r="D144" i="13"/>
  <c r="G143" i="13"/>
  <c r="B149" i="19"/>
  <c r="F148" i="29"/>
  <c r="D147" i="24"/>
  <c r="E147" i="24" s="1"/>
  <c r="G146" i="24"/>
  <c r="H147" i="29"/>
  <c r="I147" i="29"/>
  <c r="G146" i="27"/>
  <c r="D147" i="27"/>
  <c r="E147" i="27" s="1"/>
  <c r="E149" i="19"/>
  <c r="F149" i="19" s="1"/>
  <c r="B148" i="28"/>
  <c r="D143" i="38"/>
  <c r="G142" i="38"/>
  <c r="J145" i="27"/>
  <c r="H148" i="19"/>
  <c r="I148" i="19"/>
  <c r="H142" i="20"/>
  <c r="I142" i="20"/>
  <c r="B143" i="20"/>
  <c r="F143" i="20"/>
  <c r="D144" i="45" l="1"/>
  <c r="G143" i="45"/>
  <c r="F155" i="42"/>
  <c r="G155" i="42" s="1"/>
  <c r="I155" i="42" s="1"/>
  <c r="I156" i="42" s="1"/>
  <c r="E156" i="42"/>
  <c r="B155" i="42"/>
  <c r="H155" i="42"/>
  <c r="H156" i="42" s="1"/>
  <c r="E146" i="43"/>
  <c r="F146" i="43" s="1"/>
  <c r="B146" i="43"/>
  <c r="G147" i="39"/>
  <c r="I147" i="39" s="1"/>
  <c r="D148" i="39"/>
  <c r="B147" i="39"/>
  <c r="H147" i="39"/>
  <c r="D145" i="40"/>
  <c r="E145" i="40" s="1"/>
  <c r="G144" i="40"/>
  <c r="I144" i="40" s="1"/>
  <c r="F155" i="41"/>
  <c r="G155" i="41" s="1"/>
  <c r="I155" i="41" s="1"/>
  <c r="I156" i="41" s="1"/>
  <c r="E156" i="41"/>
  <c r="B155" i="41"/>
  <c r="H144" i="40"/>
  <c r="J145" i="26"/>
  <c r="D147" i="26"/>
  <c r="G146" i="26"/>
  <c r="J142" i="31"/>
  <c r="G143" i="35"/>
  <c r="D144" i="35"/>
  <c r="D63" i="13"/>
  <c r="H62" i="13"/>
  <c r="G62" i="13"/>
  <c r="G142" i="37"/>
  <c r="D143" i="37"/>
  <c r="J148" i="19"/>
  <c r="G143" i="31"/>
  <c r="D144" i="31"/>
  <c r="J147" i="28"/>
  <c r="G149" i="19"/>
  <c r="D150" i="19"/>
  <c r="B143" i="38"/>
  <c r="H143" i="13"/>
  <c r="I143" i="13"/>
  <c r="E143" i="38"/>
  <c r="F143" i="38" s="1"/>
  <c r="B144" i="13"/>
  <c r="J142" i="20"/>
  <c r="I146" i="24"/>
  <c r="H146" i="24"/>
  <c r="I142" i="34"/>
  <c r="H142" i="34"/>
  <c r="F147" i="24"/>
  <c r="B147" i="24"/>
  <c r="B143" i="34"/>
  <c r="F143" i="34"/>
  <c r="G148" i="29"/>
  <c r="D149" i="29"/>
  <c r="E149" i="29" s="1"/>
  <c r="F147" i="27"/>
  <c r="B147" i="27"/>
  <c r="H142" i="38"/>
  <c r="I142" i="38"/>
  <c r="H146" i="27"/>
  <c r="I146" i="27"/>
  <c r="E144" i="13"/>
  <c r="F144" i="13" s="1"/>
  <c r="G143" i="20"/>
  <c r="D144" i="20"/>
  <c r="E144" i="20" s="1"/>
  <c r="D147" i="43" l="1"/>
  <c r="G146" i="43"/>
  <c r="I146" i="43" s="1"/>
  <c r="H146" i="43"/>
  <c r="H143" i="45"/>
  <c r="I143" i="45"/>
  <c r="E144" i="45"/>
  <c r="F144" i="45" s="1"/>
  <c r="B144" i="45"/>
  <c r="E148" i="39"/>
  <c r="F148" i="39" s="1"/>
  <c r="B148" i="39"/>
  <c r="H155" i="41"/>
  <c r="H156" i="41" s="1"/>
  <c r="B145" i="40"/>
  <c r="F145" i="40"/>
  <c r="H146" i="26"/>
  <c r="I146" i="26"/>
  <c r="E147" i="26"/>
  <c r="F147" i="26" s="1"/>
  <c r="B147" i="26"/>
  <c r="I62" i="13"/>
  <c r="B63" i="13"/>
  <c r="E144" i="35"/>
  <c r="F144" i="35" s="1"/>
  <c r="B144" i="35"/>
  <c r="E63" i="13"/>
  <c r="F63" i="13" s="1"/>
  <c r="H143" i="35"/>
  <c r="I143" i="35"/>
  <c r="B143" i="37"/>
  <c r="H142" i="37"/>
  <c r="I142" i="37"/>
  <c r="E143" i="37"/>
  <c r="F143" i="37" s="1"/>
  <c r="E144" i="31"/>
  <c r="F144" i="31" s="1"/>
  <c r="B144" i="31"/>
  <c r="I143" i="31"/>
  <c r="H143" i="31"/>
  <c r="J146" i="24"/>
  <c r="G143" i="38"/>
  <c r="D144" i="38"/>
  <c r="E144" i="38" s="1"/>
  <c r="D145" i="13"/>
  <c r="E145" i="13" s="1"/>
  <c r="G144" i="13"/>
  <c r="G143" i="34"/>
  <c r="D144" i="34"/>
  <c r="F149" i="29"/>
  <c r="G147" i="24"/>
  <c r="D148" i="24"/>
  <c r="E148" i="24" s="1"/>
  <c r="D148" i="27"/>
  <c r="G147" i="27"/>
  <c r="H148" i="29"/>
  <c r="I148" i="29"/>
  <c r="B149" i="28"/>
  <c r="B150" i="19"/>
  <c r="J146" i="27"/>
  <c r="E150" i="19"/>
  <c r="F150" i="19" s="1"/>
  <c r="I149" i="19"/>
  <c r="H149" i="19"/>
  <c r="F144" i="20"/>
  <c r="B144" i="20"/>
  <c r="I143" i="20"/>
  <c r="H143" i="20"/>
  <c r="D145" i="45" l="1"/>
  <c r="G144" i="45"/>
  <c r="E147" i="43"/>
  <c r="B147" i="43"/>
  <c r="F147" i="43"/>
  <c r="H147" i="43"/>
  <c r="H148" i="39"/>
  <c r="D149" i="39"/>
  <c r="G148" i="39"/>
  <c r="I148" i="39" s="1"/>
  <c r="H145" i="40"/>
  <c r="G145" i="40"/>
  <c r="I145" i="40" s="1"/>
  <c r="D146" i="40"/>
  <c r="J146" i="26"/>
  <c r="G147" i="26"/>
  <c r="D148" i="26"/>
  <c r="D64" i="13"/>
  <c r="H63" i="13"/>
  <c r="G63" i="13"/>
  <c r="D145" i="35"/>
  <c r="G144" i="35"/>
  <c r="G143" i="37"/>
  <c r="D144" i="37"/>
  <c r="B144" i="37" s="1"/>
  <c r="J143" i="31"/>
  <c r="G144" i="31"/>
  <c r="D145" i="31"/>
  <c r="E145" i="31" s="1"/>
  <c r="J148" i="28"/>
  <c r="G150" i="19"/>
  <c r="D151" i="19"/>
  <c r="B148" i="27"/>
  <c r="B144" i="34"/>
  <c r="H143" i="34"/>
  <c r="I143" i="34"/>
  <c r="F145" i="13"/>
  <c r="B145" i="13"/>
  <c r="I147" i="24"/>
  <c r="H147" i="24"/>
  <c r="B144" i="38"/>
  <c r="F144" i="38"/>
  <c r="B148" i="24"/>
  <c r="F148" i="24"/>
  <c r="J149" i="19"/>
  <c r="D150" i="29"/>
  <c r="E150" i="29" s="1"/>
  <c r="G149" i="29"/>
  <c r="H143" i="38"/>
  <c r="I143" i="38"/>
  <c r="E148" i="27"/>
  <c r="F148" i="27" s="1"/>
  <c r="H147" i="27"/>
  <c r="I147" i="27"/>
  <c r="E144" i="34"/>
  <c r="F144" i="34" s="1"/>
  <c r="I144" i="13"/>
  <c r="H144" i="13"/>
  <c r="G144" i="20"/>
  <c r="D145" i="20"/>
  <c r="E145" i="20" s="1"/>
  <c r="J143" i="20"/>
  <c r="D148" i="43" l="1"/>
  <c r="G147" i="43"/>
  <c r="I147" i="43" s="1"/>
  <c r="H144" i="45"/>
  <c r="I144" i="45"/>
  <c r="E145" i="45"/>
  <c r="F145" i="45"/>
  <c r="B145" i="45"/>
  <c r="E149" i="39"/>
  <c r="F149" i="39" s="1"/>
  <c r="B149" i="39"/>
  <c r="B146" i="40"/>
  <c r="E146" i="40"/>
  <c r="F146" i="40" s="1"/>
  <c r="E148" i="26"/>
  <c r="F148" i="26" s="1"/>
  <c r="B148" i="26"/>
  <c r="H147" i="26"/>
  <c r="I147" i="26"/>
  <c r="H144" i="35"/>
  <c r="I144" i="35"/>
  <c r="E145" i="35"/>
  <c r="F145" i="35" s="1"/>
  <c r="B145" i="35"/>
  <c r="I63" i="13"/>
  <c r="B64" i="13"/>
  <c r="E64" i="13"/>
  <c r="F64" i="13" s="1"/>
  <c r="H143" i="37"/>
  <c r="I143" i="37"/>
  <c r="E144" i="37"/>
  <c r="F144" i="37" s="1"/>
  <c r="B145" i="31"/>
  <c r="F145" i="31"/>
  <c r="H144" i="31"/>
  <c r="I144" i="31"/>
  <c r="G144" i="34"/>
  <c r="D145" i="34"/>
  <c r="E145" i="34" s="1"/>
  <c r="G148" i="27"/>
  <c r="D149" i="27"/>
  <c r="E149" i="27" s="1"/>
  <c r="H149" i="29"/>
  <c r="I149" i="29"/>
  <c r="D145" i="38"/>
  <c r="E145" i="38" s="1"/>
  <c r="G144" i="38"/>
  <c r="B151" i="19"/>
  <c r="D146" i="13"/>
  <c r="G145" i="13"/>
  <c r="F150" i="29"/>
  <c r="E151" i="19"/>
  <c r="F151" i="19" s="1"/>
  <c r="I150" i="19"/>
  <c r="H150" i="19"/>
  <c r="J147" i="24"/>
  <c r="B150" i="28"/>
  <c r="G148" i="24"/>
  <c r="D149" i="24"/>
  <c r="E149" i="24" s="1"/>
  <c r="J147" i="27"/>
  <c r="B145" i="20"/>
  <c r="F145" i="20"/>
  <c r="I144" i="20"/>
  <c r="H144" i="20"/>
  <c r="G145" i="45" l="1"/>
  <c r="D146" i="45"/>
  <c r="E148" i="43"/>
  <c r="B148" i="43"/>
  <c r="F148" i="43"/>
  <c r="H148" i="43" s="1"/>
  <c r="H149" i="39"/>
  <c r="D150" i="39"/>
  <c r="G149" i="39"/>
  <c r="I149" i="39" s="1"/>
  <c r="G146" i="40"/>
  <c r="I146" i="40" s="1"/>
  <c r="D147" i="40"/>
  <c r="H146" i="40"/>
  <c r="J147" i="26"/>
  <c r="G148" i="26"/>
  <c r="D149" i="26"/>
  <c r="D65" i="13"/>
  <c r="G64" i="13"/>
  <c r="H64" i="13"/>
  <c r="G145" i="35"/>
  <c r="D146" i="35"/>
  <c r="J144" i="31"/>
  <c r="D145" i="37"/>
  <c r="G144" i="37"/>
  <c r="D146" i="31"/>
  <c r="G145" i="31"/>
  <c r="J150" i="19"/>
  <c r="D152" i="19"/>
  <c r="E152" i="19" s="1"/>
  <c r="G151" i="19"/>
  <c r="B149" i="24"/>
  <c r="F149" i="24"/>
  <c r="G150" i="29"/>
  <c r="D151" i="29"/>
  <c r="E151" i="29" s="1"/>
  <c r="B145" i="38"/>
  <c r="F145" i="38"/>
  <c r="H148" i="24"/>
  <c r="I148" i="24"/>
  <c r="H145" i="13"/>
  <c r="I145" i="13"/>
  <c r="B146" i="13"/>
  <c r="B149" i="27"/>
  <c r="F149" i="27"/>
  <c r="E146" i="13"/>
  <c r="F146" i="13" s="1"/>
  <c r="H148" i="27"/>
  <c r="I148" i="27"/>
  <c r="B145" i="34"/>
  <c r="F145" i="34"/>
  <c r="J149" i="28"/>
  <c r="H144" i="38"/>
  <c r="I144" i="38"/>
  <c r="I144" i="34"/>
  <c r="H144" i="34"/>
  <c r="J144" i="20"/>
  <c r="D146" i="20"/>
  <c r="E146" i="20" s="1"/>
  <c r="G145" i="20"/>
  <c r="D149" i="43" l="1"/>
  <c r="G148" i="43"/>
  <c r="I148" i="43" s="1"/>
  <c r="E146" i="45"/>
  <c r="F146" i="45"/>
  <c r="B146" i="45"/>
  <c r="H145" i="45"/>
  <c r="I145" i="45"/>
  <c r="E150" i="39"/>
  <c r="F150" i="39" s="1"/>
  <c r="B150" i="39"/>
  <c r="E147" i="40"/>
  <c r="F147" i="40" s="1"/>
  <c r="H147" i="40" s="1"/>
  <c r="B147" i="40"/>
  <c r="E149" i="26"/>
  <c r="F149" i="26" s="1"/>
  <c r="B149" i="26"/>
  <c r="H148" i="26"/>
  <c r="I148" i="26"/>
  <c r="I64" i="13"/>
  <c r="E146" i="35"/>
  <c r="F146" i="35" s="1"/>
  <c r="B146" i="35"/>
  <c r="I145" i="35"/>
  <c r="H145" i="35"/>
  <c r="B65" i="13"/>
  <c r="E65" i="13"/>
  <c r="F65" i="13" s="1"/>
  <c r="I144" i="37"/>
  <c r="H144" i="37"/>
  <c r="J148" i="24"/>
  <c r="E145" i="37"/>
  <c r="F145" i="37" s="1"/>
  <c r="B145" i="37"/>
  <c r="H145" i="31"/>
  <c r="I145" i="31"/>
  <c r="E146" i="31"/>
  <c r="F146" i="31" s="1"/>
  <c r="B146" i="31"/>
  <c r="G146" i="13"/>
  <c r="D147" i="13"/>
  <c r="E147" i="13" s="1"/>
  <c r="I151" i="19"/>
  <c r="H151" i="19"/>
  <c r="J148" i="27"/>
  <c r="D150" i="27"/>
  <c r="E150" i="27" s="1"/>
  <c r="G149" i="27"/>
  <c r="G145" i="38"/>
  <c r="D146" i="38"/>
  <c r="D150" i="24"/>
  <c r="E150" i="24" s="1"/>
  <c r="G149" i="24"/>
  <c r="G145" i="34"/>
  <c r="D146" i="34"/>
  <c r="E146" i="34" s="1"/>
  <c r="B152" i="19"/>
  <c r="F152" i="19"/>
  <c r="B151" i="28"/>
  <c r="F151" i="29"/>
  <c r="I150" i="29"/>
  <c r="H150" i="29"/>
  <c r="I145" i="20"/>
  <c r="H145" i="20"/>
  <c r="F146" i="20"/>
  <c r="B146" i="20"/>
  <c r="D147" i="45" l="1"/>
  <c r="B147" i="45" s="1"/>
  <c r="G146" i="45"/>
  <c r="E147" i="45"/>
  <c r="F147" i="45" s="1"/>
  <c r="E149" i="43"/>
  <c r="F149" i="43"/>
  <c r="B149" i="43"/>
  <c r="H149" i="43"/>
  <c r="H150" i="39"/>
  <c r="G150" i="39"/>
  <c r="I150" i="39" s="1"/>
  <c r="D151" i="39"/>
  <c r="G147" i="40"/>
  <c r="I147" i="40" s="1"/>
  <c r="D148" i="40"/>
  <c r="E148" i="40" s="1"/>
  <c r="D150" i="26"/>
  <c r="G149" i="26"/>
  <c r="J148" i="26"/>
  <c r="J145" i="31"/>
  <c r="D66" i="13"/>
  <c r="E66" i="13" s="1"/>
  <c r="H65" i="13"/>
  <c r="G65" i="13"/>
  <c r="D147" i="35"/>
  <c r="G146" i="35"/>
  <c r="G145" i="37"/>
  <c r="D146" i="37"/>
  <c r="D147" i="31"/>
  <c r="G146" i="31"/>
  <c r="J151" i="19"/>
  <c r="G151" i="29"/>
  <c r="D152" i="29"/>
  <c r="E152" i="29" s="1"/>
  <c r="B146" i="38"/>
  <c r="H145" i="38"/>
  <c r="I145" i="38"/>
  <c r="H145" i="34"/>
  <c r="I145" i="34"/>
  <c r="F146" i="34"/>
  <c r="B146" i="34"/>
  <c r="I149" i="27"/>
  <c r="H149" i="27"/>
  <c r="J150" i="28"/>
  <c r="H149" i="24"/>
  <c r="I149" i="24"/>
  <c r="B150" i="27"/>
  <c r="F150" i="27"/>
  <c r="F147" i="13"/>
  <c r="B147" i="13"/>
  <c r="F150" i="24"/>
  <c r="B150" i="24"/>
  <c r="G152" i="19"/>
  <c r="D153" i="19"/>
  <c r="E146" i="38"/>
  <c r="F146" i="38" s="1"/>
  <c r="H146" i="13"/>
  <c r="I146" i="13"/>
  <c r="G146" i="20"/>
  <c r="D147" i="20"/>
  <c r="J145" i="20"/>
  <c r="D150" i="43" l="1"/>
  <c r="G149" i="43"/>
  <c r="I149" i="43" s="1"/>
  <c r="D148" i="45"/>
  <c r="G147" i="45"/>
  <c r="H146" i="45"/>
  <c r="I146" i="45"/>
  <c r="E151" i="39"/>
  <c r="F151" i="39" s="1"/>
  <c r="B151" i="39"/>
  <c r="F148" i="40"/>
  <c r="H148" i="40" s="1"/>
  <c r="B148" i="40"/>
  <c r="H149" i="26"/>
  <c r="I149" i="26"/>
  <c r="E150" i="26"/>
  <c r="F150" i="26" s="1"/>
  <c r="B150" i="26"/>
  <c r="I146" i="35"/>
  <c r="H146" i="35"/>
  <c r="E147" i="35"/>
  <c r="F147" i="35" s="1"/>
  <c r="B147" i="35"/>
  <c r="I65" i="13"/>
  <c r="B66" i="13"/>
  <c r="F66" i="13"/>
  <c r="H66" i="13" s="1"/>
  <c r="E146" i="37"/>
  <c r="F146" i="37" s="1"/>
  <c r="B146" i="37"/>
  <c r="I145" i="37"/>
  <c r="H145" i="37"/>
  <c r="H146" i="31"/>
  <c r="I146" i="31"/>
  <c r="B147" i="31"/>
  <c r="E147" i="31"/>
  <c r="F147" i="31" s="1"/>
  <c r="D147" i="38"/>
  <c r="E147" i="38" s="1"/>
  <c r="G146" i="38"/>
  <c r="G150" i="24"/>
  <c r="D151" i="24"/>
  <c r="E151" i="24" s="1"/>
  <c r="D148" i="13"/>
  <c r="E148" i="13" s="1"/>
  <c r="G147" i="13"/>
  <c r="F152" i="29"/>
  <c r="B153" i="19"/>
  <c r="J149" i="27"/>
  <c r="B152" i="28"/>
  <c r="I151" i="29"/>
  <c r="H151" i="29"/>
  <c r="H152" i="19"/>
  <c r="I152" i="19"/>
  <c r="G150" i="27"/>
  <c r="D151" i="27"/>
  <c r="E151" i="27" s="1"/>
  <c r="E153" i="19"/>
  <c r="F153" i="19" s="1"/>
  <c r="G146" i="34"/>
  <c r="D147" i="34"/>
  <c r="E147" i="34" s="1"/>
  <c r="J149" i="24"/>
  <c r="B147" i="20"/>
  <c r="E147" i="20"/>
  <c r="F147" i="20" s="1"/>
  <c r="I146" i="20"/>
  <c r="H146" i="20"/>
  <c r="H147" i="45" l="1"/>
  <c r="I147" i="45"/>
  <c r="E148" i="45"/>
  <c r="B148" i="45"/>
  <c r="F148" i="45"/>
  <c r="E150" i="43"/>
  <c r="B150" i="43"/>
  <c r="F150" i="43"/>
  <c r="H151" i="39"/>
  <c r="D152" i="39"/>
  <c r="G151" i="39"/>
  <c r="I151" i="39" s="1"/>
  <c r="D149" i="40"/>
  <c r="E149" i="40" s="1"/>
  <c r="G148" i="40"/>
  <c r="I148" i="40" s="1"/>
  <c r="J149" i="26"/>
  <c r="G150" i="26"/>
  <c r="D151" i="26"/>
  <c r="B151" i="26" s="1"/>
  <c r="J146" i="31"/>
  <c r="D67" i="13"/>
  <c r="E67" i="13" s="1"/>
  <c r="G147" i="35"/>
  <c r="D148" i="35"/>
  <c r="G66" i="13"/>
  <c r="I66" i="13" s="1"/>
  <c r="G146" i="37"/>
  <c r="D147" i="37"/>
  <c r="J152" i="19"/>
  <c r="G147" i="31"/>
  <c r="D148" i="31"/>
  <c r="G153" i="19"/>
  <c r="D154" i="19"/>
  <c r="J151" i="28"/>
  <c r="F147" i="38"/>
  <c r="B147" i="38"/>
  <c r="H147" i="13"/>
  <c r="I147" i="13"/>
  <c r="G152" i="29"/>
  <c r="D153" i="29"/>
  <c r="B151" i="27"/>
  <c r="F151" i="27"/>
  <c r="B148" i="13"/>
  <c r="F148" i="13"/>
  <c r="H150" i="27"/>
  <c r="I150" i="27"/>
  <c r="F151" i="24"/>
  <c r="B151" i="24"/>
  <c r="H146" i="34"/>
  <c r="I146" i="34"/>
  <c r="H150" i="24"/>
  <c r="I150" i="24"/>
  <c r="F147" i="34"/>
  <c r="B147" i="34"/>
  <c r="H146" i="38"/>
  <c r="I146" i="38"/>
  <c r="G147" i="20"/>
  <c r="D148" i="20"/>
  <c r="J146" i="20"/>
  <c r="D151" i="43" l="1"/>
  <c r="G150" i="43"/>
  <c r="I150" i="43" s="1"/>
  <c r="D149" i="45"/>
  <c r="G148" i="45"/>
  <c r="H150" i="43"/>
  <c r="E152" i="39"/>
  <c r="F152" i="39" s="1"/>
  <c r="B152" i="39"/>
  <c r="B149" i="40"/>
  <c r="F149" i="40"/>
  <c r="H149" i="40" s="1"/>
  <c r="E151" i="26"/>
  <c r="F151" i="26" s="1"/>
  <c r="H150" i="26"/>
  <c r="I150" i="26"/>
  <c r="J150" i="27"/>
  <c r="B148" i="35"/>
  <c r="E148" i="35"/>
  <c r="F148" i="35" s="1"/>
  <c r="H147" i="35"/>
  <c r="I147" i="35"/>
  <c r="B67" i="13"/>
  <c r="F67" i="13"/>
  <c r="G67" i="13" s="1"/>
  <c r="E147" i="37"/>
  <c r="F147" i="37" s="1"/>
  <c r="B147" i="37"/>
  <c r="H146" i="37"/>
  <c r="I146" i="37"/>
  <c r="E148" i="31"/>
  <c r="F148" i="31" s="1"/>
  <c r="B148" i="31"/>
  <c r="J150" i="24"/>
  <c r="H147" i="31"/>
  <c r="I147" i="31"/>
  <c r="B153" i="28"/>
  <c r="D152" i="24"/>
  <c r="E152" i="24" s="1"/>
  <c r="G151" i="24"/>
  <c r="G151" i="27"/>
  <c r="D152" i="27"/>
  <c r="E152" i="27" s="1"/>
  <c r="G147" i="38"/>
  <c r="D148" i="38"/>
  <c r="E148" i="38" s="1"/>
  <c r="B154" i="19"/>
  <c r="H152" i="29"/>
  <c r="I152" i="29"/>
  <c r="I153" i="19"/>
  <c r="H153" i="19"/>
  <c r="G148" i="13"/>
  <c r="D149" i="13"/>
  <c r="D148" i="34"/>
  <c r="G147" i="34"/>
  <c r="E153" i="29"/>
  <c r="F153" i="29" s="1"/>
  <c r="E154" i="19"/>
  <c r="F154" i="19" s="1"/>
  <c r="B148" i="20"/>
  <c r="H147" i="20"/>
  <c r="I147" i="20"/>
  <c r="E148" i="20"/>
  <c r="F148" i="20" s="1"/>
  <c r="H148" i="45" l="1"/>
  <c r="I148" i="45"/>
  <c r="E149" i="45"/>
  <c r="F149" i="45"/>
  <c r="B149" i="45"/>
  <c r="E151" i="43"/>
  <c r="F151" i="43" s="1"/>
  <c r="B151" i="43"/>
  <c r="H152" i="39"/>
  <c r="D153" i="39"/>
  <c r="G152" i="39"/>
  <c r="I152" i="39" s="1"/>
  <c r="G149" i="40"/>
  <c r="I149" i="40" s="1"/>
  <c r="D150" i="40"/>
  <c r="E150" i="40" s="1"/>
  <c r="J147" i="31"/>
  <c r="J150" i="26"/>
  <c r="D152" i="26"/>
  <c r="G151" i="26"/>
  <c r="D68" i="13"/>
  <c r="E68" i="13" s="1"/>
  <c r="H67" i="13"/>
  <c r="I67" i="13" s="1"/>
  <c r="D149" i="35"/>
  <c r="G148" i="35"/>
  <c r="D148" i="37"/>
  <c r="G147" i="37"/>
  <c r="G148" i="31"/>
  <c r="D149" i="31"/>
  <c r="J153" i="19"/>
  <c r="G154" i="19"/>
  <c r="D155" i="19"/>
  <c r="E155" i="19" s="1"/>
  <c r="E156" i="19" s="1"/>
  <c r="G153" i="29"/>
  <c r="D154" i="29"/>
  <c r="B149" i="13"/>
  <c r="B152" i="24"/>
  <c r="F152" i="24"/>
  <c r="B148" i="34"/>
  <c r="H148" i="13"/>
  <c r="I148" i="13"/>
  <c r="J152" i="28"/>
  <c r="H147" i="34"/>
  <c r="I147" i="34"/>
  <c r="E149" i="13"/>
  <c r="F149" i="13" s="1"/>
  <c r="B152" i="27"/>
  <c r="F152" i="27"/>
  <c r="B148" i="38"/>
  <c r="F148" i="38"/>
  <c r="H147" i="38"/>
  <c r="I147" i="38"/>
  <c r="H151" i="27"/>
  <c r="I151" i="27"/>
  <c r="I151" i="24"/>
  <c r="H151" i="24"/>
  <c r="E148" i="34"/>
  <c r="F148" i="34" s="1"/>
  <c r="D149" i="20"/>
  <c r="G148" i="20"/>
  <c r="J147" i="20"/>
  <c r="D152" i="43" l="1"/>
  <c r="G151" i="43"/>
  <c r="I151" i="43" s="1"/>
  <c r="H151" i="43"/>
  <c r="D150" i="45"/>
  <c r="G149" i="45"/>
  <c r="E153" i="39"/>
  <c r="F153" i="39" s="1"/>
  <c r="H153" i="39" s="1"/>
  <c r="B153" i="39"/>
  <c r="B150" i="40"/>
  <c r="F150" i="40"/>
  <c r="H150" i="40" s="1"/>
  <c r="I151" i="26"/>
  <c r="H151" i="26"/>
  <c r="E152" i="26"/>
  <c r="F152" i="26" s="1"/>
  <c r="B152" i="26"/>
  <c r="I148" i="35"/>
  <c r="H148" i="35"/>
  <c r="E149" i="35"/>
  <c r="F149" i="35" s="1"/>
  <c r="B149" i="35"/>
  <c r="B68" i="13"/>
  <c r="F68" i="13"/>
  <c r="H68" i="13" s="1"/>
  <c r="H147" i="37"/>
  <c r="I147" i="37"/>
  <c r="E148" i="37"/>
  <c r="F148" i="37" s="1"/>
  <c r="B148" i="37"/>
  <c r="J151" i="24"/>
  <c r="E149" i="31"/>
  <c r="F149" i="31" s="1"/>
  <c r="B149" i="31"/>
  <c r="H148" i="31"/>
  <c r="I148" i="31"/>
  <c r="J151" i="27"/>
  <c r="G149" i="13"/>
  <c r="D150" i="13"/>
  <c r="D149" i="34"/>
  <c r="E149" i="34" s="1"/>
  <c r="G148" i="34"/>
  <c r="G152" i="24"/>
  <c r="D153" i="24"/>
  <c r="E153" i="24" s="1"/>
  <c r="I153" i="29"/>
  <c r="H153" i="29"/>
  <c r="F155" i="19"/>
  <c r="G155" i="19" s="1"/>
  <c r="B155" i="19"/>
  <c r="B154" i="28"/>
  <c r="D153" i="27"/>
  <c r="E153" i="27" s="1"/>
  <c r="G152" i="27"/>
  <c r="I154" i="19"/>
  <c r="H154" i="19"/>
  <c r="D149" i="38"/>
  <c r="G148" i="38"/>
  <c r="E154" i="29"/>
  <c r="F154" i="29" s="1"/>
  <c r="H148" i="20"/>
  <c r="I148" i="20"/>
  <c r="B149" i="20"/>
  <c r="E149" i="20"/>
  <c r="F149" i="20" s="1"/>
  <c r="H149" i="45" l="1"/>
  <c r="I149" i="45"/>
  <c r="E150" i="45"/>
  <c r="F150" i="45"/>
  <c r="B150" i="45"/>
  <c r="E152" i="43"/>
  <c r="B152" i="43"/>
  <c r="F152" i="43"/>
  <c r="G153" i="39"/>
  <c r="I153" i="39" s="1"/>
  <c r="D154" i="39"/>
  <c r="D151" i="40"/>
  <c r="E151" i="40" s="1"/>
  <c r="G150" i="40"/>
  <c r="I150" i="40" s="1"/>
  <c r="G152" i="26"/>
  <c r="D153" i="26"/>
  <c r="J151" i="26"/>
  <c r="D150" i="35"/>
  <c r="G149" i="35"/>
  <c r="D69" i="13"/>
  <c r="E69" i="13" s="1"/>
  <c r="G68" i="13"/>
  <c r="I68" i="13" s="1"/>
  <c r="J148" i="31"/>
  <c r="G148" i="37"/>
  <c r="D149" i="37"/>
  <c r="J154" i="19"/>
  <c r="J148" i="20"/>
  <c r="G149" i="31"/>
  <c r="D150" i="31"/>
  <c r="E150" i="31" s="1"/>
  <c r="J153" i="28"/>
  <c r="G154" i="29"/>
  <c r="D155" i="29"/>
  <c r="E155" i="29" s="1"/>
  <c r="E156" i="29" s="1"/>
  <c r="H148" i="38"/>
  <c r="I148" i="38"/>
  <c r="I155" i="19"/>
  <c r="H155" i="19"/>
  <c r="H156" i="19" s="1"/>
  <c r="B153" i="24"/>
  <c r="F153" i="24"/>
  <c r="B149" i="38"/>
  <c r="I152" i="24"/>
  <c r="H152" i="24"/>
  <c r="H148" i="34"/>
  <c r="I148" i="34"/>
  <c r="E149" i="38"/>
  <c r="F149" i="38" s="1"/>
  <c r="B149" i="34"/>
  <c r="F149" i="34"/>
  <c r="H152" i="27"/>
  <c r="I152" i="27"/>
  <c r="B150" i="13"/>
  <c r="E156" i="28"/>
  <c r="F153" i="27"/>
  <c r="B153" i="27"/>
  <c r="H149" i="13"/>
  <c r="I149" i="13"/>
  <c r="E150" i="13"/>
  <c r="F150" i="13" s="1"/>
  <c r="G149" i="20"/>
  <c r="D150" i="20"/>
  <c r="D153" i="43" l="1"/>
  <c r="G152" i="43"/>
  <c r="I152" i="43" s="1"/>
  <c r="D151" i="45"/>
  <c r="G150" i="45"/>
  <c r="H152" i="43"/>
  <c r="E154" i="39"/>
  <c r="F154" i="39" s="1"/>
  <c r="H154" i="39" s="1"/>
  <c r="B154" i="39"/>
  <c r="B151" i="40"/>
  <c r="F151" i="40"/>
  <c r="H151" i="40" s="1"/>
  <c r="E153" i="26"/>
  <c r="F153" i="26" s="1"/>
  <c r="B153" i="26"/>
  <c r="I152" i="26"/>
  <c r="H152" i="26"/>
  <c r="H149" i="35"/>
  <c r="I149" i="35"/>
  <c r="E150" i="35"/>
  <c r="F150" i="35" s="1"/>
  <c r="B150" i="35"/>
  <c r="B69" i="13"/>
  <c r="F69" i="13"/>
  <c r="H69" i="13" s="1"/>
  <c r="E149" i="37"/>
  <c r="F149" i="37" s="1"/>
  <c r="B149" i="37"/>
  <c r="H148" i="37"/>
  <c r="I148" i="37"/>
  <c r="J152" i="24"/>
  <c r="F150" i="31"/>
  <c r="B150" i="31"/>
  <c r="I149" i="31"/>
  <c r="H149" i="31"/>
  <c r="J152" i="27"/>
  <c r="G150" i="13"/>
  <c r="D151" i="13"/>
  <c r="E151" i="13" s="1"/>
  <c r="G153" i="27"/>
  <c r="D154" i="27"/>
  <c r="E154" i="27" s="1"/>
  <c r="G149" i="34"/>
  <c r="D150" i="34"/>
  <c r="D150" i="38"/>
  <c r="E150" i="38" s="1"/>
  <c r="G149" i="38"/>
  <c r="B155" i="28"/>
  <c r="G153" i="24"/>
  <c r="D154" i="24"/>
  <c r="E154" i="24" s="1"/>
  <c r="F155" i="29"/>
  <c r="G155" i="29" s="1"/>
  <c r="J155" i="19"/>
  <c r="J156" i="19" s="1"/>
  <c r="I156" i="19"/>
  <c r="I154" i="29"/>
  <c r="H154" i="29"/>
  <c r="H149" i="20"/>
  <c r="I149" i="20"/>
  <c r="B150" i="20"/>
  <c r="E150" i="20"/>
  <c r="F150" i="20" s="1"/>
  <c r="H150" i="45" l="1"/>
  <c r="I150" i="45"/>
  <c r="E151" i="45"/>
  <c r="F151" i="45"/>
  <c r="B151" i="45"/>
  <c r="E153" i="43"/>
  <c r="F153" i="43"/>
  <c r="B153" i="43"/>
  <c r="G154" i="39"/>
  <c r="I154" i="39" s="1"/>
  <c r="D155" i="39"/>
  <c r="G151" i="40"/>
  <c r="I151" i="40" s="1"/>
  <c r="D152" i="40"/>
  <c r="J152" i="26"/>
  <c r="D154" i="26"/>
  <c r="G153" i="26"/>
  <c r="D70" i="13"/>
  <c r="E70" i="13" s="1"/>
  <c r="G69" i="13"/>
  <c r="I69" i="13" s="1"/>
  <c r="D151" i="35"/>
  <c r="G150" i="35"/>
  <c r="D150" i="37"/>
  <c r="G149" i="37"/>
  <c r="J149" i="31"/>
  <c r="G150" i="31"/>
  <c r="D151" i="31"/>
  <c r="J154" i="28"/>
  <c r="B150" i="34"/>
  <c r="H149" i="34"/>
  <c r="I149" i="34"/>
  <c r="E150" i="34"/>
  <c r="F150" i="34" s="1"/>
  <c r="H150" i="13"/>
  <c r="I150" i="13"/>
  <c r="H156" i="28"/>
  <c r="B154" i="27"/>
  <c r="F154" i="27"/>
  <c r="F154" i="24"/>
  <c r="B154" i="24"/>
  <c r="H149" i="38"/>
  <c r="I149" i="38"/>
  <c r="H153" i="27"/>
  <c r="I153" i="27"/>
  <c r="J149" i="20"/>
  <c r="H153" i="24"/>
  <c r="I153" i="24"/>
  <c r="I155" i="29"/>
  <c r="I156" i="29" s="1"/>
  <c r="H155" i="29"/>
  <c r="H156" i="29" s="1"/>
  <c r="B150" i="38"/>
  <c r="F150" i="38"/>
  <c r="B151" i="13"/>
  <c r="F151" i="13"/>
  <c r="G150" i="20"/>
  <c r="D151" i="20"/>
  <c r="D154" i="43" l="1"/>
  <c r="G153" i="43"/>
  <c r="I153" i="43" s="1"/>
  <c r="D152" i="45"/>
  <c r="G151" i="45"/>
  <c r="H153" i="43"/>
  <c r="E155" i="39"/>
  <c r="E156" i="39" s="1"/>
  <c r="B155" i="39"/>
  <c r="E152" i="40"/>
  <c r="F152" i="40" s="1"/>
  <c r="B152" i="40"/>
  <c r="I153" i="26"/>
  <c r="H153" i="26"/>
  <c r="B154" i="26"/>
  <c r="E154" i="26"/>
  <c r="F154" i="26" s="1"/>
  <c r="H150" i="35"/>
  <c r="I150" i="35"/>
  <c r="E151" i="35"/>
  <c r="F151" i="35" s="1"/>
  <c r="B151" i="35"/>
  <c r="B70" i="13"/>
  <c r="F70" i="13"/>
  <c r="G70" i="13" s="1"/>
  <c r="I149" i="37"/>
  <c r="H149" i="37"/>
  <c r="E150" i="37"/>
  <c r="F150" i="37" s="1"/>
  <c r="B150" i="37"/>
  <c r="B151" i="31"/>
  <c r="H150" i="31"/>
  <c r="I150" i="31"/>
  <c r="E151" i="31"/>
  <c r="F151" i="31" s="1"/>
  <c r="J153" i="24"/>
  <c r="G150" i="34"/>
  <c r="D151" i="34"/>
  <c r="E151" i="34" s="1"/>
  <c r="J153" i="27"/>
  <c r="D155" i="27"/>
  <c r="E155" i="27" s="1"/>
  <c r="E156" i="27" s="1"/>
  <c r="G154" i="27"/>
  <c r="D151" i="38"/>
  <c r="E151" i="38" s="1"/>
  <c r="G150" i="38"/>
  <c r="G154" i="24"/>
  <c r="D155" i="24"/>
  <c r="E155" i="24" s="1"/>
  <c r="E156" i="24" s="1"/>
  <c r="G151" i="13"/>
  <c r="D152" i="13"/>
  <c r="J155" i="28"/>
  <c r="J156" i="28" s="1"/>
  <c r="I156" i="28"/>
  <c r="I150" i="20"/>
  <c r="H150" i="20"/>
  <c r="B151" i="20"/>
  <c r="E151" i="20"/>
  <c r="F151" i="20" s="1"/>
  <c r="H151" i="45" l="1"/>
  <c r="I151" i="45"/>
  <c r="E152" i="45"/>
  <c r="F152" i="45"/>
  <c r="B152" i="45"/>
  <c r="E154" i="43"/>
  <c r="B154" i="43"/>
  <c r="F154" i="43"/>
  <c r="F155" i="39"/>
  <c r="G155" i="39" s="1"/>
  <c r="I155" i="39" s="1"/>
  <c r="I156" i="39" s="1"/>
  <c r="D153" i="40"/>
  <c r="G152" i="40"/>
  <c r="I152" i="40" s="1"/>
  <c r="H152" i="40"/>
  <c r="D155" i="26"/>
  <c r="G154" i="26"/>
  <c r="J153" i="26"/>
  <c r="J150" i="31"/>
  <c r="H70" i="13"/>
  <c r="I70" i="13" s="1"/>
  <c r="D152" i="35"/>
  <c r="G151" i="35"/>
  <c r="D71" i="13"/>
  <c r="E71" i="13" s="1"/>
  <c r="D151" i="37"/>
  <c r="G150" i="37"/>
  <c r="D152" i="31"/>
  <c r="E152" i="31" s="1"/>
  <c r="G151" i="31"/>
  <c r="H150" i="38"/>
  <c r="I150" i="38"/>
  <c r="I154" i="24"/>
  <c r="H154" i="24"/>
  <c r="F155" i="24"/>
  <c r="G155" i="24" s="1"/>
  <c r="B155" i="24"/>
  <c r="F151" i="38"/>
  <c r="B151" i="38"/>
  <c r="H151" i="13"/>
  <c r="I151" i="13"/>
  <c r="H154" i="27"/>
  <c r="I154" i="27"/>
  <c r="F151" i="34"/>
  <c r="B151" i="34"/>
  <c r="B152" i="13"/>
  <c r="E152" i="13"/>
  <c r="F152" i="13" s="1"/>
  <c r="F155" i="27"/>
  <c r="G155" i="27" s="1"/>
  <c r="B155" i="27"/>
  <c r="H150" i="34"/>
  <c r="I150" i="34"/>
  <c r="G151" i="20"/>
  <c r="D152" i="20"/>
  <c r="J150" i="20"/>
  <c r="D153" i="45" l="1"/>
  <c r="G152" i="45"/>
  <c r="D155" i="43"/>
  <c r="G154" i="43"/>
  <c r="I154" i="43" s="1"/>
  <c r="H154" i="43"/>
  <c r="H155" i="39"/>
  <c r="H156" i="39" s="1"/>
  <c r="E153" i="40"/>
  <c r="F153" i="40" s="1"/>
  <c r="B153" i="40"/>
  <c r="I154" i="26"/>
  <c r="H154" i="26"/>
  <c r="E155" i="26"/>
  <c r="E156" i="26" s="1"/>
  <c r="B155" i="26"/>
  <c r="H151" i="35"/>
  <c r="I151" i="35"/>
  <c r="F71" i="13"/>
  <c r="H71" i="13" s="1"/>
  <c r="B71" i="13"/>
  <c r="E152" i="35"/>
  <c r="F152" i="35" s="1"/>
  <c r="B152" i="35"/>
  <c r="I150" i="37"/>
  <c r="H150" i="37"/>
  <c r="E151" i="37"/>
  <c r="F151" i="37" s="1"/>
  <c r="B151" i="37"/>
  <c r="H151" i="31"/>
  <c r="I151" i="31"/>
  <c r="B152" i="31"/>
  <c r="F152" i="31"/>
  <c r="J154" i="24"/>
  <c r="J154" i="27"/>
  <c r="G152" i="13"/>
  <c r="D153" i="13"/>
  <c r="E153" i="13" s="1"/>
  <c r="G151" i="34"/>
  <c r="D152" i="34"/>
  <c r="H155" i="27"/>
  <c r="H156" i="27" s="1"/>
  <c r="I155" i="27"/>
  <c r="G151" i="38"/>
  <c r="D152" i="38"/>
  <c r="E152" i="38" s="1"/>
  <c r="I155" i="24"/>
  <c r="H155" i="24"/>
  <c r="H156" i="24" s="1"/>
  <c r="B152" i="20"/>
  <c r="E152" i="20"/>
  <c r="F152" i="20" s="1"/>
  <c r="H151" i="20"/>
  <c r="I151" i="20"/>
  <c r="E155" i="43" l="1"/>
  <c r="E156" i="43" s="1"/>
  <c r="F155" i="43"/>
  <c r="G155" i="43" s="1"/>
  <c r="I155" i="43" s="1"/>
  <c r="I156" i="43" s="1"/>
  <c r="B155" i="43"/>
  <c r="H155" i="43"/>
  <c r="H156" i="43" s="1"/>
  <c r="H152" i="45"/>
  <c r="I152" i="45"/>
  <c r="E153" i="45"/>
  <c r="F153" i="45" s="1"/>
  <c r="B153" i="45"/>
  <c r="J151" i="31"/>
  <c r="H153" i="40"/>
  <c r="G153" i="40"/>
  <c r="I153" i="40" s="1"/>
  <c r="D154" i="40"/>
  <c r="F155" i="26"/>
  <c r="G155" i="26" s="1"/>
  <c r="J154" i="26"/>
  <c r="G71" i="13"/>
  <c r="I71" i="13" s="1"/>
  <c r="G152" i="35"/>
  <c r="D153" i="35"/>
  <c r="D72" i="13"/>
  <c r="G151" i="37"/>
  <c r="D152" i="37"/>
  <c r="D153" i="31"/>
  <c r="B153" i="31" s="1"/>
  <c r="G152" i="31"/>
  <c r="B152" i="34"/>
  <c r="J155" i="27"/>
  <c r="J156" i="27" s="1"/>
  <c r="I156" i="27"/>
  <c r="I151" i="34"/>
  <c r="H151" i="34"/>
  <c r="J155" i="24"/>
  <c r="J156" i="24" s="1"/>
  <c r="I156" i="24"/>
  <c r="B152" i="38"/>
  <c r="F152" i="38"/>
  <c r="H151" i="38"/>
  <c r="I151" i="38"/>
  <c r="B153" i="13"/>
  <c r="F153" i="13"/>
  <c r="E152" i="34"/>
  <c r="F152" i="34" s="1"/>
  <c r="H152" i="13"/>
  <c r="I152" i="13"/>
  <c r="G152" i="20"/>
  <c r="D153" i="20"/>
  <c r="J151" i="20"/>
  <c r="D154" i="45" l="1"/>
  <c r="G153" i="45"/>
  <c r="E154" i="40"/>
  <c r="F154" i="40" s="1"/>
  <c r="H154" i="40" s="1"/>
  <c r="B154" i="40"/>
  <c r="H155" i="26"/>
  <c r="H156" i="26" s="1"/>
  <c r="I155" i="26"/>
  <c r="E153" i="31"/>
  <c r="F153" i="31" s="1"/>
  <c r="G153" i="31" s="1"/>
  <c r="I153" i="31" s="1"/>
  <c r="E72" i="13"/>
  <c r="F72" i="13" s="1"/>
  <c r="I152" i="35"/>
  <c r="H152" i="35"/>
  <c r="E153" i="35"/>
  <c r="F153" i="35" s="1"/>
  <c r="B153" i="35"/>
  <c r="E152" i="37"/>
  <c r="F152" i="37" s="1"/>
  <c r="B152" i="37"/>
  <c r="H151" i="37"/>
  <c r="I151" i="37"/>
  <c r="I152" i="31"/>
  <c r="H152" i="31"/>
  <c r="G152" i="34"/>
  <c r="D153" i="34"/>
  <c r="E153" i="34" s="1"/>
  <c r="D154" i="13"/>
  <c r="E154" i="13" s="1"/>
  <c r="G153" i="13"/>
  <c r="G152" i="38"/>
  <c r="D153" i="38"/>
  <c r="E153" i="38" s="1"/>
  <c r="H152" i="20"/>
  <c r="I152" i="20"/>
  <c r="B153" i="20"/>
  <c r="E153" i="20"/>
  <c r="F153" i="20" s="1"/>
  <c r="H153" i="45" l="1"/>
  <c r="I153" i="45"/>
  <c r="E154" i="45"/>
  <c r="F154" i="45"/>
  <c r="B154" i="45"/>
  <c r="G154" i="40"/>
  <c r="I154" i="40" s="1"/>
  <c r="D155" i="40"/>
  <c r="H153" i="31"/>
  <c r="J153" i="31" s="1"/>
  <c r="D154" i="31"/>
  <c r="E154" i="31" s="1"/>
  <c r="I156" i="26"/>
  <c r="J155" i="26"/>
  <c r="J156" i="26" s="1"/>
  <c r="D73" i="13"/>
  <c r="G72" i="13"/>
  <c r="H72" i="13"/>
  <c r="D154" i="35"/>
  <c r="G153" i="35"/>
  <c r="G152" i="37"/>
  <c r="D153" i="37"/>
  <c r="J152" i="31"/>
  <c r="H152" i="38"/>
  <c r="I152" i="38"/>
  <c r="H153" i="13"/>
  <c r="I153" i="13"/>
  <c r="B154" i="13"/>
  <c r="F154" i="13"/>
  <c r="J152" i="20"/>
  <c r="F153" i="34"/>
  <c r="B153" i="34"/>
  <c r="F153" i="38"/>
  <c r="B153" i="38"/>
  <c r="H152" i="34"/>
  <c r="I152" i="34"/>
  <c r="D154" i="20"/>
  <c r="G153" i="20"/>
  <c r="D155" i="45" l="1"/>
  <c r="G154" i="45"/>
  <c r="E155" i="40"/>
  <c r="E156" i="40" s="1"/>
  <c r="B155" i="40"/>
  <c r="B154" i="31"/>
  <c r="F154" i="31"/>
  <c r="G154" i="31" s="1"/>
  <c r="H154" i="31" s="1"/>
  <c r="I72" i="13"/>
  <c r="I153" i="35"/>
  <c r="H153" i="35"/>
  <c r="B73" i="13"/>
  <c r="E154" i="35"/>
  <c r="F154" i="35" s="1"/>
  <c r="B154" i="35"/>
  <c r="E73" i="13"/>
  <c r="E74" i="13" s="1"/>
  <c r="E153" i="37"/>
  <c r="F153" i="37" s="1"/>
  <c r="B153" i="37"/>
  <c r="H152" i="37"/>
  <c r="I152" i="37"/>
  <c r="G153" i="38"/>
  <c r="D154" i="38"/>
  <c r="E154" i="38" s="1"/>
  <c r="D155" i="13"/>
  <c r="G154" i="13"/>
  <c r="D154" i="34"/>
  <c r="E154" i="34" s="1"/>
  <c r="G153" i="34"/>
  <c r="B154" i="20"/>
  <c r="H153" i="20"/>
  <c r="I153" i="20"/>
  <c r="E154" i="20"/>
  <c r="F154" i="20" s="1"/>
  <c r="H154" i="45" l="1"/>
  <c r="I154" i="45"/>
  <c r="E155" i="45"/>
  <c r="E156" i="45" s="1"/>
  <c r="B155" i="45"/>
  <c r="F155" i="45"/>
  <c r="G155" i="45" s="1"/>
  <c r="F155" i="40"/>
  <c r="G155" i="40" s="1"/>
  <c r="I155" i="40" s="1"/>
  <c r="I156" i="40" s="1"/>
  <c r="I154" i="31"/>
  <c r="J154" i="31" s="1"/>
  <c r="D155" i="31"/>
  <c r="E155" i="31" s="1"/>
  <c r="E156" i="31" s="1"/>
  <c r="D155" i="35"/>
  <c r="G154" i="35"/>
  <c r="F73" i="13"/>
  <c r="G153" i="37"/>
  <c r="D154" i="37"/>
  <c r="B154" i="37" s="1"/>
  <c r="B155" i="13"/>
  <c r="H154" i="13"/>
  <c r="I154" i="13"/>
  <c r="H153" i="34"/>
  <c r="I153" i="34"/>
  <c r="F154" i="38"/>
  <c r="B154" i="38"/>
  <c r="B154" i="34"/>
  <c r="F154" i="34"/>
  <c r="H153" i="38"/>
  <c r="I153" i="38"/>
  <c r="J153" i="20"/>
  <c r="E155" i="13"/>
  <c r="E156" i="13" s="1"/>
  <c r="D155" i="20"/>
  <c r="E155" i="20" s="1"/>
  <c r="E156" i="20" s="1"/>
  <c r="G154" i="20"/>
  <c r="H155" i="45" l="1"/>
  <c r="H156" i="45" s="1"/>
  <c r="I155" i="45"/>
  <c r="I156" i="45" s="1"/>
  <c r="H155" i="40"/>
  <c r="H156" i="40" s="1"/>
  <c r="F155" i="31"/>
  <c r="G155" i="31" s="1"/>
  <c r="H155" i="31" s="1"/>
  <c r="H156" i="31" s="1"/>
  <c r="B155" i="31"/>
  <c r="E154" i="37"/>
  <c r="F154" i="37" s="1"/>
  <c r="H73" i="13"/>
  <c r="G73" i="13"/>
  <c r="G74" i="13" s="1"/>
  <c r="H154" i="35"/>
  <c r="I154" i="35"/>
  <c r="E155" i="35"/>
  <c r="E156" i="35" s="1"/>
  <c r="B155" i="35"/>
  <c r="I153" i="37"/>
  <c r="H153" i="37"/>
  <c r="D155" i="34"/>
  <c r="E155" i="34" s="1"/>
  <c r="E156" i="34" s="1"/>
  <c r="G154" i="34"/>
  <c r="G154" i="38"/>
  <c r="D155" i="38"/>
  <c r="E155" i="38" s="1"/>
  <c r="E156" i="38" s="1"/>
  <c r="F155" i="13"/>
  <c r="G155" i="13" s="1"/>
  <c r="I154" i="20"/>
  <c r="H154" i="20"/>
  <c r="B155" i="20"/>
  <c r="F155" i="20"/>
  <c r="G155" i="20" s="1"/>
  <c r="I155" i="31" l="1"/>
  <c r="J155" i="31" s="1"/>
  <c r="J156" i="31" s="1"/>
  <c r="F155" i="35"/>
  <c r="G155" i="35" s="1"/>
  <c r="H155" i="35" s="1"/>
  <c r="H156" i="35" s="1"/>
  <c r="D155" i="37"/>
  <c r="G154" i="37"/>
  <c r="I73" i="13"/>
  <c r="I74" i="13" s="1"/>
  <c r="H74" i="13"/>
  <c r="B155" i="38"/>
  <c r="F155" i="38"/>
  <c r="G155" i="38" s="1"/>
  <c r="H154" i="38"/>
  <c r="I154" i="38"/>
  <c r="H154" i="34"/>
  <c r="I154" i="34"/>
  <c r="H155" i="13"/>
  <c r="H156" i="13" s="1"/>
  <c r="I155" i="13"/>
  <c r="I156" i="13" s="1"/>
  <c r="B155" i="34"/>
  <c r="F155" i="34"/>
  <c r="G155" i="34" s="1"/>
  <c r="H155" i="20"/>
  <c r="H156" i="20" s="1"/>
  <c r="I155" i="20"/>
  <c r="J154" i="20"/>
  <c r="I156" i="31" l="1"/>
  <c r="I155" i="35"/>
  <c r="I156" i="35" s="1"/>
  <c r="H154" i="37"/>
  <c r="I154" i="37"/>
  <c r="E155" i="37"/>
  <c r="B155" i="37"/>
  <c r="I155" i="34"/>
  <c r="I156" i="34" s="1"/>
  <c r="H155" i="34"/>
  <c r="H156" i="34" s="1"/>
  <c r="H155" i="38"/>
  <c r="H156" i="38" s="1"/>
  <c r="I155" i="38"/>
  <c r="I156" i="38" s="1"/>
  <c r="J155" i="20"/>
  <c r="J156" i="20" s="1"/>
  <c r="I156" i="20"/>
  <c r="E156" i="37" l="1"/>
  <c r="F155" i="37"/>
  <c r="G155" i="37" s="1"/>
  <c r="H155" i="37" l="1"/>
  <c r="H156" i="37" s="1"/>
  <c r="I155" i="37"/>
  <c r="I156" i="37" s="1"/>
  <c r="J93" i="3" l="1"/>
  <c r="L87" i="3" l="1"/>
  <c r="J93" i="38"/>
  <c r="N88" i="38" s="1"/>
  <c r="J93" i="24"/>
  <c r="J93" i="13"/>
  <c r="M19" i="2"/>
  <c r="A4" i="2"/>
  <c r="J93" i="18"/>
  <c r="J93" i="19"/>
  <c r="J93" i="23"/>
  <c r="J93" i="25"/>
  <c r="J93" i="27"/>
  <c r="J93" i="26"/>
  <c r="J93" i="28"/>
  <c r="J93" i="35"/>
  <c r="J93" i="34"/>
  <c r="J93" i="37"/>
  <c r="J93" i="20"/>
  <c r="J93" i="31"/>
  <c r="J93" i="29"/>
  <c r="J93" i="22"/>
  <c r="J93" i="21"/>
  <c r="J93" i="4"/>
  <c r="L87" i="4" l="1"/>
  <c r="L87" i="31"/>
  <c r="N89" i="31"/>
  <c r="M89" i="31"/>
  <c r="M88" i="20"/>
  <c r="L87" i="20"/>
  <c r="N88" i="20"/>
  <c r="N89" i="20"/>
  <c r="M89" i="20"/>
  <c r="L87" i="23"/>
  <c r="L87" i="22"/>
  <c r="L87" i="26"/>
  <c r="N89" i="26"/>
  <c r="M89" i="26"/>
  <c r="L87" i="13"/>
  <c r="N88" i="13"/>
  <c r="M89" i="13"/>
  <c r="N89" i="13"/>
  <c r="M88" i="13"/>
  <c r="M88" i="35"/>
  <c r="L87" i="35"/>
  <c r="N88" i="35"/>
  <c r="N89" i="35"/>
  <c r="M89" i="35"/>
  <c r="L87" i="21"/>
  <c r="N89" i="28"/>
  <c r="L87" i="28"/>
  <c r="M89" i="28"/>
  <c r="M88" i="37"/>
  <c r="L87" i="37"/>
  <c r="N89" i="37"/>
  <c r="N88" i="37"/>
  <c r="M89" i="37"/>
  <c r="L87" i="19"/>
  <c r="N89" i="19"/>
  <c r="M89" i="19"/>
  <c r="L87" i="29"/>
  <c r="N89" i="29"/>
  <c r="M89" i="29"/>
  <c r="N88" i="34"/>
  <c r="N89" i="34"/>
  <c r="L87" i="34"/>
  <c r="M88" i="34"/>
  <c r="M89" i="34"/>
  <c r="L87" i="27"/>
  <c r="N89" i="27"/>
  <c r="M89" i="27"/>
  <c r="L87" i="18"/>
  <c r="N89" i="24"/>
  <c r="M89" i="24"/>
  <c r="L87" i="24"/>
  <c r="L87" i="25"/>
  <c r="M88" i="38"/>
  <c r="O88" i="38" s="1"/>
  <c r="M89" i="38"/>
  <c r="L87" i="38"/>
  <c r="N89" i="38"/>
  <c r="M90" i="20" l="1"/>
  <c r="M90" i="35"/>
  <c r="O88" i="35"/>
  <c r="M90" i="38"/>
  <c r="M90" i="34"/>
  <c r="O88" i="34"/>
  <c r="M90" i="37"/>
  <c r="O88" i="37"/>
  <c r="M90" i="13"/>
  <c r="O88" i="20"/>
  <c r="O88" i="13"/>
  <c r="O89" i="24"/>
  <c r="O89" i="28"/>
  <c r="O89" i="27"/>
  <c r="N90" i="37"/>
  <c r="O89" i="37"/>
  <c r="O89" i="31"/>
  <c r="O89" i="38"/>
  <c r="O90" i="38" s="1"/>
  <c r="N90" i="38"/>
  <c r="O89" i="29"/>
  <c r="O89" i="13"/>
  <c r="N90" i="13"/>
  <c r="O89" i="34"/>
  <c r="N90" i="34"/>
  <c r="O89" i="19"/>
  <c r="N90" i="35"/>
  <c r="O89" i="35"/>
  <c r="O89" i="26"/>
  <c r="O89" i="20"/>
  <c r="N90" i="20"/>
  <c r="O90" i="34" l="1"/>
  <c r="O90" i="35"/>
  <c r="O90" i="37"/>
  <c r="O90" i="20"/>
  <c r="O90" i="13"/>
  <c r="F14" i="2" l="1"/>
  <c r="E19" i="2" s="1"/>
  <c r="F19" i="2" s="1"/>
  <c r="F20" i="2" s="1"/>
  <c r="E25" i="2" l="1"/>
  <c r="E26" i="2" s="1"/>
  <c r="E32" i="2"/>
  <c r="F53" i="2" l="1"/>
  <c r="E30" i="2"/>
  <c r="E33" i="2" s="1"/>
  <c r="E37" i="2" l="1"/>
  <c r="F54" i="2" s="1"/>
  <c r="F55" i="2" s="1"/>
  <c r="F62" i="2" s="1"/>
  <c r="F65" i="2" s="1"/>
  <c r="F67" i="2" s="1"/>
  <c r="F69" i="2" s="1"/>
  <c r="F70" i="2" s="1"/>
  <c r="F71" i="2" s="1"/>
  <c r="F56" i="2" s="1"/>
  <c r="F57" i="2" s="1"/>
  <c r="F76" i="2" l="1"/>
  <c r="F77" i="2" s="1"/>
  <c r="F59" i="2"/>
  <c r="F79" i="2" s="1"/>
  <c r="F80" i="2" s="1"/>
  <c r="F82" i="2" s="1"/>
  <c r="L35" i="17" l="1"/>
  <c r="L18" i="17"/>
  <c r="L21" i="17"/>
  <c r="V18" i="17" l="1"/>
  <c r="R18" i="17"/>
  <c r="V21" i="17"/>
  <c r="R21" i="17"/>
  <c r="V35" i="17"/>
  <c r="R35" i="17"/>
  <c r="L30" i="17"/>
  <c r="L36" i="17"/>
  <c r="L31" i="17"/>
  <c r="L20" i="17"/>
  <c r="L26" i="17"/>
  <c r="L33" i="17"/>
  <c r="L28" i="17"/>
  <c r="L19" i="17"/>
  <c r="L23" i="17"/>
  <c r="L24" i="17"/>
  <c r="L27" i="17"/>
  <c r="L29" i="17"/>
  <c r="L25" i="17"/>
  <c r="L32" i="17"/>
  <c r="L34" i="17"/>
  <c r="V24" i="17" l="1"/>
  <c r="R24" i="17"/>
  <c r="V36" i="17"/>
  <c r="R36" i="17"/>
  <c r="V30" i="17"/>
  <c r="R30" i="17"/>
  <c r="V34" i="17"/>
  <c r="R34" i="17"/>
  <c r="V23" i="17"/>
  <c r="R23" i="17"/>
  <c r="V28" i="17"/>
  <c r="R28" i="17"/>
  <c r="V33" i="17"/>
  <c r="R33" i="17"/>
  <c r="V26" i="17"/>
  <c r="R26" i="17"/>
  <c r="V29" i="17"/>
  <c r="R29" i="17"/>
  <c r="V20" i="17"/>
  <c r="R20" i="17"/>
  <c r="V19" i="17"/>
  <c r="R19" i="17"/>
  <c r="V32" i="17"/>
  <c r="R32" i="17"/>
  <c r="V25" i="17"/>
  <c r="R25" i="17"/>
  <c r="V27" i="17"/>
  <c r="R27" i="17"/>
  <c r="V31" i="17"/>
  <c r="R31" i="17"/>
  <c r="L48" i="17"/>
  <c r="D26" i="17"/>
  <c r="D34" i="17"/>
  <c r="D24" i="17"/>
  <c r="D35" i="17"/>
  <c r="D27" i="17"/>
  <c r="D32" i="17"/>
  <c r="D19" i="17"/>
  <c r="D28" i="17"/>
  <c r="D31" i="17"/>
  <c r="D22" i="17"/>
  <c r="D30" i="17"/>
  <c r="D25" i="17"/>
  <c r="D33" i="17"/>
  <c r="D21" i="17"/>
  <c r="D29" i="17"/>
  <c r="D23" i="17"/>
  <c r="D18" i="17"/>
  <c r="D20" i="17"/>
  <c r="I14" i="28" l="1"/>
  <c r="B24" i="28" l="1"/>
  <c r="B26" i="28"/>
  <c r="I25" i="28" l="1"/>
  <c r="I48" i="17"/>
  <c r="V48" i="17"/>
  <c r="B22" i="38"/>
  <c r="I29" i="4"/>
  <c r="B26" i="23"/>
  <c r="B27" i="24"/>
  <c r="I21" i="38"/>
  <c r="I24" i="25"/>
  <c r="I26" i="21"/>
  <c r="B26" i="26"/>
  <c r="B27" i="28"/>
  <c r="I23" i="28"/>
  <c r="I22" i="35"/>
  <c r="B23" i="31"/>
  <c r="I26" i="27"/>
  <c r="I21" i="37"/>
  <c r="B23" i="35"/>
  <c r="I22" i="31"/>
  <c r="I17" i="42"/>
  <c r="B18" i="40"/>
  <c r="B20" i="39"/>
  <c r="B25" i="25"/>
  <c r="I29" i="3"/>
  <c r="I23" i="29"/>
  <c r="B18" i="41"/>
  <c r="B26" i="22"/>
  <c r="I25" i="26"/>
  <c r="B23" i="34"/>
  <c r="I25" i="23"/>
  <c r="I26" i="24"/>
  <c r="I28" i="19"/>
  <c r="B18" i="42"/>
  <c r="B29" i="18"/>
  <c r="B27" i="21"/>
  <c r="I17" i="41"/>
  <c r="B27" i="27"/>
  <c r="I17" i="40"/>
  <c r="I19" i="39"/>
  <c r="B30" i="3"/>
  <c r="I25" i="22"/>
  <c r="B30" i="4"/>
  <c r="B22" i="37"/>
  <c r="I22" i="34"/>
  <c r="B29" i="19"/>
  <c r="I26" i="28" l="1"/>
  <c r="I27" i="27" l="1"/>
  <c r="I23" i="34"/>
  <c r="I18" i="40"/>
  <c r="I30" i="3"/>
  <c r="I29" i="19"/>
  <c r="I24" i="29"/>
  <c r="I22" i="38"/>
  <c r="B28" i="21"/>
  <c r="B23" i="38"/>
  <c r="I26" i="23"/>
  <c r="B24" i="34"/>
  <c r="I30" i="4"/>
  <c r="B28" i="28"/>
  <c r="I23" i="35"/>
  <c r="B31" i="3"/>
  <c r="I20" i="39"/>
  <c r="I27" i="24"/>
  <c r="I18" i="41"/>
  <c r="B30" i="18"/>
  <c r="B23" i="37"/>
  <c r="B27" i="26"/>
  <c r="B27" i="23"/>
  <c r="B19" i="40"/>
  <c r="B24" i="31"/>
  <c r="R48" i="17"/>
  <c r="I27" i="21"/>
  <c r="B31" i="4"/>
  <c r="B28" i="24"/>
  <c r="B21" i="39"/>
  <c r="B19" i="41"/>
  <c r="I22" i="37"/>
  <c r="I26" i="26"/>
  <c r="B24" i="35"/>
  <c r="I26" i="22"/>
  <c r="B30" i="19"/>
  <c r="I27" i="28"/>
  <c r="I23" i="31"/>
  <c r="B26" i="25"/>
  <c r="B27" i="22"/>
  <c r="I25" i="25"/>
  <c r="I24" i="34" l="1"/>
  <c r="I27" i="23"/>
  <c r="I19" i="40"/>
  <c r="I21" i="39"/>
  <c r="I31" i="4"/>
  <c r="I30" i="19"/>
  <c r="I27" i="22"/>
  <c r="I24" i="35"/>
  <c r="I23" i="38"/>
  <c r="I27" i="26"/>
  <c r="I28" i="24"/>
  <c r="I25" i="29"/>
  <c r="I26" i="25"/>
  <c r="I23" i="37"/>
  <c r="I28" i="28"/>
  <c r="B31" i="19"/>
  <c r="I24" i="31"/>
  <c r="I28" i="21"/>
  <c r="I31" i="3"/>
  <c r="I19" i="41"/>
  <c r="B29" i="28"/>
  <c r="I29" i="28" l="1"/>
  <c r="B30" i="28"/>
  <c r="I30" i="28" l="1"/>
  <c r="B31" i="28" l="1"/>
  <c r="I31" i="28" l="1"/>
  <c r="B32" i="28" l="1"/>
  <c r="I32" i="28" l="1"/>
  <c r="B33" i="28" l="1"/>
  <c r="B34" i="28" l="1"/>
  <c r="I33" i="28"/>
  <c r="I34" i="28" l="1"/>
  <c r="B35" i="28"/>
  <c r="I35" i="28" l="1"/>
  <c r="B36" i="28"/>
  <c r="I36" i="28" l="1"/>
  <c r="B37" i="28" l="1"/>
  <c r="I37" i="28" l="1"/>
  <c r="B38" i="28" l="1"/>
  <c r="I38" i="28" l="1"/>
  <c r="B39" i="28"/>
  <c r="I39" i="28" l="1"/>
  <c r="B40" i="28"/>
  <c r="I40" i="28"/>
  <c r="B41" i="28" l="1"/>
  <c r="I41" i="28" l="1"/>
  <c r="B42" i="28"/>
  <c r="I42" i="28" l="1"/>
  <c r="B43" i="28"/>
  <c r="B44" i="28" l="1"/>
  <c r="I43" i="28"/>
  <c r="I44" i="28" l="1"/>
  <c r="B45" i="28"/>
  <c r="I45" i="28" l="1"/>
  <c r="B46" i="28"/>
  <c r="I46" i="28" l="1"/>
  <c r="B47" i="28" l="1"/>
  <c r="I47" i="28" l="1"/>
  <c r="B48" i="28"/>
  <c r="B49" i="28" l="1"/>
  <c r="I48" i="28"/>
  <c r="I49" i="28" l="1"/>
  <c r="B50" i="28"/>
  <c r="B51" i="28" l="1"/>
  <c r="I50" i="28"/>
  <c r="B52" i="28" l="1"/>
  <c r="I51" i="28"/>
  <c r="I52" i="28" l="1"/>
  <c r="B53" i="28"/>
  <c r="I53" i="28" l="1"/>
  <c r="B54" i="28" l="1"/>
  <c r="I54" i="28" l="1"/>
  <c r="B55" i="28" l="1"/>
  <c r="I55" i="28" l="1"/>
  <c r="B56" i="28"/>
  <c r="I56" i="28" l="1"/>
  <c r="B57" i="28"/>
  <c r="I57" i="28" l="1"/>
  <c r="B58" i="28"/>
  <c r="I58" i="28" l="1"/>
  <c r="B59" i="28"/>
  <c r="I59" i="28" l="1"/>
  <c r="B60" i="28"/>
  <c r="I60" i="28" l="1"/>
  <c r="B61" i="28"/>
  <c r="B62" i="28" l="1"/>
  <c r="I61" i="28" l="1"/>
  <c r="I62" i="28" l="1"/>
  <c r="B63" i="28"/>
  <c r="I63" i="28" l="1"/>
  <c r="B64" i="28" l="1"/>
  <c r="I64" i="28" l="1"/>
  <c r="B65" i="28" l="1"/>
  <c r="I65" i="28" l="1"/>
  <c r="B66" i="28" l="1"/>
  <c r="I66" i="28" l="1"/>
  <c r="B67" i="28"/>
  <c r="I67" i="28" l="1"/>
  <c r="B69" i="28"/>
  <c r="B68" i="28"/>
  <c r="I68" i="28" l="1"/>
  <c r="I69" i="28"/>
  <c r="B70" i="28" l="1"/>
  <c r="I70" i="28" l="1"/>
  <c r="B71" i="28"/>
  <c r="I71" i="28" l="1"/>
  <c r="B72" i="28" l="1"/>
  <c r="E74" i="28" l="1"/>
  <c r="I72" i="28"/>
  <c r="B73" i="28" l="1"/>
  <c r="G74" i="28"/>
  <c r="I73" i="28" l="1"/>
  <c r="I74" i="28" s="1"/>
  <c r="H74" i="28"/>
  <c r="D33" i="3" l="1"/>
  <c r="D8" i="4" l="1"/>
  <c r="D91" i="4" s="1"/>
  <c r="D93" i="4"/>
  <c r="D93" i="25"/>
  <c r="D8" i="25"/>
  <c r="D91" i="25" s="1"/>
  <c r="D8" i="29"/>
  <c r="D91" i="29" s="1"/>
  <c r="D8" i="37"/>
  <c r="D91" i="37" s="1"/>
  <c r="D8" i="3"/>
  <c r="D91" i="3" s="1"/>
  <c r="D93" i="3"/>
  <c r="D8" i="31"/>
  <c r="D91" i="31" s="1"/>
  <c r="B28" i="26"/>
  <c r="D8" i="34"/>
  <c r="D91" i="34" s="1"/>
  <c r="B20" i="41"/>
  <c r="B29" i="24"/>
  <c r="D8" i="22"/>
  <c r="D91" i="22" s="1"/>
  <c r="D93" i="22"/>
  <c r="D8" i="18"/>
  <c r="D91" i="18" s="1"/>
  <c r="D93" i="18"/>
  <c r="D8" i="23"/>
  <c r="D91" i="23" s="1"/>
  <c r="D93" i="23"/>
  <c r="B28" i="27"/>
  <c r="D8" i="35"/>
  <c r="D91" i="35" s="1"/>
  <c r="D8" i="21"/>
  <c r="D91" i="21" s="1"/>
  <c r="D93" i="21"/>
  <c r="B22" i="39"/>
  <c r="B29" i="21" l="1"/>
  <c r="B28" i="22"/>
  <c r="B27" i="25"/>
  <c r="J97" i="21"/>
  <c r="B28" i="23"/>
  <c r="B104" i="22"/>
  <c r="J97" i="22"/>
  <c r="J97" i="3"/>
  <c r="J97" i="23"/>
  <c r="J97" i="25"/>
  <c r="B25" i="35"/>
  <c r="B25" i="31"/>
  <c r="B24" i="37"/>
  <c r="B20" i="40"/>
  <c r="B31" i="18"/>
  <c r="B25" i="34"/>
  <c r="B32" i="4"/>
  <c r="B107" i="18"/>
  <c r="J97" i="18"/>
  <c r="B24" i="38"/>
  <c r="B33" i="3"/>
  <c r="J97" i="4"/>
  <c r="B106" i="25" l="1"/>
  <c r="B111" i="4"/>
  <c r="B110" i="18"/>
  <c r="B111" i="3"/>
  <c r="B108" i="21"/>
  <c r="B107" i="22"/>
  <c r="B112" i="3" l="1"/>
  <c r="B109" i="21"/>
  <c r="B108" i="22"/>
  <c r="B107" i="25"/>
  <c r="B111" i="18"/>
  <c r="B112" i="4"/>
  <c r="J111" i="4" l="1"/>
  <c r="J106" i="25"/>
  <c r="J107" i="22"/>
  <c r="J111" i="3"/>
  <c r="J108" i="21"/>
  <c r="J110" i="18"/>
  <c r="J107" i="23"/>
  <c r="B110" i="21" l="1"/>
  <c r="B108" i="25"/>
  <c r="B113" i="3"/>
  <c r="B113" i="4"/>
  <c r="B109" i="22"/>
  <c r="B112" i="18"/>
  <c r="J107" i="25" l="1"/>
  <c r="J108" i="22"/>
  <c r="J112" i="4"/>
  <c r="J108" i="23"/>
  <c r="J111" i="18"/>
  <c r="J109" i="21"/>
  <c r="J112" i="3"/>
  <c r="D111" i="23" l="1"/>
  <c r="B111" i="21"/>
  <c r="B109" i="25"/>
  <c r="B114" i="3"/>
  <c r="B114" i="4"/>
  <c r="B113" i="18"/>
  <c r="B110" i="22"/>
  <c r="E111" i="23" l="1"/>
  <c r="F111" i="23" s="1"/>
  <c r="D112" i="23" s="1"/>
  <c r="N89" i="23"/>
  <c r="J108" i="25"/>
  <c r="J109" i="23"/>
  <c r="D114" i="18"/>
  <c r="E114" i="18"/>
  <c r="J113" i="3"/>
  <c r="D115" i="4"/>
  <c r="E115" i="4"/>
  <c r="J109" i="22"/>
  <c r="D110" i="25"/>
  <c r="E110" i="25"/>
  <c r="D112" i="21"/>
  <c r="E112" i="21"/>
  <c r="D111" i="22"/>
  <c r="E111" i="22"/>
  <c r="J112" i="18"/>
  <c r="J110" i="21"/>
  <c r="D115" i="3"/>
  <c r="E115" i="3"/>
  <c r="J113" i="4"/>
  <c r="M89" i="23" l="1"/>
  <c r="O89" i="23" s="1"/>
  <c r="E112" i="23"/>
  <c r="F112" i="23" s="1"/>
  <c r="G111" i="23"/>
  <c r="I111" i="23" s="1"/>
  <c r="F115" i="4"/>
  <c r="B115" i="4"/>
  <c r="N89" i="3"/>
  <c r="M89" i="3"/>
  <c r="M89" i="22"/>
  <c r="N89" i="22"/>
  <c r="B110" i="25"/>
  <c r="F110" i="25"/>
  <c r="N89" i="25"/>
  <c r="M89" i="25"/>
  <c r="N89" i="21"/>
  <c r="M89" i="21"/>
  <c r="B111" i="22"/>
  <c r="F111" i="22"/>
  <c r="F112" i="21"/>
  <c r="B112" i="21"/>
  <c r="N89" i="18"/>
  <c r="M89" i="18"/>
  <c r="B115" i="3"/>
  <c r="F115" i="3"/>
  <c r="N89" i="4"/>
  <c r="M89" i="4"/>
  <c r="F114" i="18"/>
  <c r="B114" i="18"/>
  <c r="J110" i="23" l="1"/>
  <c r="H111" i="23"/>
  <c r="J111" i="23" s="1"/>
  <c r="O89" i="21"/>
  <c r="O89" i="4"/>
  <c r="N18" i="2"/>
  <c r="N28" i="2" s="1"/>
  <c r="N29" i="2" s="1"/>
  <c r="O89" i="3"/>
  <c r="O18" i="2"/>
  <c r="O89" i="18"/>
  <c r="O89" i="25"/>
  <c r="O89" i="22"/>
  <c r="G111" i="22"/>
  <c r="D112" i="22"/>
  <c r="E112" i="22"/>
  <c r="J114" i="4"/>
  <c r="D116" i="3"/>
  <c r="G115" i="3"/>
  <c r="E116" i="3"/>
  <c r="J110" i="22"/>
  <c r="D111" i="25"/>
  <c r="G110" i="25"/>
  <c r="E111" i="25"/>
  <c r="J111" i="21"/>
  <c r="D115" i="18"/>
  <c r="G114" i="18"/>
  <c r="E115" i="18"/>
  <c r="J113" i="18"/>
  <c r="J114" i="3"/>
  <c r="G112" i="23"/>
  <c r="D113" i="23"/>
  <c r="E113" i="23"/>
  <c r="D113" i="21"/>
  <c r="G112" i="21"/>
  <c r="E113" i="21"/>
  <c r="J109" i="25"/>
  <c r="D116" i="4"/>
  <c r="G115" i="4"/>
  <c r="E116" i="4"/>
  <c r="P18" i="2" l="1"/>
  <c r="H112" i="23"/>
  <c r="I112" i="23"/>
  <c r="F116" i="4"/>
  <c r="B116" i="4"/>
  <c r="H115" i="3"/>
  <c r="I115" i="3"/>
  <c r="B116" i="3"/>
  <c r="F116" i="3"/>
  <c r="H115" i="4"/>
  <c r="I115" i="4"/>
  <c r="H112" i="21"/>
  <c r="I112" i="21"/>
  <c r="I110" i="25"/>
  <c r="H110" i="25"/>
  <c r="B111" i="25"/>
  <c r="F111" i="25"/>
  <c r="H114" i="18"/>
  <c r="I114" i="18"/>
  <c r="F112" i="22"/>
  <c r="B112" i="22"/>
  <c r="B113" i="21"/>
  <c r="F113" i="21"/>
  <c r="F113" i="23"/>
  <c r="B115" i="18"/>
  <c r="F115" i="18"/>
  <c r="H111" i="22"/>
  <c r="I111" i="22"/>
  <c r="J112" i="23" l="1"/>
  <c r="G111" i="25"/>
  <c r="D112" i="25"/>
  <c r="E112" i="25"/>
  <c r="D114" i="21"/>
  <c r="G113" i="21"/>
  <c r="E114" i="21"/>
  <c r="J115" i="3"/>
  <c r="J110" i="25"/>
  <c r="D117" i="3"/>
  <c r="G116" i="3"/>
  <c r="E117" i="3"/>
  <c r="J112" i="21"/>
  <c r="D114" i="23"/>
  <c r="G113" i="23"/>
  <c r="E114" i="23"/>
  <c r="D117" i="4"/>
  <c r="G116" i="4"/>
  <c r="E117" i="4"/>
  <c r="J111" i="22"/>
  <c r="J114" i="18"/>
  <c r="J115" i="4"/>
  <c r="G112" i="22"/>
  <c r="D113" i="22"/>
  <c r="E113" i="22"/>
  <c r="G115" i="18"/>
  <c r="D116" i="18"/>
  <c r="E116" i="18"/>
  <c r="B116" i="18" l="1"/>
  <c r="F116" i="18"/>
  <c r="H113" i="21"/>
  <c r="I113" i="21"/>
  <c r="F113" i="22"/>
  <c r="B113" i="22"/>
  <c r="F114" i="21"/>
  <c r="B114" i="21"/>
  <c r="H116" i="3"/>
  <c r="I116" i="3"/>
  <c r="H113" i="23"/>
  <c r="I113" i="23"/>
  <c r="F117" i="3"/>
  <c r="B117" i="3"/>
  <c r="F112" i="25"/>
  <c r="B112" i="25"/>
  <c r="I115" i="18"/>
  <c r="H115" i="18"/>
  <c r="I112" i="22"/>
  <c r="H112" i="22"/>
  <c r="H116" i="4"/>
  <c r="I116" i="4"/>
  <c r="F117" i="4"/>
  <c r="B117" i="4"/>
  <c r="F114" i="23"/>
  <c r="H111" i="25"/>
  <c r="I111" i="25"/>
  <c r="J111" i="25" l="1"/>
  <c r="J113" i="21"/>
  <c r="J116" i="3"/>
  <c r="J116" i="4"/>
  <c r="J112" i="22"/>
  <c r="D118" i="4"/>
  <c r="G117" i="4"/>
  <c r="E118" i="4"/>
  <c r="G112" i="25"/>
  <c r="D113" i="25"/>
  <c r="E113" i="25"/>
  <c r="G114" i="21"/>
  <c r="D115" i="21"/>
  <c r="E115" i="21"/>
  <c r="G117" i="3"/>
  <c r="D118" i="3"/>
  <c r="E118" i="3"/>
  <c r="D114" i="22"/>
  <c r="G113" i="22"/>
  <c r="E114" i="22"/>
  <c r="J113" i="23"/>
  <c r="D117" i="18"/>
  <c r="G116" i="18"/>
  <c r="E117" i="18"/>
  <c r="E115" i="23"/>
  <c r="D115" i="23"/>
  <c r="G114" i="23"/>
  <c r="J115" i="18"/>
  <c r="F115" i="23" l="1"/>
  <c r="E116" i="23" s="1"/>
  <c r="H114" i="21"/>
  <c r="I114" i="21"/>
  <c r="B115" i="21"/>
  <c r="F115" i="21"/>
  <c r="F113" i="25"/>
  <c r="B113" i="25"/>
  <c r="I114" i="23"/>
  <c r="H114" i="23"/>
  <c r="H112" i="25"/>
  <c r="I112" i="25"/>
  <c r="B114" i="22"/>
  <c r="F114" i="22"/>
  <c r="F118" i="3"/>
  <c r="B118" i="3"/>
  <c r="H117" i="3"/>
  <c r="I117" i="3"/>
  <c r="I117" i="4"/>
  <c r="H117" i="4"/>
  <c r="I113" i="22"/>
  <c r="H113" i="22"/>
  <c r="I116" i="18"/>
  <c r="H116" i="18"/>
  <c r="F117" i="18"/>
  <c r="B117" i="18"/>
  <c r="B118" i="4"/>
  <c r="F118" i="4"/>
  <c r="D116" i="23" l="1"/>
  <c r="F116" i="23" s="1"/>
  <c r="E117" i="23" s="1"/>
  <c r="G115" i="23"/>
  <c r="I115" i="23" s="1"/>
  <c r="J117" i="3"/>
  <c r="J116" i="18"/>
  <c r="J112" i="25"/>
  <c r="J114" i="21"/>
  <c r="J114" i="23"/>
  <c r="J113" i="22"/>
  <c r="G118" i="3"/>
  <c r="D119" i="3"/>
  <c r="E119" i="3"/>
  <c r="D114" i="25"/>
  <c r="G113" i="25"/>
  <c r="E114" i="25"/>
  <c r="G114" i="22"/>
  <c r="D115" i="22"/>
  <c r="E115" i="22"/>
  <c r="G115" i="21"/>
  <c r="D116" i="21"/>
  <c r="E116" i="21"/>
  <c r="D119" i="4"/>
  <c r="G118" i="4"/>
  <c r="E119" i="4"/>
  <c r="G117" i="18"/>
  <c r="D118" i="18"/>
  <c r="E118" i="18"/>
  <c r="J117" i="4"/>
  <c r="H115" i="23" l="1"/>
  <c r="G116" i="23"/>
  <c r="H116" i="23" s="1"/>
  <c r="D117" i="23"/>
  <c r="F117" i="23" s="1"/>
  <c r="F116" i="21"/>
  <c r="B116" i="21"/>
  <c r="I115" i="21"/>
  <c r="H115" i="21"/>
  <c r="H113" i="25"/>
  <c r="I113" i="25"/>
  <c r="I117" i="18"/>
  <c r="H117" i="18"/>
  <c r="F115" i="22"/>
  <c r="B115" i="22"/>
  <c r="F118" i="18"/>
  <c r="B118" i="18"/>
  <c r="H114" i="22"/>
  <c r="I114" i="22"/>
  <c r="B119" i="3"/>
  <c r="F119" i="3"/>
  <c r="B114" i="25"/>
  <c r="F114" i="25"/>
  <c r="I118" i="4"/>
  <c r="H118" i="4"/>
  <c r="H118" i="3"/>
  <c r="I118" i="3"/>
  <c r="B119" i="4"/>
  <c r="F119" i="4"/>
  <c r="J115" i="23"/>
  <c r="I116" i="23" l="1"/>
  <c r="J116" i="23" s="1"/>
  <c r="J113" i="25"/>
  <c r="J118" i="3"/>
  <c r="J114" i="22"/>
  <c r="J117" i="18"/>
  <c r="G119" i="4"/>
  <c r="D120" i="4"/>
  <c r="E120" i="4"/>
  <c r="G119" i="3"/>
  <c r="D120" i="3"/>
  <c r="E120" i="3"/>
  <c r="J118" i="4"/>
  <c r="D119" i="18"/>
  <c r="G118" i="18"/>
  <c r="E119" i="18"/>
  <c r="J115" i="21"/>
  <c r="G114" i="25"/>
  <c r="D115" i="25"/>
  <c r="E115" i="25"/>
  <c r="E118" i="23"/>
  <c r="D118" i="23"/>
  <c r="G117" i="23"/>
  <c r="D116" i="22"/>
  <c r="G115" i="22"/>
  <c r="E116" i="22"/>
  <c r="G116" i="21"/>
  <c r="D117" i="21"/>
  <c r="E117" i="21"/>
  <c r="F119" i="18" l="1"/>
  <c r="B119" i="18"/>
  <c r="F117" i="21"/>
  <c r="B117" i="21"/>
  <c r="H116" i="21"/>
  <c r="I116" i="21"/>
  <c r="H114" i="25"/>
  <c r="I114" i="25"/>
  <c r="F120" i="3"/>
  <c r="B120" i="3"/>
  <c r="H115" i="22"/>
  <c r="I115" i="22"/>
  <c r="I119" i="3"/>
  <c r="H119" i="3"/>
  <c r="B115" i="25"/>
  <c r="F115" i="25"/>
  <c r="B116" i="22"/>
  <c r="F116" i="22"/>
  <c r="H117" i="23"/>
  <c r="I117" i="23"/>
  <c r="F120" i="4"/>
  <c r="B120" i="4"/>
  <c r="F118" i="23"/>
  <c r="I118" i="18"/>
  <c r="H118" i="18"/>
  <c r="H119" i="4"/>
  <c r="I119" i="4"/>
  <c r="J117" i="23" l="1"/>
  <c r="J115" i="22"/>
  <c r="J118" i="18"/>
  <c r="J114" i="25"/>
  <c r="J116" i="21"/>
  <c r="J119" i="4"/>
  <c r="D116" i="25"/>
  <c r="G115" i="25"/>
  <c r="E116" i="25"/>
  <c r="D119" i="23"/>
  <c r="G118" i="23"/>
  <c r="E119" i="23"/>
  <c r="G120" i="4"/>
  <c r="D121" i="4"/>
  <c r="E121" i="4"/>
  <c r="J119" i="3"/>
  <c r="G117" i="21"/>
  <c r="D118" i="21"/>
  <c r="E118" i="21"/>
  <c r="D117" i="22"/>
  <c r="G116" i="22"/>
  <c r="E117" i="22"/>
  <c r="G120" i="3"/>
  <c r="D121" i="3"/>
  <c r="E121" i="3"/>
  <c r="G119" i="18"/>
  <c r="D120" i="18"/>
  <c r="E120" i="18"/>
  <c r="F119" i="23" l="1"/>
  <c r="G119" i="23" s="1"/>
  <c r="F121" i="4"/>
  <c r="B121" i="4"/>
  <c r="H116" i="22"/>
  <c r="I116" i="22"/>
  <c r="H120" i="4"/>
  <c r="I120" i="4"/>
  <c r="H119" i="18"/>
  <c r="I119" i="18"/>
  <c r="B118" i="21"/>
  <c r="F118" i="21"/>
  <c r="F117" i="22"/>
  <c r="B117" i="22"/>
  <c r="F120" i="18"/>
  <c r="B120" i="18"/>
  <c r="I117" i="21"/>
  <c r="H117" i="21"/>
  <c r="H118" i="23"/>
  <c r="I118" i="23"/>
  <c r="B121" i="3"/>
  <c r="F121" i="3"/>
  <c r="H115" i="25"/>
  <c r="I115" i="25"/>
  <c r="H120" i="3"/>
  <c r="I120" i="3"/>
  <c r="B116" i="25"/>
  <c r="F116" i="25"/>
  <c r="D120" i="23" l="1"/>
  <c r="J116" i="22"/>
  <c r="J115" i="25"/>
  <c r="J120" i="4"/>
  <c r="J120" i="3"/>
  <c r="J119" i="18"/>
  <c r="J118" i="23"/>
  <c r="J117" i="21"/>
  <c r="D122" i="3"/>
  <c r="B122" i="3" s="1"/>
  <c r="G121" i="3"/>
  <c r="E122" i="3"/>
  <c r="G117" i="22"/>
  <c r="D118" i="22"/>
  <c r="E118" i="22"/>
  <c r="D117" i="25"/>
  <c r="G116" i="25"/>
  <c r="E117" i="25"/>
  <c r="H119" i="23"/>
  <c r="I119" i="23"/>
  <c r="G118" i="21"/>
  <c r="D119" i="21"/>
  <c r="E119" i="21"/>
  <c r="G120" i="18"/>
  <c r="D121" i="18"/>
  <c r="B121" i="18" s="1"/>
  <c r="E121" i="18"/>
  <c r="E120" i="23"/>
  <c r="G121" i="4"/>
  <c r="D122" i="4"/>
  <c r="B122" i="4" s="1"/>
  <c r="E122" i="4"/>
  <c r="F120" i="23" l="1"/>
  <c r="G120" i="23" s="1"/>
  <c r="J119" i="23"/>
  <c r="F122" i="3"/>
  <c r="D123" i="3" s="1"/>
  <c r="F121" i="18"/>
  <c r="E122" i="18" s="1"/>
  <c r="B119" i="21"/>
  <c r="F119" i="21"/>
  <c r="I120" i="18"/>
  <c r="H120" i="18"/>
  <c r="F117" i="25"/>
  <c r="B117" i="25"/>
  <c r="B118" i="22"/>
  <c r="F118" i="22"/>
  <c r="F122" i="4"/>
  <c r="I117" i="22"/>
  <c r="H117" i="22"/>
  <c r="I121" i="3"/>
  <c r="H121" i="3"/>
  <c r="I118" i="21"/>
  <c r="H118" i="21"/>
  <c r="H121" i="4"/>
  <c r="I121" i="4"/>
  <c r="H116" i="25"/>
  <c r="I116" i="25"/>
  <c r="D121" i="23" l="1"/>
  <c r="G122" i="3"/>
  <c r="H122" i="3" s="1"/>
  <c r="G121" i="18"/>
  <c r="H121" i="18" s="1"/>
  <c r="D122" i="18"/>
  <c r="B122" i="18" s="1"/>
  <c r="J116" i="25"/>
  <c r="J121" i="3"/>
  <c r="J118" i="21"/>
  <c r="J120" i="18"/>
  <c r="D119" i="22"/>
  <c r="B119" i="22" s="1"/>
  <c r="G118" i="22"/>
  <c r="E119" i="22"/>
  <c r="J121" i="4"/>
  <c r="G117" i="25"/>
  <c r="D118" i="25"/>
  <c r="E118" i="25"/>
  <c r="J117" i="22"/>
  <c r="H120" i="23"/>
  <c r="I120" i="23"/>
  <c r="E123" i="3"/>
  <c r="F123" i="3" s="1"/>
  <c r="B123" i="3"/>
  <c r="D120" i="21"/>
  <c r="G119" i="21"/>
  <c r="E121" i="23"/>
  <c r="F121" i="23" s="1"/>
  <c r="D123" i="4"/>
  <c r="B123" i="4" s="1"/>
  <c r="G122" i="4"/>
  <c r="E123" i="4"/>
  <c r="I121" i="18" l="1"/>
  <c r="F122" i="18"/>
  <c r="G122" i="18" s="1"/>
  <c r="I122" i="3"/>
  <c r="J122" i="3" s="1"/>
  <c r="D123" i="18"/>
  <c r="B123" i="18" s="1"/>
  <c r="F123" i="4"/>
  <c r="D124" i="4" s="1"/>
  <c r="B124" i="4" s="1"/>
  <c r="F119" i="22"/>
  <c r="D120" i="22" s="1"/>
  <c r="J121" i="18"/>
  <c r="E120" i="21"/>
  <c r="F120" i="21" s="1"/>
  <c r="B120" i="21"/>
  <c r="G121" i="23"/>
  <c r="D122" i="23"/>
  <c r="I119" i="21"/>
  <c r="H119" i="21"/>
  <c r="I122" i="18"/>
  <c r="H122" i="18"/>
  <c r="G123" i="3"/>
  <c r="D124" i="3"/>
  <c r="F118" i="25"/>
  <c r="B118" i="25"/>
  <c r="H122" i="4"/>
  <c r="I122" i="4"/>
  <c r="I117" i="25"/>
  <c r="H117" i="25"/>
  <c r="I118" i="22"/>
  <c r="H118" i="22"/>
  <c r="J120" i="23"/>
  <c r="G123" i="4" l="1"/>
  <c r="E123" i="18"/>
  <c r="F123" i="18" s="1"/>
  <c r="G123" i="18" s="1"/>
  <c r="G119" i="22"/>
  <c r="H119" i="22" s="1"/>
  <c r="E124" i="4"/>
  <c r="F124" i="4" s="1"/>
  <c r="G124" i="4" s="1"/>
  <c r="J122" i="4"/>
  <c r="J119" i="21"/>
  <c r="J122" i="18"/>
  <c r="J117" i="25"/>
  <c r="E124" i="3"/>
  <c r="F124" i="3" s="1"/>
  <c r="B124" i="3"/>
  <c r="I123" i="3"/>
  <c r="H123" i="3"/>
  <c r="H121" i="23"/>
  <c r="I121" i="23"/>
  <c r="E120" i="22"/>
  <c r="F120" i="22" s="1"/>
  <c r="B120" i="22"/>
  <c r="E122" i="23"/>
  <c r="F122" i="23" s="1"/>
  <c r="D121" i="21"/>
  <c r="G120" i="21"/>
  <c r="H123" i="4"/>
  <c r="I123" i="4"/>
  <c r="J118" i="22"/>
  <c r="G118" i="25"/>
  <c r="D119" i="25"/>
  <c r="D124" i="18" l="1"/>
  <c r="B124" i="18" s="1"/>
  <c r="I119" i="22"/>
  <c r="J119" i="22" s="1"/>
  <c r="D125" i="4"/>
  <c r="B125" i="4" s="1"/>
  <c r="J123" i="4"/>
  <c r="G120" i="22"/>
  <c r="D121" i="22"/>
  <c r="D125" i="3"/>
  <c r="G124" i="3"/>
  <c r="I120" i="21"/>
  <c r="H120" i="21"/>
  <c r="E121" i="21"/>
  <c r="F121" i="21" s="1"/>
  <c r="B121" i="21"/>
  <c r="G122" i="23"/>
  <c r="D123" i="23"/>
  <c r="E123" i="23" s="1"/>
  <c r="E119" i="25"/>
  <c r="F119" i="25" s="1"/>
  <c r="B119" i="25"/>
  <c r="H118" i="25"/>
  <c r="I118" i="25"/>
  <c r="J123" i="3"/>
  <c r="I124" i="4"/>
  <c r="H124" i="4"/>
  <c r="J121" i="23"/>
  <c r="H123" i="18"/>
  <c r="I123" i="18"/>
  <c r="E124" i="18" l="1"/>
  <c r="F124" i="18" s="1"/>
  <c r="E125" i="4"/>
  <c r="F125" i="4" s="1"/>
  <c r="G125" i="4" s="1"/>
  <c r="J123" i="18"/>
  <c r="J124" i="4"/>
  <c r="J120" i="21"/>
  <c r="G119" i="25"/>
  <c r="D120" i="25"/>
  <c r="B120" i="25" s="1"/>
  <c r="F123" i="23"/>
  <c r="H122" i="23"/>
  <c r="I122" i="23"/>
  <c r="J118" i="25"/>
  <c r="G121" i="21"/>
  <c r="D122" i="21"/>
  <c r="I124" i="3"/>
  <c r="H124" i="3"/>
  <c r="G124" i="18"/>
  <c r="D125" i="18"/>
  <c r="B125" i="18" s="1"/>
  <c r="E125" i="3"/>
  <c r="F125" i="3" s="1"/>
  <c r="B125" i="3"/>
  <c r="E121" i="22"/>
  <c r="F121" i="22" s="1"/>
  <c r="B121" i="22"/>
  <c r="I120" i="22"/>
  <c r="H120" i="22"/>
  <c r="D126" i="4" l="1"/>
  <c r="B126" i="4" s="1"/>
  <c r="I125" i="4"/>
  <c r="H125" i="4"/>
  <c r="E120" i="25"/>
  <c r="F120" i="25" s="1"/>
  <c r="D121" i="25" s="1"/>
  <c r="E125" i="18"/>
  <c r="F125" i="18" s="1"/>
  <c r="D126" i="18" s="1"/>
  <c r="J120" i="22"/>
  <c r="J124" i="3"/>
  <c r="D126" i="3"/>
  <c r="G125" i="3"/>
  <c r="G121" i="22"/>
  <c r="D122" i="22"/>
  <c r="B122" i="22" s="1"/>
  <c r="E122" i="21"/>
  <c r="F122" i="21" s="1"/>
  <c r="B122" i="21"/>
  <c r="D124" i="23"/>
  <c r="G123" i="23"/>
  <c r="I121" i="21"/>
  <c r="H121" i="21"/>
  <c r="H124" i="18"/>
  <c r="I124" i="18"/>
  <c r="J122" i="23"/>
  <c r="H119" i="25"/>
  <c r="I119" i="25"/>
  <c r="E126" i="4" l="1"/>
  <c r="F126" i="4" s="1"/>
  <c r="G126" i="4" s="1"/>
  <c r="H126" i="4" s="1"/>
  <c r="J125" i="4"/>
  <c r="E122" i="22"/>
  <c r="F122" i="22" s="1"/>
  <c r="J119" i="25"/>
  <c r="G125" i="18"/>
  <c r="I125" i="18" s="1"/>
  <c r="G120" i="25"/>
  <c r="H120" i="25" s="1"/>
  <c r="G122" i="21"/>
  <c r="D123" i="21"/>
  <c r="E124" i="23"/>
  <c r="F124" i="23" s="1"/>
  <c r="I121" i="22"/>
  <c r="H121" i="22"/>
  <c r="J124" i="18"/>
  <c r="E121" i="25"/>
  <c r="F121" i="25" s="1"/>
  <c r="B121" i="25"/>
  <c r="J121" i="21"/>
  <c r="I125" i="3"/>
  <c r="H125" i="3"/>
  <c r="H123" i="23"/>
  <c r="I123" i="23"/>
  <c r="E126" i="18"/>
  <c r="F126" i="18" s="1"/>
  <c r="B126" i="18"/>
  <c r="E126" i="3"/>
  <c r="F126" i="3" s="1"/>
  <c r="B126" i="3"/>
  <c r="I126" i="4" l="1"/>
  <c r="J126" i="4" s="1"/>
  <c r="D127" i="4"/>
  <c r="B127" i="4" s="1"/>
  <c r="I120" i="25"/>
  <c r="J120" i="25" s="1"/>
  <c r="H125" i="18"/>
  <c r="J125" i="18" s="1"/>
  <c r="J125" i="3"/>
  <c r="D122" i="25"/>
  <c r="G121" i="25"/>
  <c r="D127" i="3"/>
  <c r="G126" i="3"/>
  <c r="G122" i="22"/>
  <c r="D123" i="22"/>
  <c r="B123" i="22" s="1"/>
  <c r="J121" i="22"/>
  <c r="D127" i="18"/>
  <c r="G126" i="18"/>
  <c r="D125" i="23"/>
  <c r="E125" i="23" s="1"/>
  <c r="G124" i="23"/>
  <c r="E123" i="21"/>
  <c r="F123" i="21" s="1"/>
  <c r="B123" i="21"/>
  <c r="J123" i="23"/>
  <c r="H122" i="21"/>
  <c r="I122" i="21"/>
  <c r="E127" i="4" l="1"/>
  <c r="F127" i="4" s="1"/>
  <c r="E123" i="22"/>
  <c r="F123" i="22" s="1"/>
  <c r="D124" i="22" s="1"/>
  <c r="D124" i="21"/>
  <c r="G123" i="21"/>
  <c r="F125" i="23"/>
  <c r="I122" i="22"/>
  <c r="H122" i="22"/>
  <c r="I124" i="23"/>
  <c r="H124" i="23"/>
  <c r="I126" i="3"/>
  <c r="H126" i="3"/>
  <c r="E127" i="3"/>
  <c r="F127" i="3" s="1"/>
  <c r="B127" i="3"/>
  <c r="H126" i="18"/>
  <c r="I126" i="18"/>
  <c r="I121" i="25"/>
  <c r="H121" i="25"/>
  <c r="J122" i="21"/>
  <c r="E127" i="18"/>
  <c r="F127" i="18" s="1"/>
  <c r="B127" i="18"/>
  <c r="E122" i="25"/>
  <c r="F122" i="25" s="1"/>
  <c r="B122" i="25"/>
  <c r="G127" i="4" l="1"/>
  <c r="D128" i="4"/>
  <c r="B128" i="4" s="1"/>
  <c r="G123" i="22"/>
  <c r="H123" i="22" s="1"/>
  <c r="J122" i="22"/>
  <c r="G127" i="3"/>
  <c r="D128" i="3"/>
  <c r="G122" i="25"/>
  <c r="D123" i="25"/>
  <c r="B123" i="25" s="1"/>
  <c r="J121" i="25"/>
  <c r="J126" i="3"/>
  <c r="J126" i="18"/>
  <c r="E124" i="22"/>
  <c r="F124" i="22" s="1"/>
  <c r="B124" i="22"/>
  <c r="G125" i="23"/>
  <c r="D126" i="23"/>
  <c r="E126" i="23" s="1"/>
  <c r="J124" i="23"/>
  <c r="I123" i="21"/>
  <c r="H123" i="21"/>
  <c r="G127" i="18"/>
  <c r="D128" i="18"/>
  <c r="B128" i="18" s="1"/>
  <c r="E124" i="21"/>
  <c r="F124" i="21" s="1"/>
  <c r="B124" i="21"/>
  <c r="E128" i="4" l="1"/>
  <c r="F128" i="4" s="1"/>
  <c r="G128" i="4" s="1"/>
  <c r="I127" i="4"/>
  <c r="H127" i="4"/>
  <c r="I123" i="22"/>
  <c r="J123" i="22" s="1"/>
  <c r="E128" i="18"/>
  <c r="F128" i="18" s="1"/>
  <c r="E123" i="25"/>
  <c r="F123" i="25" s="1"/>
  <c r="D125" i="22"/>
  <c r="G124" i="22"/>
  <c r="D125" i="21"/>
  <c r="G124" i="21"/>
  <c r="J123" i="21"/>
  <c r="F126" i="23"/>
  <c r="I125" i="23"/>
  <c r="H125" i="23"/>
  <c r="I122" i="25"/>
  <c r="H122" i="25"/>
  <c r="E128" i="3"/>
  <c r="F128" i="3" s="1"/>
  <c r="B128" i="3"/>
  <c r="H127" i="18"/>
  <c r="I127" i="18"/>
  <c r="H127" i="3"/>
  <c r="I127" i="3"/>
  <c r="D129" i="4" l="1"/>
  <c r="B129" i="4" s="1"/>
  <c r="J127" i="4"/>
  <c r="I128" i="4"/>
  <c r="H128" i="4"/>
  <c r="J122" i="25"/>
  <c r="J127" i="18"/>
  <c r="J127" i="3"/>
  <c r="I124" i="21"/>
  <c r="H124" i="21"/>
  <c r="J125" i="23"/>
  <c r="I124" i="22"/>
  <c r="H124" i="22"/>
  <c r="D129" i="18"/>
  <c r="B129" i="18" s="1"/>
  <c r="G128" i="18"/>
  <c r="E125" i="22"/>
  <c r="F125" i="22" s="1"/>
  <c r="B125" i="22"/>
  <c r="E125" i="21"/>
  <c r="F125" i="21" s="1"/>
  <c r="B125" i="21"/>
  <c r="G128" i="3"/>
  <c r="D129" i="3"/>
  <c r="B129" i="3" s="1"/>
  <c r="D124" i="25"/>
  <c r="B124" i="25" s="1"/>
  <c r="G123" i="25"/>
  <c r="D127" i="23"/>
  <c r="E127" i="23" s="1"/>
  <c r="F127" i="23" s="1"/>
  <c r="G126" i="23"/>
  <c r="E129" i="4" l="1"/>
  <c r="F129" i="4" s="1"/>
  <c r="D130" i="4" s="1"/>
  <c r="B130" i="4" s="1"/>
  <c r="J128" i="4"/>
  <c r="E129" i="3"/>
  <c r="F129" i="3" s="1"/>
  <c r="D130" i="3" s="1"/>
  <c r="E124" i="25"/>
  <c r="F124" i="25" s="1"/>
  <c r="G124" i="25" s="1"/>
  <c r="J124" i="21"/>
  <c r="H128" i="3"/>
  <c r="I128" i="3"/>
  <c r="I128" i="18"/>
  <c r="H128" i="18"/>
  <c r="D126" i="21"/>
  <c r="B126" i="21" s="1"/>
  <c r="G125" i="21"/>
  <c r="J124" i="22"/>
  <c r="I123" i="25"/>
  <c r="H123" i="25"/>
  <c r="D128" i="23"/>
  <c r="E128" i="23" s="1"/>
  <c r="F128" i="23" s="1"/>
  <c r="G127" i="23"/>
  <c r="G125" i="22"/>
  <c r="D126" i="22"/>
  <c r="H126" i="23"/>
  <c r="I126" i="23"/>
  <c r="E129" i="18"/>
  <c r="F129" i="18" s="1"/>
  <c r="G129" i="4" l="1"/>
  <c r="I129" i="4" s="1"/>
  <c r="E130" i="4"/>
  <c r="F130" i="4" s="1"/>
  <c r="D131" i="4" s="1"/>
  <c r="B131" i="4" s="1"/>
  <c r="D125" i="25"/>
  <c r="B125" i="25" s="1"/>
  <c r="E126" i="21"/>
  <c r="F126" i="21" s="1"/>
  <c r="G129" i="3"/>
  <c r="I129" i="3" s="1"/>
  <c r="J126" i="23"/>
  <c r="J128" i="18"/>
  <c r="D129" i="23"/>
  <c r="G128" i="23"/>
  <c r="E130" i="3"/>
  <c r="F130" i="3" s="1"/>
  <c r="B130" i="3"/>
  <c r="J123" i="25"/>
  <c r="E126" i="22"/>
  <c r="F126" i="22" s="1"/>
  <c r="B126" i="22"/>
  <c r="I125" i="22"/>
  <c r="H125" i="22"/>
  <c r="H124" i="25"/>
  <c r="I124" i="25"/>
  <c r="J128" i="3"/>
  <c r="G129" i="18"/>
  <c r="D130" i="18"/>
  <c r="B130" i="18" s="1"/>
  <c r="I127" i="23"/>
  <c r="H127" i="23"/>
  <c r="I125" i="21"/>
  <c r="H125" i="21"/>
  <c r="H129" i="4" l="1"/>
  <c r="G130" i="4"/>
  <c r="I130" i="4" s="1"/>
  <c r="E131" i="4"/>
  <c r="F131" i="4" s="1"/>
  <c r="G131" i="4" s="1"/>
  <c r="H129" i="3"/>
  <c r="J129" i="3" s="1"/>
  <c r="J129" i="4"/>
  <c r="E125" i="25"/>
  <c r="F125" i="25" s="1"/>
  <c r="D126" i="25" s="1"/>
  <c r="B126" i="25" s="1"/>
  <c r="J124" i="25"/>
  <c r="J125" i="22"/>
  <c r="J127" i="23"/>
  <c r="J125" i="21"/>
  <c r="G126" i="22"/>
  <c r="D127" i="22"/>
  <c r="D131" i="3"/>
  <c r="G130" i="3"/>
  <c r="I129" i="18"/>
  <c r="H129" i="18"/>
  <c r="D127" i="21"/>
  <c r="G126" i="21"/>
  <c r="E130" i="18"/>
  <c r="F130" i="18" s="1"/>
  <c r="I128" i="23"/>
  <c r="H128" i="23"/>
  <c r="E129" i="23"/>
  <c r="F129" i="23" s="1"/>
  <c r="D132" i="4" l="1"/>
  <c r="H130" i="4"/>
  <c r="J130" i="4" s="1"/>
  <c r="G125" i="25"/>
  <c r="H125" i="25" s="1"/>
  <c r="I131" i="4"/>
  <c r="H131" i="4"/>
  <c r="B132" i="4"/>
  <c r="E132" i="4"/>
  <c r="F132" i="4" s="1"/>
  <c r="E126" i="25"/>
  <c r="F126" i="25" s="1"/>
  <c r="J128" i="23"/>
  <c r="J129" i="18"/>
  <c r="G129" i="23"/>
  <c r="D130" i="23"/>
  <c r="E130" i="23" s="1"/>
  <c r="F130" i="23" s="1"/>
  <c r="E127" i="21"/>
  <c r="F127" i="21" s="1"/>
  <c r="B127" i="21"/>
  <c r="G130" i="18"/>
  <c r="D131" i="18"/>
  <c r="B131" i="18" s="1"/>
  <c r="H130" i="3"/>
  <c r="I130" i="3"/>
  <c r="E131" i="3"/>
  <c r="F131" i="3" s="1"/>
  <c r="B131" i="3"/>
  <c r="E127" i="22"/>
  <c r="F127" i="22" s="1"/>
  <c r="B127" i="22"/>
  <c r="H126" i="21"/>
  <c r="I126" i="21"/>
  <c r="H126" i="22"/>
  <c r="I126" i="22"/>
  <c r="I125" i="25" l="1"/>
  <c r="J125" i="25" s="1"/>
  <c r="D133" i="4"/>
  <c r="G132" i="4"/>
  <c r="J131" i="4"/>
  <c r="J126" i="22"/>
  <c r="J130" i="3"/>
  <c r="G131" i="3"/>
  <c r="D132" i="3"/>
  <c r="B132" i="3" s="1"/>
  <c r="D128" i="22"/>
  <c r="B128" i="22" s="1"/>
  <c r="G127" i="22"/>
  <c r="H130" i="18"/>
  <c r="I130" i="18"/>
  <c r="D128" i="21"/>
  <c r="G127" i="21"/>
  <c r="G130" i="23"/>
  <c r="D131" i="23"/>
  <c r="E131" i="23" s="1"/>
  <c r="F131" i="23" s="1"/>
  <c r="G126" i="25"/>
  <c r="D127" i="25"/>
  <c r="J126" i="21"/>
  <c r="E131" i="18"/>
  <c r="F131" i="18" s="1"/>
  <c r="H129" i="23"/>
  <c r="I129" i="23"/>
  <c r="I132" i="4" l="1"/>
  <c r="H132" i="4"/>
  <c r="B133" i="4"/>
  <c r="E133" i="4"/>
  <c r="F133" i="4" s="1"/>
  <c r="J129" i="23"/>
  <c r="E132" i="3"/>
  <c r="F132" i="3" s="1"/>
  <c r="D133" i="3" s="1"/>
  <c r="J130" i="18"/>
  <c r="E128" i="21"/>
  <c r="F128" i="21" s="1"/>
  <c r="B128" i="21"/>
  <c r="H130" i="23"/>
  <c r="I130" i="23"/>
  <c r="E128" i="22"/>
  <c r="F128" i="22" s="1"/>
  <c r="H131" i="3"/>
  <c r="I131" i="3"/>
  <c r="I127" i="22"/>
  <c r="H127" i="22"/>
  <c r="I126" i="25"/>
  <c r="H126" i="25"/>
  <c r="D132" i="23"/>
  <c r="E132" i="23" s="1"/>
  <c r="F132" i="23" s="1"/>
  <c r="G131" i="23"/>
  <c r="G131" i="18"/>
  <c r="D132" i="18"/>
  <c r="E127" i="25"/>
  <c r="F127" i="25" s="1"/>
  <c r="B127" i="25"/>
  <c r="H127" i="21"/>
  <c r="I127" i="21"/>
  <c r="G133" i="4" l="1"/>
  <c r="D134" i="4"/>
  <c r="J132" i="4"/>
  <c r="J127" i="21"/>
  <c r="J130" i="23"/>
  <c r="G132" i="3"/>
  <c r="I132" i="3" s="1"/>
  <c r="J131" i="3"/>
  <c r="G127" i="25"/>
  <c r="D128" i="25"/>
  <c r="B128" i="25" s="1"/>
  <c r="H131" i="23"/>
  <c r="I131" i="23"/>
  <c r="G132" i="23"/>
  <c r="D133" i="23"/>
  <c r="G128" i="21"/>
  <c r="D129" i="21"/>
  <c r="E133" i="3"/>
  <c r="F133" i="3" s="1"/>
  <c r="B133" i="3"/>
  <c r="E132" i="18"/>
  <c r="F132" i="18" s="1"/>
  <c r="B132" i="18"/>
  <c r="J127" i="22"/>
  <c r="D129" i="22"/>
  <c r="G128" i="22"/>
  <c r="J126" i="25"/>
  <c r="H131" i="18"/>
  <c r="I131" i="18"/>
  <c r="B134" i="4" l="1"/>
  <c r="E134" i="4"/>
  <c r="F134" i="4" s="1"/>
  <c r="I133" i="4"/>
  <c r="H133" i="4"/>
  <c r="J131" i="18"/>
  <c r="H132" i="3"/>
  <c r="J132" i="3" s="1"/>
  <c r="E128" i="25"/>
  <c r="F128" i="25" s="1"/>
  <c r="G128" i="25" s="1"/>
  <c r="G132" i="18"/>
  <c r="D133" i="18"/>
  <c r="B133" i="18" s="1"/>
  <c r="D134" i="3"/>
  <c r="B134" i="3" s="1"/>
  <c r="G133" i="3"/>
  <c r="E133" i="23"/>
  <c r="F133" i="23" s="1"/>
  <c r="I132" i="23"/>
  <c r="H132" i="23"/>
  <c r="I128" i="22"/>
  <c r="H128" i="22"/>
  <c r="J131" i="23"/>
  <c r="E129" i="22"/>
  <c r="F129" i="22" s="1"/>
  <c r="B129" i="22"/>
  <c r="E129" i="21"/>
  <c r="F129" i="21" s="1"/>
  <c r="B129" i="21"/>
  <c r="I128" i="21"/>
  <c r="H128" i="21"/>
  <c r="H127" i="25"/>
  <c r="I127" i="25"/>
  <c r="J133" i="4" l="1"/>
  <c r="D135" i="4"/>
  <c r="B135" i="4" s="1"/>
  <c r="G134" i="4"/>
  <c r="E133" i="18"/>
  <c r="F133" i="18" s="1"/>
  <c r="G133" i="18" s="1"/>
  <c r="J132" i="23"/>
  <c r="E134" i="3"/>
  <c r="F134" i="3" s="1"/>
  <c r="D135" i="3" s="1"/>
  <c r="J127" i="25"/>
  <c r="D129" i="25"/>
  <c r="B129" i="25" s="1"/>
  <c r="D130" i="21"/>
  <c r="G129" i="21"/>
  <c r="D134" i="23"/>
  <c r="E134" i="23" s="1"/>
  <c r="F134" i="23" s="1"/>
  <c r="G133" i="23"/>
  <c r="D130" i="22"/>
  <c r="B130" i="22" s="1"/>
  <c r="G129" i="22"/>
  <c r="J128" i="21"/>
  <c r="H128" i="25"/>
  <c r="I128" i="25"/>
  <c r="H133" i="3"/>
  <c r="I133" i="3"/>
  <c r="J128" i="22"/>
  <c r="I132" i="18"/>
  <c r="H132" i="18"/>
  <c r="E135" i="4" l="1"/>
  <c r="F135" i="4" s="1"/>
  <c r="D136" i="4" s="1"/>
  <c r="B136" i="4" s="1"/>
  <c r="H134" i="4"/>
  <c r="I134" i="4"/>
  <c r="D134" i="18"/>
  <c r="B134" i="18" s="1"/>
  <c r="J133" i="3"/>
  <c r="E129" i="25"/>
  <c r="F129" i="25" s="1"/>
  <c r="D130" i="25" s="1"/>
  <c r="B130" i="25" s="1"/>
  <c r="E130" i="22"/>
  <c r="F130" i="22" s="1"/>
  <c r="G130" i="22" s="1"/>
  <c r="J132" i="18"/>
  <c r="G134" i="3"/>
  <c r="H134" i="3" s="1"/>
  <c r="J128" i="25"/>
  <c r="E135" i="3"/>
  <c r="F135" i="3" s="1"/>
  <c r="B135" i="3"/>
  <c r="D135" i="23"/>
  <c r="G134" i="23"/>
  <c r="H133" i="18"/>
  <c r="I133" i="18"/>
  <c r="H133" i="23"/>
  <c r="I133" i="23"/>
  <c r="H129" i="22"/>
  <c r="I129" i="22"/>
  <c r="H129" i="21"/>
  <c r="I129" i="21"/>
  <c r="E130" i="21"/>
  <c r="F130" i="21" s="1"/>
  <c r="B130" i="21"/>
  <c r="G135" i="4" l="1"/>
  <c r="E136" i="4"/>
  <c r="F136" i="4" s="1"/>
  <c r="D137" i="4" s="1"/>
  <c r="B137" i="4" s="1"/>
  <c r="J134" i="4"/>
  <c r="E134" i="18"/>
  <c r="F134" i="18" s="1"/>
  <c r="G134" i="18" s="1"/>
  <c r="H134" i="18" s="1"/>
  <c r="I135" i="4"/>
  <c r="H135" i="4"/>
  <c r="J129" i="21"/>
  <c r="G129" i="25"/>
  <c r="H129" i="25" s="1"/>
  <c r="D131" i="22"/>
  <c r="B131" i="22" s="1"/>
  <c r="I134" i="3"/>
  <c r="J134" i="3" s="1"/>
  <c r="J133" i="18"/>
  <c r="G130" i="21"/>
  <c r="D131" i="21"/>
  <c r="B131" i="21" s="1"/>
  <c r="J129" i="22"/>
  <c r="E130" i="25"/>
  <c r="F130" i="25" s="1"/>
  <c r="H134" i="23"/>
  <c r="I134" i="23"/>
  <c r="D136" i="3"/>
  <c r="B136" i="3" s="1"/>
  <c r="G135" i="3"/>
  <c r="I130" i="22"/>
  <c r="H130" i="22"/>
  <c r="E135" i="23"/>
  <c r="F135" i="23" s="1"/>
  <c r="J133" i="23"/>
  <c r="G136" i="4" l="1"/>
  <c r="H136" i="4" s="1"/>
  <c r="E137" i="4"/>
  <c r="F137" i="4" s="1"/>
  <c r="D138" i="4" s="1"/>
  <c r="B138" i="4" s="1"/>
  <c r="I134" i="18"/>
  <c r="J134" i="18" s="1"/>
  <c r="D135" i="18"/>
  <c r="B135" i="18" s="1"/>
  <c r="J135" i="4"/>
  <c r="I129" i="25"/>
  <c r="J129" i="25" s="1"/>
  <c r="E136" i="3"/>
  <c r="F136" i="3" s="1"/>
  <c r="G136" i="3" s="1"/>
  <c r="E131" i="22"/>
  <c r="F131" i="22" s="1"/>
  <c r="E131" i="21"/>
  <c r="F131" i="21" s="1"/>
  <c r="D132" i="21" s="1"/>
  <c r="B132" i="21" s="1"/>
  <c r="J130" i="22"/>
  <c r="D131" i="25"/>
  <c r="G130" i="25"/>
  <c r="D136" i="23"/>
  <c r="G135" i="23"/>
  <c r="I135" i="3"/>
  <c r="H135" i="3"/>
  <c r="J134" i="23"/>
  <c r="H130" i="21"/>
  <c r="I130" i="21"/>
  <c r="G137" i="4" l="1"/>
  <c r="H137" i="4" s="1"/>
  <c r="E138" i="4"/>
  <c r="F138" i="4" s="1"/>
  <c r="G138" i="4" s="1"/>
  <c r="I136" i="4"/>
  <c r="J136" i="4" s="1"/>
  <c r="E135" i="18"/>
  <c r="F135" i="18" s="1"/>
  <c r="G135" i="18" s="1"/>
  <c r="H135" i="18" s="1"/>
  <c r="I137" i="4"/>
  <c r="J137" i="4" s="1"/>
  <c r="D137" i="3"/>
  <c r="B137" i="3" s="1"/>
  <c r="G131" i="21"/>
  <c r="I131" i="21" s="1"/>
  <c r="D132" i="22"/>
  <c r="G131" i="22"/>
  <c r="J130" i="21"/>
  <c r="E131" i="25"/>
  <c r="F131" i="25" s="1"/>
  <c r="B131" i="25"/>
  <c r="H135" i="23"/>
  <c r="I135" i="23"/>
  <c r="J135" i="3"/>
  <c r="E136" i="23"/>
  <c r="F136" i="23" s="1"/>
  <c r="H136" i="3"/>
  <c r="I136" i="3"/>
  <c r="E132" i="21"/>
  <c r="F132" i="21" s="1"/>
  <c r="H130" i="25"/>
  <c r="I130" i="25"/>
  <c r="D139" i="4" l="1"/>
  <c r="B139" i="4" s="1"/>
  <c r="I135" i="18"/>
  <c r="J135" i="18" s="1"/>
  <c r="D136" i="18"/>
  <c r="B136" i="18" s="1"/>
  <c r="E137" i="3"/>
  <c r="F137" i="3" s="1"/>
  <c r="D138" i="3" s="1"/>
  <c r="B138" i="3" s="1"/>
  <c r="H131" i="21"/>
  <c r="J131" i="21" s="1"/>
  <c r="J130" i="25"/>
  <c r="I131" i="22"/>
  <c r="H131" i="22"/>
  <c r="B132" i="22"/>
  <c r="E132" i="22"/>
  <c r="F132" i="22" s="1"/>
  <c r="I138" i="4"/>
  <c r="H138" i="4"/>
  <c r="J136" i="3"/>
  <c r="D132" i="25"/>
  <c r="B132" i="25" s="1"/>
  <c r="G131" i="25"/>
  <c r="D137" i="23"/>
  <c r="E137" i="23" s="1"/>
  <c r="F137" i="23" s="1"/>
  <c r="G136" i="23"/>
  <c r="D133" i="21"/>
  <c r="G132" i="21"/>
  <c r="J135" i="23"/>
  <c r="E139" i="4" l="1"/>
  <c r="F139" i="4" s="1"/>
  <c r="D140" i="4" s="1"/>
  <c r="E136" i="18"/>
  <c r="F136" i="18" s="1"/>
  <c r="G136" i="18" s="1"/>
  <c r="H136" i="18" s="1"/>
  <c r="G137" i="3"/>
  <c r="H137" i="3" s="1"/>
  <c r="J138" i="4"/>
  <c r="B140" i="4"/>
  <c r="E140" i="4"/>
  <c r="F140" i="4" s="1"/>
  <c r="G132" i="22"/>
  <c r="D133" i="22"/>
  <c r="B133" i="22" s="1"/>
  <c r="J131" i="22"/>
  <c r="E132" i="25"/>
  <c r="F132" i="25" s="1"/>
  <c r="D133" i="25" s="1"/>
  <c r="B133" i="25" s="1"/>
  <c r="G137" i="23"/>
  <c r="D138" i="23"/>
  <c r="H132" i="21"/>
  <c r="I132" i="21"/>
  <c r="E133" i="21"/>
  <c r="F133" i="21" s="1"/>
  <c r="B133" i="21"/>
  <c r="H131" i="25"/>
  <c r="I131" i="25"/>
  <c r="E138" i="3"/>
  <c r="F138" i="3" s="1"/>
  <c r="I136" i="23"/>
  <c r="H136" i="23"/>
  <c r="I136" i="18" l="1"/>
  <c r="G139" i="4"/>
  <c r="H139" i="4" s="1"/>
  <c r="D137" i="18"/>
  <c r="B137" i="18" s="1"/>
  <c r="I139" i="4"/>
  <c r="J139" i="4" s="1"/>
  <c r="G132" i="25"/>
  <c r="H132" i="25" s="1"/>
  <c r="E137" i="18"/>
  <c r="F137" i="18" s="1"/>
  <c r="G137" i="18" s="1"/>
  <c r="I137" i="3"/>
  <c r="J137" i="3" s="1"/>
  <c r="E133" i="22"/>
  <c r="F133" i="22" s="1"/>
  <c r="I132" i="22"/>
  <c r="H132" i="22"/>
  <c r="G140" i="4"/>
  <c r="D141" i="4"/>
  <c r="B141" i="4" s="1"/>
  <c r="J136" i="18"/>
  <c r="J136" i="23"/>
  <c r="D134" i="21"/>
  <c r="G133" i="21"/>
  <c r="J132" i="21"/>
  <c r="G138" i="3"/>
  <c r="D139" i="3"/>
  <c r="E133" i="25"/>
  <c r="F133" i="25" s="1"/>
  <c r="E138" i="23"/>
  <c r="F138" i="23" s="1"/>
  <c r="J131" i="25"/>
  <c r="J156" i="25" s="1"/>
  <c r="I137" i="23"/>
  <c r="H137" i="23"/>
  <c r="I132" i="25" l="1"/>
  <c r="D138" i="18"/>
  <c r="B138" i="18" s="1"/>
  <c r="H140" i="4"/>
  <c r="I140" i="4"/>
  <c r="E141" i="4"/>
  <c r="F141" i="4" s="1"/>
  <c r="J132" i="22"/>
  <c r="D134" i="22"/>
  <c r="B134" i="22" s="1"/>
  <c r="G133" i="22"/>
  <c r="J137" i="23"/>
  <c r="G138" i="23"/>
  <c r="D139" i="23"/>
  <c r="I138" i="3"/>
  <c r="H138" i="3"/>
  <c r="I137" i="18"/>
  <c r="H137" i="18"/>
  <c r="E139" i="3"/>
  <c r="F139" i="3" s="1"/>
  <c r="B139" i="3"/>
  <c r="G133" i="25"/>
  <c r="D134" i="25"/>
  <c r="I133" i="21"/>
  <c r="H133" i="21"/>
  <c r="E134" i="21"/>
  <c r="F134" i="21" s="1"/>
  <c r="B134" i="21"/>
  <c r="E138" i="18" l="1"/>
  <c r="F138" i="18" s="1"/>
  <c r="D139" i="18" s="1"/>
  <c r="B139" i="18" s="1"/>
  <c r="J133" i="21"/>
  <c r="E134" i="22"/>
  <c r="F134" i="22" s="1"/>
  <c r="I133" i="22"/>
  <c r="H133" i="22"/>
  <c r="D142" i="4"/>
  <c r="B142" i="4" s="1"/>
  <c r="G141" i="4"/>
  <c r="J140" i="4"/>
  <c r="J137" i="18"/>
  <c r="E134" i="25"/>
  <c r="F134" i="25" s="1"/>
  <c r="B134" i="25"/>
  <c r="G134" i="21"/>
  <c r="D135" i="21"/>
  <c r="H133" i="25"/>
  <c r="I133" i="25"/>
  <c r="J138" i="3"/>
  <c r="E139" i="23"/>
  <c r="F139" i="23" s="1"/>
  <c r="D140" i="3"/>
  <c r="B140" i="3" s="1"/>
  <c r="G139" i="3"/>
  <c r="H138" i="23"/>
  <c r="I138" i="23"/>
  <c r="E139" i="18" l="1"/>
  <c r="F139" i="18" s="1"/>
  <c r="D140" i="18" s="1"/>
  <c r="B140" i="18" s="1"/>
  <c r="G138" i="18"/>
  <c r="E142" i="4"/>
  <c r="F142" i="4" s="1"/>
  <c r="G142" i="4" s="1"/>
  <c r="J133" i="22"/>
  <c r="H141" i="4"/>
  <c r="I141" i="4"/>
  <c r="D135" i="22"/>
  <c r="B135" i="22" s="1"/>
  <c r="G134" i="22"/>
  <c r="G139" i="23"/>
  <c r="D140" i="23"/>
  <c r="E140" i="3"/>
  <c r="F140" i="3" s="1"/>
  <c r="J138" i="23"/>
  <c r="I139" i="3"/>
  <c r="H139" i="3"/>
  <c r="G134" i="25"/>
  <c r="D135" i="25"/>
  <c r="B135" i="25" s="1"/>
  <c r="E135" i="21"/>
  <c r="F135" i="21" s="1"/>
  <c r="B135" i="21"/>
  <c r="H134" i="21"/>
  <c r="I134" i="21"/>
  <c r="E140" i="18" l="1"/>
  <c r="F140" i="18" s="1"/>
  <c r="D141" i="18" s="1"/>
  <c r="B141" i="18" s="1"/>
  <c r="G139" i="18"/>
  <c r="H138" i="18"/>
  <c r="I138" i="18"/>
  <c r="D143" i="4"/>
  <c r="B143" i="4" s="1"/>
  <c r="J141" i="4"/>
  <c r="H134" i="22"/>
  <c r="I134" i="22"/>
  <c r="E135" i="22"/>
  <c r="F135" i="22" s="1"/>
  <c r="I142" i="4"/>
  <c r="H142" i="4"/>
  <c r="J139" i="3"/>
  <c r="J134" i="21"/>
  <c r="G140" i="3"/>
  <c r="D141" i="3"/>
  <c r="E135" i="25"/>
  <c r="F135" i="25" s="1"/>
  <c r="G135" i="21"/>
  <c r="D136" i="21"/>
  <c r="I134" i="25"/>
  <c r="H134" i="25"/>
  <c r="E140" i="23"/>
  <c r="F140" i="23" s="1"/>
  <c r="I139" i="23"/>
  <c r="H139" i="23"/>
  <c r="G140" i="18" l="1"/>
  <c r="J138" i="18"/>
  <c r="H139" i="18"/>
  <c r="I139" i="18"/>
  <c r="E143" i="4"/>
  <c r="F143" i="4" s="1"/>
  <c r="D144" i="4" s="1"/>
  <c r="B144" i="4" s="1"/>
  <c r="J134" i="22"/>
  <c r="J142" i="4"/>
  <c r="G135" i="22"/>
  <c r="D136" i="22"/>
  <c r="B136" i="22" s="1"/>
  <c r="E141" i="18"/>
  <c r="F141" i="18" s="1"/>
  <c r="G141" i="18" s="1"/>
  <c r="H140" i="18"/>
  <c r="I140" i="18"/>
  <c r="E136" i="21"/>
  <c r="F136" i="21" s="1"/>
  <c r="B136" i="21"/>
  <c r="E141" i="3"/>
  <c r="F141" i="3" s="1"/>
  <c r="B141" i="3"/>
  <c r="J139" i="23"/>
  <c r="I135" i="21"/>
  <c r="H135" i="21"/>
  <c r="I140" i="3"/>
  <c r="H140" i="3"/>
  <c r="D141" i="23"/>
  <c r="G140" i="23"/>
  <c r="G135" i="25"/>
  <c r="D136" i="25"/>
  <c r="B136" i="25" s="1"/>
  <c r="G143" i="4" l="1"/>
  <c r="I143" i="4" s="1"/>
  <c r="J139" i="18"/>
  <c r="E144" i="4"/>
  <c r="F144" i="4" s="1"/>
  <c r="G144" i="4" s="1"/>
  <c r="I144" i="4" s="1"/>
  <c r="J140" i="18"/>
  <c r="E136" i="22"/>
  <c r="F136" i="22" s="1"/>
  <c r="D137" i="22" s="1"/>
  <c r="H135" i="22"/>
  <c r="I135" i="22"/>
  <c r="D142" i="18"/>
  <c r="B142" i="18" s="1"/>
  <c r="J140" i="3"/>
  <c r="J135" i="21"/>
  <c r="D137" i="21"/>
  <c r="G136" i="21"/>
  <c r="G141" i="3"/>
  <c r="D142" i="3"/>
  <c r="B142" i="3" s="1"/>
  <c r="E136" i="25"/>
  <c r="F136" i="25" s="1"/>
  <c r="H135" i="25"/>
  <c r="I135" i="25"/>
  <c r="H140" i="23"/>
  <c r="I140" i="23"/>
  <c r="E141" i="23"/>
  <c r="F141" i="23" s="1"/>
  <c r="H141" i="18"/>
  <c r="I141" i="18"/>
  <c r="H143" i="4" l="1"/>
  <c r="J143" i="4" s="1"/>
  <c r="H144" i="4"/>
  <c r="J144" i="4" s="1"/>
  <c r="D145" i="4"/>
  <c r="G136" i="22"/>
  <c r="I136" i="22" s="1"/>
  <c r="J135" i="22"/>
  <c r="E142" i="18"/>
  <c r="F142" i="18" s="1"/>
  <c r="B137" i="22"/>
  <c r="E137" i="22"/>
  <c r="F137" i="22" s="1"/>
  <c r="E142" i="3"/>
  <c r="F142" i="3" s="1"/>
  <c r="G142" i="3" s="1"/>
  <c r="J140" i="23"/>
  <c r="D142" i="23"/>
  <c r="G141" i="23"/>
  <c r="G136" i="25"/>
  <c r="D137" i="25"/>
  <c r="B137" i="25" s="1"/>
  <c r="H141" i="3"/>
  <c r="I141" i="3"/>
  <c r="I136" i="21"/>
  <c r="H136" i="21"/>
  <c r="J141" i="18"/>
  <c r="E137" i="21"/>
  <c r="F137" i="21" s="1"/>
  <c r="B137" i="21"/>
  <c r="H136" i="22" l="1"/>
  <c r="B145" i="4"/>
  <c r="E145" i="4"/>
  <c r="F145" i="4" s="1"/>
  <c r="J141" i="3"/>
  <c r="D143" i="3"/>
  <c r="B143" i="3" s="1"/>
  <c r="G142" i="18"/>
  <c r="D143" i="18"/>
  <c r="B143" i="18" s="1"/>
  <c r="J136" i="22"/>
  <c r="G137" i="22"/>
  <c r="D138" i="22"/>
  <c r="E137" i="25"/>
  <c r="F137" i="25" s="1"/>
  <c r="D138" i="21"/>
  <c r="G137" i="21"/>
  <c r="I136" i="25"/>
  <c r="H136" i="25"/>
  <c r="I141" i="23"/>
  <c r="H141" i="23"/>
  <c r="J136" i="21"/>
  <c r="H142" i="3"/>
  <c r="I142" i="3"/>
  <c r="E142" i="23"/>
  <c r="F142" i="23" s="1"/>
  <c r="G145" i="4" l="1"/>
  <c r="D146" i="4"/>
  <c r="E143" i="3"/>
  <c r="F143" i="3" s="1"/>
  <c r="G143" i="3" s="1"/>
  <c r="H143" i="3" s="1"/>
  <c r="E143" i="18"/>
  <c r="F143" i="18" s="1"/>
  <c r="D144" i="18" s="1"/>
  <c r="B138" i="22"/>
  <c r="E138" i="22"/>
  <c r="F138" i="22" s="1"/>
  <c r="H137" i="22"/>
  <c r="I137" i="22"/>
  <c r="I142" i="18"/>
  <c r="H142" i="18"/>
  <c r="J142" i="3"/>
  <c r="I137" i="21"/>
  <c r="H137" i="21"/>
  <c r="J141" i="23"/>
  <c r="D143" i="23"/>
  <c r="G142" i="23"/>
  <c r="E138" i="21"/>
  <c r="F138" i="21" s="1"/>
  <c r="B138" i="21"/>
  <c r="D138" i="25"/>
  <c r="B138" i="25" s="1"/>
  <c r="G137" i="25"/>
  <c r="I143" i="3" l="1"/>
  <c r="B146" i="4"/>
  <c r="E146" i="4"/>
  <c r="F146" i="4" s="1"/>
  <c r="H145" i="4"/>
  <c r="I145" i="4"/>
  <c r="E138" i="25"/>
  <c r="F138" i="25" s="1"/>
  <c r="G138" i="25" s="1"/>
  <c r="G143" i="18"/>
  <c r="I143" i="18" s="1"/>
  <c r="D144" i="3"/>
  <c r="B144" i="3" s="1"/>
  <c r="J137" i="21"/>
  <c r="J142" i="18"/>
  <c r="J137" i="22"/>
  <c r="J143" i="3"/>
  <c r="G138" i="22"/>
  <c r="D139" i="22"/>
  <c r="B139" i="22" s="1"/>
  <c r="B144" i="18"/>
  <c r="E144" i="18"/>
  <c r="F144" i="18" s="1"/>
  <c r="H142" i="23"/>
  <c r="I142" i="23"/>
  <c r="E143" i="23"/>
  <c r="F143" i="23" s="1"/>
  <c r="D139" i="21"/>
  <c r="G138" i="21"/>
  <c r="H137" i="25"/>
  <c r="I137" i="25"/>
  <c r="J145" i="4" l="1"/>
  <c r="D147" i="4"/>
  <c r="B147" i="4" s="1"/>
  <c r="G146" i="4"/>
  <c r="H143" i="18"/>
  <c r="J143" i="18" s="1"/>
  <c r="D139" i="25"/>
  <c r="E139" i="25" s="1"/>
  <c r="F139" i="25" s="1"/>
  <c r="E144" i="3"/>
  <c r="F144" i="3" s="1"/>
  <c r="D145" i="3" s="1"/>
  <c r="B145" i="3" s="1"/>
  <c r="E139" i="22"/>
  <c r="F139" i="22" s="1"/>
  <c r="D140" i="22" s="1"/>
  <c r="B140" i="22" s="1"/>
  <c r="H138" i="22"/>
  <c r="I138" i="22"/>
  <c r="G144" i="18"/>
  <c r="D145" i="18"/>
  <c r="B145" i="18" s="1"/>
  <c r="G143" i="23"/>
  <c r="D144" i="23"/>
  <c r="E139" i="21"/>
  <c r="F139" i="21" s="1"/>
  <c r="B139" i="21"/>
  <c r="I138" i="25"/>
  <c r="H138" i="25"/>
  <c r="J142" i="23"/>
  <c r="H138" i="21"/>
  <c r="I138" i="21"/>
  <c r="E147" i="4" l="1"/>
  <c r="F147" i="4" s="1"/>
  <c r="I146" i="4"/>
  <c r="H146" i="4"/>
  <c r="B139" i="25"/>
  <c r="E145" i="3"/>
  <c r="F145" i="3" s="1"/>
  <c r="G145" i="3" s="1"/>
  <c r="G144" i="3"/>
  <c r="G139" i="22"/>
  <c r="H139" i="22" s="1"/>
  <c r="J138" i="22"/>
  <c r="J138" i="21"/>
  <c r="I144" i="18"/>
  <c r="H144" i="18"/>
  <c r="E145" i="18"/>
  <c r="F145" i="18" s="1"/>
  <c r="E140" i="22"/>
  <c r="F140" i="22" s="1"/>
  <c r="D140" i="21"/>
  <c r="G139" i="21"/>
  <c r="D140" i="25"/>
  <c r="B140" i="25" s="1"/>
  <c r="G139" i="25"/>
  <c r="E144" i="23"/>
  <c r="F144" i="23" s="1"/>
  <c r="H143" i="23"/>
  <c r="I143" i="23"/>
  <c r="D146" i="3" l="1"/>
  <c r="E146" i="3" s="1"/>
  <c r="F146" i="3" s="1"/>
  <c r="J146" i="4"/>
  <c r="G147" i="4"/>
  <c r="D148" i="4"/>
  <c r="B148" i="4" s="1"/>
  <c r="I139" i="22"/>
  <c r="J139" i="22" s="1"/>
  <c r="H144" i="3"/>
  <c r="I144" i="3"/>
  <c r="J144" i="18"/>
  <c r="G140" i="22"/>
  <c r="D141" i="22"/>
  <c r="G145" i="18"/>
  <c r="D146" i="18"/>
  <c r="E140" i="25"/>
  <c r="F140" i="25" s="1"/>
  <c r="D141" i="25" s="1"/>
  <c r="B141" i="25" s="1"/>
  <c r="G144" i="23"/>
  <c r="D145" i="23"/>
  <c r="H139" i="21"/>
  <c r="I139" i="21"/>
  <c r="E140" i="21"/>
  <c r="F140" i="21" s="1"/>
  <c r="B140" i="21"/>
  <c r="H139" i="25"/>
  <c r="I139" i="25"/>
  <c r="H145" i="3"/>
  <c r="I145" i="3"/>
  <c r="J143" i="23"/>
  <c r="B146" i="3" l="1"/>
  <c r="E148" i="4"/>
  <c r="F148" i="4" s="1"/>
  <c r="G148" i="4" s="1"/>
  <c r="I147" i="4"/>
  <c r="H147" i="4"/>
  <c r="G140" i="25"/>
  <c r="H140" i="25" s="1"/>
  <c r="J144" i="3"/>
  <c r="J139" i="21"/>
  <c r="J145" i="3"/>
  <c r="B146" i="18"/>
  <c r="E146" i="18"/>
  <c r="F146" i="18" s="1"/>
  <c r="H145" i="18"/>
  <c r="I145" i="18"/>
  <c r="E141" i="22"/>
  <c r="F141" i="22" s="1"/>
  <c r="B141" i="22"/>
  <c r="I140" i="22"/>
  <c r="H140" i="22"/>
  <c r="G140" i="21"/>
  <c r="D141" i="21"/>
  <c r="E141" i="25"/>
  <c r="F141" i="25" s="1"/>
  <c r="G146" i="3"/>
  <c r="D147" i="3"/>
  <c r="B147" i="3" s="1"/>
  <c r="E145" i="23"/>
  <c r="F145" i="23" s="1"/>
  <c r="H144" i="23"/>
  <c r="I144" i="23"/>
  <c r="D149" i="4" l="1"/>
  <c r="B149" i="4" s="1"/>
  <c r="J147" i="4"/>
  <c r="I140" i="25"/>
  <c r="H148" i="4"/>
  <c r="I148" i="4"/>
  <c r="J145" i="18"/>
  <c r="G141" i="22"/>
  <c r="D142" i="22"/>
  <c r="B142" i="22" s="1"/>
  <c r="G146" i="18"/>
  <c r="D147" i="18"/>
  <c r="B147" i="18" s="1"/>
  <c r="J140" i="22"/>
  <c r="E147" i="3"/>
  <c r="F147" i="3" s="1"/>
  <c r="G147" i="3" s="1"/>
  <c r="I140" i="21"/>
  <c r="H140" i="21"/>
  <c r="H146" i="3"/>
  <c r="I146" i="3"/>
  <c r="G145" i="23"/>
  <c r="D146" i="23"/>
  <c r="J144" i="23"/>
  <c r="G141" i="25"/>
  <c r="D142" i="25"/>
  <c r="B142" i="25" s="1"/>
  <c r="E141" i="21"/>
  <c r="F141" i="21" s="1"/>
  <c r="B141" i="21"/>
  <c r="E149" i="4" l="1"/>
  <c r="F149" i="4" s="1"/>
  <c r="G149" i="4" s="1"/>
  <c r="I149" i="4" s="1"/>
  <c r="J148" i="4"/>
  <c r="E142" i="22"/>
  <c r="F142" i="22" s="1"/>
  <c r="D143" i="22" s="1"/>
  <c r="B143" i="22" s="1"/>
  <c r="E142" i="25"/>
  <c r="F142" i="25" s="1"/>
  <c r="G142" i="25" s="1"/>
  <c r="E147" i="18"/>
  <c r="F147" i="18" s="1"/>
  <c r="G147" i="18" s="1"/>
  <c r="H146" i="18"/>
  <c r="I146" i="18"/>
  <c r="D148" i="3"/>
  <c r="E148" i="3" s="1"/>
  <c r="F148" i="3" s="1"/>
  <c r="J146" i="3"/>
  <c r="I141" i="22"/>
  <c r="H141" i="22"/>
  <c r="D142" i="21"/>
  <c r="B142" i="21" s="1"/>
  <c r="G141" i="21"/>
  <c r="H145" i="23"/>
  <c r="I145" i="23"/>
  <c r="I147" i="3"/>
  <c r="H147" i="3"/>
  <c r="E146" i="23"/>
  <c r="F146" i="23" s="1"/>
  <c r="H141" i="25"/>
  <c r="I141" i="25"/>
  <c r="J140" i="21"/>
  <c r="H149" i="4" l="1"/>
  <c r="D150" i="4"/>
  <c r="B150" i="4" s="1"/>
  <c r="G142" i="22"/>
  <c r="I142" i="22" s="1"/>
  <c r="E143" i="22"/>
  <c r="F143" i="22" s="1"/>
  <c r="D144" i="22" s="1"/>
  <c r="B144" i="22" s="1"/>
  <c r="D143" i="25"/>
  <c r="B143" i="25" s="1"/>
  <c r="D148" i="18"/>
  <c r="B148" i="18" s="1"/>
  <c r="J149" i="4"/>
  <c r="J146" i="18"/>
  <c r="E142" i="21"/>
  <c r="F142" i="21" s="1"/>
  <c r="G142" i="21" s="1"/>
  <c r="B148" i="3"/>
  <c r="I147" i="18"/>
  <c r="H147" i="18"/>
  <c r="J141" i="22"/>
  <c r="J145" i="23"/>
  <c r="J147" i="3"/>
  <c r="I142" i="25"/>
  <c r="H142" i="25"/>
  <c r="G146" i="23"/>
  <c r="D147" i="23"/>
  <c r="E147" i="23" s="1"/>
  <c r="F147" i="23" s="1"/>
  <c r="D149" i="3"/>
  <c r="G148" i="3"/>
  <c r="H141" i="21"/>
  <c r="I141" i="21"/>
  <c r="H142" i="22" l="1"/>
  <c r="J142" i="22" s="1"/>
  <c r="E143" i="25"/>
  <c r="F143" i="25" s="1"/>
  <c r="D144" i="25" s="1"/>
  <c r="B144" i="25" s="1"/>
  <c r="E150" i="4"/>
  <c r="F150" i="4" s="1"/>
  <c r="G143" i="22"/>
  <c r="I143" i="22" s="1"/>
  <c r="E144" i="22"/>
  <c r="F144" i="22" s="1"/>
  <c r="G144" i="22" s="1"/>
  <c r="E148" i="18"/>
  <c r="F148" i="18" s="1"/>
  <c r="G148" i="18" s="1"/>
  <c r="D143" i="21"/>
  <c r="B143" i="21" s="1"/>
  <c r="J147" i="18"/>
  <c r="J141" i="21"/>
  <c r="D148" i="23"/>
  <c r="G147" i="23"/>
  <c r="E149" i="3"/>
  <c r="F149" i="3" s="1"/>
  <c r="B149" i="3"/>
  <c r="I142" i="21"/>
  <c r="H142" i="21"/>
  <c r="H146" i="23"/>
  <c r="I146" i="23"/>
  <c r="H148" i="3"/>
  <c r="I148" i="3"/>
  <c r="G143" i="25" l="1"/>
  <c r="I143" i="25" s="1"/>
  <c r="H143" i="22"/>
  <c r="J143" i="22" s="1"/>
  <c r="E143" i="21"/>
  <c r="F143" i="21" s="1"/>
  <c r="G143" i="21" s="1"/>
  <c r="D145" i="22"/>
  <c r="E145" i="22" s="1"/>
  <c r="F145" i="22" s="1"/>
  <c r="D151" i="4"/>
  <c r="B151" i="4" s="1"/>
  <c r="G150" i="4"/>
  <c r="D149" i="18"/>
  <c r="B149" i="18" s="1"/>
  <c r="J146" i="23"/>
  <c r="I148" i="18"/>
  <c r="H148" i="18"/>
  <c r="E144" i="25"/>
  <c r="F144" i="25" s="1"/>
  <c r="J142" i="21"/>
  <c r="G149" i="3"/>
  <c r="D150" i="3"/>
  <c r="H144" i="22"/>
  <c r="I144" i="22"/>
  <c r="I147" i="23"/>
  <c r="H147" i="23"/>
  <c r="J148" i="3"/>
  <c r="E148" i="23"/>
  <c r="F148" i="23" s="1"/>
  <c r="H143" i="25" l="1"/>
  <c r="B145" i="22"/>
  <c r="D144" i="21"/>
  <c r="E144" i="21" s="1"/>
  <c r="F144" i="21" s="1"/>
  <c r="H150" i="4"/>
  <c r="I150" i="4"/>
  <c r="E151" i="4"/>
  <c r="F151" i="4" s="1"/>
  <c r="E149" i="18"/>
  <c r="F149" i="18" s="1"/>
  <c r="G149" i="18" s="1"/>
  <c r="H149" i="18" s="1"/>
  <c r="J148" i="18"/>
  <c r="D145" i="25"/>
  <c r="B145" i="25" s="1"/>
  <c r="G144" i="25"/>
  <c r="J144" i="22"/>
  <c r="J147" i="23"/>
  <c r="D149" i="23"/>
  <c r="E149" i="23" s="1"/>
  <c r="F149" i="23" s="1"/>
  <c r="G148" i="23"/>
  <c r="H143" i="21"/>
  <c r="I143" i="21"/>
  <c r="G145" i="22"/>
  <c r="D146" i="22"/>
  <c r="E150" i="3"/>
  <c r="F150" i="3" s="1"/>
  <c r="B150" i="3"/>
  <c r="H149" i="3"/>
  <c r="I149" i="3"/>
  <c r="B144" i="21" l="1"/>
  <c r="D150" i="18"/>
  <c r="B150" i="18" s="1"/>
  <c r="J150" i="4"/>
  <c r="D152" i="4"/>
  <c r="B152" i="4" s="1"/>
  <c r="G151" i="4"/>
  <c r="I149" i="18"/>
  <c r="J149" i="18" s="1"/>
  <c r="E145" i="25"/>
  <c r="F145" i="25" s="1"/>
  <c r="J149" i="3"/>
  <c r="I144" i="25"/>
  <c r="H144" i="25"/>
  <c r="J143" i="21"/>
  <c r="G150" i="3"/>
  <c r="D151" i="3"/>
  <c r="G144" i="21"/>
  <c r="D145" i="21"/>
  <c r="E146" i="22"/>
  <c r="F146" i="22" s="1"/>
  <c r="B146" i="22"/>
  <c r="H145" i="22"/>
  <c r="I145" i="22"/>
  <c r="G149" i="23"/>
  <c r="D150" i="23"/>
  <c r="E150" i="23" s="1"/>
  <c r="F150" i="23" s="1"/>
  <c r="H148" i="23"/>
  <c r="I148" i="23"/>
  <c r="E150" i="18" l="1"/>
  <c r="F150" i="18" s="1"/>
  <c r="G150" i="18" s="1"/>
  <c r="E152" i="4"/>
  <c r="F152" i="4" s="1"/>
  <c r="G152" i="4" s="1"/>
  <c r="H151" i="4"/>
  <c r="I151" i="4"/>
  <c r="D151" i="18"/>
  <c r="E151" i="18" s="1"/>
  <c r="F151" i="18" s="1"/>
  <c r="D146" i="25"/>
  <c r="G145" i="25"/>
  <c r="I150" i="18"/>
  <c r="H150" i="18"/>
  <c r="J145" i="22"/>
  <c r="G146" i="22"/>
  <c r="D147" i="22"/>
  <c r="B147" i="22" s="1"/>
  <c r="D151" i="23"/>
  <c r="G150" i="23"/>
  <c r="I149" i="23"/>
  <c r="H149" i="23"/>
  <c r="E145" i="21"/>
  <c r="F145" i="21" s="1"/>
  <c r="B145" i="21"/>
  <c r="H144" i="21"/>
  <c r="I144" i="21"/>
  <c r="J148" i="23"/>
  <c r="E151" i="3"/>
  <c r="F151" i="3" s="1"/>
  <c r="B151" i="3"/>
  <c r="I150" i="3"/>
  <c r="H150" i="3"/>
  <c r="J151" i="4" l="1"/>
  <c r="D153" i="4"/>
  <c r="B153" i="4" s="1"/>
  <c r="I152" i="4"/>
  <c r="H152" i="4"/>
  <c r="B151" i="18"/>
  <c r="I145" i="25"/>
  <c r="H145" i="25"/>
  <c r="B146" i="25"/>
  <c r="E146" i="25"/>
  <c r="F146" i="25" s="1"/>
  <c r="J150" i="18"/>
  <c r="D152" i="18"/>
  <c r="B152" i="18" s="1"/>
  <c r="G151" i="18"/>
  <c r="G145" i="21"/>
  <c r="D146" i="21"/>
  <c r="J150" i="3"/>
  <c r="G151" i="3"/>
  <c r="D152" i="3"/>
  <c r="B152" i="3" s="1"/>
  <c r="J149" i="23"/>
  <c r="H150" i="23"/>
  <c r="I150" i="23"/>
  <c r="J144" i="21"/>
  <c r="E151" i="23"/>
  <c r="F151" i="23" s="1"/>
  <c r="E147" i="22"/>
  <c r="F147" i="22" s="1"/>
  <c r="I146" i="22"/>
  <c r="H146" i="22"/>
  <c r="E153" i="4" l="1"/>
  <c r="F153" i="4" s="1"/>
  <c r="J152" i="4"/>
  <c r="J150" i="23"/>
  <c r="G146" i="25"/>
  <c r="D147" i="25"/>
  <c r="I151" i="18"/>
  <c r="H151" i="18"/>
  <c r="E152" i="18"/>
  <c r="F152" i="18" s="1"/>
  <c r="I151" i="3"/>
  <c r="H151" i="3"/>
  <c r="E152" i="3"/>
  <c r="F152" i="3" s="1"/>
  <c r="J146" i="22"/>
  <c r="D148" i="22"/>
  <c r="B148" i="22" s="1"/>
  <c r="G147" i="22"/>
  <c r="D152" i="23"/>
  <c r="G151" i="23"/>
  <c r="E146" i="21"/>
  <c r="F146" i="21" s="1"/>
  <c r="B146" i="21"/>
  <c r="I145" i="21"/>
  <c r="H145" i="21"/>
  <c r="D154" i="4" l="1"/>
  <c r="B154" i="4" s="1"/>
  <c r="G153" i="4"/>
  <c r="B147" i="25"/>
  <c r="E147" i="25"/>
  <c r="F147" i="25" s="1"/>
  <c r="H146" i="25"/>
  <c r="I146" i="25"/>
  <c r="D153" i="18"/>
  <c r="B153" i="18" s="1"/>
  <c r="G152" i="18"/>
  <c r="J151" i="18"/>
  <c r="J151" i="3"/>
  <c r="G146" i="21"/>
  <c r="D147" i="21"/>
  <c r="H151" i="23"/>
  <c r="I151" i="23"/>
  <c r="E152" i="23"/>
  <c r="F152" i="23" s="1"/>
  <c r="J145" i="21"/>
  <c r="G152" i="3"/>
  <c r="D153" i="3"/>
  <c r="E148" i="22"/>
  <c r="F148" i="22" s="1"/>
  <c r="I147" i="22"/>
  <c r="H147" i="22"/>
  <c r="E154" i="4" l="1"/>
  <c r="F154" i="4" s="1"/>
  <c r="D155" i="4" s="1"/>
  <c r="I153" i="4"/>
  <c r="H153" i="4"/>
  <c r="J151" i="23"/>
  <c r="G147" i="25"/>
  <c r="D148" i="25"/>
  <c r="B148" i="25" s="1"/>
  <c r="I152" i="18"/>
  <c r="H152" i="18"/>
  <c r="E153" i="18"/>
  <c r="F153" i="18" s="1"/>
  <c r="J147" i="22"/>
  <c r="D153" i="23"/>
  <c r="E153" i="23" s="1"/>
  <c r="F153" i="23" s="1"/>
  <c r="G152" i="23"/>
  <c r="E147" i="21"/>
  <c r="F147" i="21" s="1"/>
  <c r="B147" i="21"/>
  <c r="G148" i="22"/>
  <c r="D149" i="22"/>
  <c r="B149" i="22" s="1"/>
  <c r="E153" i="3"/>
  <c r="F153" i="3" s="1"/>
  <c r="B153" i="3"/>
  <c r="H152" i="3"/>
  <c r="I152" i="3"/>
  <c r="I146" i="21"/>
  <c r="H146" i="21"/>
  <c r="G154" i="4" l="1"/>
  <c r="E155" i="4"/>
  <c r="E156" i="4" s="1"/>
  <c r="B155" i="4"/>
  <c r="I154" i="4"/>
  <c r="H154" i="4"/>
  <c r="J153" i="4"/>
  <c r="J146" i="21"/>
  <c r="E148" i="25"/>
  <c r="F148" i="25" s="1"/>
  <c r="I147" i="25"/>
  <c r="H147" i="25"/>
  <c r="G153" i="18"/>
  <c r="D154" i="18"/>
  <c r="B154" i="18" s="1"/>
  <c r="E149" i="22"/>
  <c r="F149" i="22" s="1"/>
  <c r="G149" i="22" s="1"/>
  <c r="J152" i="18"/>
  <c r="D148" i="21"/>
  <c r="G147" i="21"/>
  <c r="G153" i="3"/>
  <c r="D154" i="3"/>
  <c r="B154" i="3" s="1"/>
  <c r="J152" i="3"/>
  <c r="G153" i="23"/>
  <c r="D154" i="23"/>
  <c r="E154" i="23" s="1"/>
  <c r="F154" i="23" s="1"/>
  <c r="H152" i="23"/>
  <c r="I152" i="23"/>
  <c r="I148" i="22"/>
  <c r="H148" i="22"/>
  <c r="J154" i="4" l="1"/>
  <c r="F155" i="4"/>
  <c r="G155" i="4" s="1"/>
  <c r="D150" i="22"/>
  <c r="E150" i="22" s="1"/>
  <c r="F150" i="22" s="1"/>
  <c r="E154" i="18"/>
  <c r="F154" i="18" s="1"/>
  <c r="G154" i="18" s="1"/>
  <c r="D149" i="25"/>
  <c r="E149" i="25" s="1"/>
  <c r="G148" i="25"/>
  <c r="J148" i="22"/>
  <c r="I153" i="18"/>
  <c r="H153" i="18"/>
  <c r="J152" i="23"/>
  <c r="D155" i="23"/>
  <c r="E155" i="23" s="1"/>
  <c r="E156" i="23" s="1"/>
  <c r="G154" i="23"/>
  <c r="E154" i="3"/>
  <c r="F154" i="3" s="1"/>
  <c r="I153" i="23"/>
  <c r="H153" i="23"/>
  <c r="H153" i="3"/>
  <c r="I153" i="3"/>
  <c r="I147" i="21"/>
  <c r="H147" i="21"/>
  <c r="H149" i="22"/>
  <c r="I149" i="22"/>
  <c r="E148" i="21"/>
  <c r="F148" i="21" s="1"/>
  <c r="B148" i="21"/>
  <c r="B150" i="22" l="1"/>
  <c r="I155" i="4"/>
  <c r="H155" i="4"/>
  <c r="H156" i="4" s="1"/>
  <c r="D155" i="18"/>
  <c r="E155" i="18" s="1"/>
  <c r="E156" i="18" s="1"/>
  <c r="I148" i="25"/>
  <c r="H148" i="25"/>
  <c r="B149" i="25"/>
  <c r="F149" i="25"/>
  <c r="J153" i="18"/>
  <c r="I154" i="18"/>
  <c r="H154" i="18"/>
  <c r="J149" i="22"/>
  <c r="J153" i="3"/>
  <c r="J147" i="21"/>
  <c r="G148" i="21"/>
  <c r="D149" i="21"/>
  <c r="D155" i="3"/>
  <c r="E155" i="3" s="1"/>
  <c r="E156" i="3" s="1"/>
  <c r="G154" i="3"/>
  <c r="D151" i="22"/>
  <c r="B151" i="22" s="1"/>
  <c r="G150" i="22"/>
  <c r="J153" i="23"/>
  <c r="I154" i="23"/>
  <c r="H154" i="23"/>
  <c r="F155" i="23"/>
  <c r="G155" i="23" s="1"/>
  <c r="B155" i="18" l="1"/>
  <c r="J155" i="4"/>
  <c r="J156" i="4" s="1"/>
  <c r="I156" i="4"/>
  <c r="F155" i="18"/>
  <c r="G155" i="18" s="1"/>
  <c r="H155" i="18" s="1"/>
  <c r="H156" i="18" s="1"/>
  <c r="G149" i="25"/>
  <c r="D150" i="25"/>
  <c r="B150" i="25" s="1"/>
  <c r="J154" i="18"/>
  <c r="E151" i="22"/>
  <c r="F151" i="22" s="1"/>
  <c r="G151" i="22" s="1"/>
  <c r="I155" i="23"/>
  <c r="H155" i="23"/>
  <c r="H156" i="23" s="1"/>
  <c r="J154" i="23"/>
  <c r="I150" i="22"/>
  <c r="H150" i="22"/>
  <c r="I154" i="3"/>
  <c r="H154" i="3"/>
  <c r="B155" i="3"/>
  <c r="F155" i="3"/>
  <c r="G155" i="3" s="1"/>
  <c r="E149" i="21"/>
  <c r="F149" i="21" s="1"/>
  <c r="B149" i="21"/>
  <c r="I148" i="21"/>
  <c r="H148" i="21"/>
  <c r="I155" i="18" l="1"/>
  <c r="J155" i="18" s="1"/>
  <c r="J156" i="18" s="1"/>
  <c r="E150" i="25"/>
  <c r="F150" i="25" s="1"/>
  <c r="I149" i="25"/>
  <c r="H149" i="25"/>
  <c r="D152" i="22"/>
  <c r="B152" i="22" s="1"/>
  <c r="D150" i="21"/>
  <c r="B150" i="21" s="1"/>
  <c r="G149" i="21"/>
  <c r="J150" i="22"/>
  <c r="H155" i="3"/>
  <c r="H156" i="3" s="1"/>
  <c r="I155" i="3"/>
  <c r="J148" i="21"/>
  <c r="I151" i="22"/>
  <c r="H151" i="22"/>
  <c r="J154" i="3"/>
  <c r="J155" i="23"/>
  <c r="J156" i="23" s="1"/>
  <c r="I156" i="23"/>
  <c r="I156" i="18" l="1"/>
  <c r="E152" i="22"/>
  <c r="F152" i="22" s="1"/>
  <c r="E150" i="21"/>
  <c r="F150" i="21" s="1"/>
  <c r="G150" i="21" s="1"/>
  <c r="G150" i="25"/>
  <c r="D151" i="25"/>
  <c r="B151" i="25" s="1"/>
  <c r="J151" i="22"/>
  <c r="J155" i="3"/>
  <c r="J156" i="3" s="1"/>
  <c r="I156" i="3"/>
  <c r="H149" i="21"/>
  <c r="I149" i="21"/>
  <c r="D151" i="21" l="1"/>
  <c r="E151" i="21" s="1"/>
  <c r="F151" i="21" s="1"/>
  <c r="J149" i="21"/>
  <c r="E151" i="25"/>
  <c r="F151" i="25" s="1"/>
  <c r="H150" i="25"/>
  <c r="I150" i="25"/>
  <c r="D153" i="22"/>
  <c r="G152" i="22"/>
  <c r="H150" i="21"/>
  <c r="I150" i="21"/>
  <c r="B151" i="21" l="1"/>
  <c r="B153" i="22"/>
  <c r="E153" i="22"/>
  <c r="F153" i="22" s="1"/>
  <c r="H152" i="22"/>
  <c r="I152" i="22"/>
  <c r="J150" i="21"/>
  <c r="D152" i="25"/>
  <c r="B152" i="25" s="1"/>
  <c r="G151" i="25"/>
  <c r="G151" i="21"/>
  <c r="D152" i="21"/>
  <c r="B152" i="21" s="1"/>
  <c r="J152" i="22" l="1"/>
  <c r="E152" i="25"/>
  <c r="F152" i="25" s="1"/>
  <c r="I151" i="25"/>
  <c r="H151" i="25"/>
  <c r="G153" i="22"/>
  <c r="D154" i="22"/>
  <c r="E152" i="21"/>
  <c r="F152" i="21" s="1"/>
  <c r="H151" i="21"/>
  <c r="I151" i="21"/>
  <c r="E154" i="22" l="1"/>
  <c r="F154" i="22" s="1"/>
  <c r="B154" i="22"/>
  <c r="H153" i="22"/>
  <c r="I153" i="22"/>
  <c r="G152" i="25"/>
  <c r="D153" i="25"/>
  <c r="B153" i="25" s="1"/>
  <c r="G152" i="21"/>
  <c r="D153" i="21"/>
  <c r="B153" i="21" s="1"/>
  <c r="J151" i="21"/>
  <c r="J153" i="22" l="1"/>
  <c r="H152" i="25"/>
  <c r="I152" i="25"/>
  <c r="E153" i="25"/>
  <c r="F153" i="25" s="1"/>
  <c r="D155" i="22"/>
  <c r="G154" i="22"/>
  <c r="E153" i="21"/>
  <c r="F153" i="21" s="1"/>
  <c r="D154" i="21" s="1"/>
  <c r="I152" i="21"/>
  <c r="H152" i="21"/>
  <c r="H154" i="22" l="1"/>
  <c r="I154" i="22"/>
  <c r="D154" i="25"/>
  <c r="E154" i="25" s="1"/>
  <c r="G153" i="25"/>
  <c r="E155" i="22"/>
  <c r="E156" i="22" s="1"/>
  <c r="B155" i="22"/>
  <c r="G153" i="21"/>
  <c r="H153" i="21" s="1"/>
  <c r="J152" i="21"/>
  <c r="E154" i="21"/>
  <c r="F154" i="21" s="1"/>
  <c r="B154" i="21"/>
  <c r="J154" i="22" l="1"/>
  <c r="I153" i="21"/>
  <c r="J153" i="21" s="1"/>
  <c r="I153" i="25"/>
  <c r="H153" i="25"/>
  <c r="B154" i="25"/>
  <c r="F154" i="25"/>
  <c r="F155" i="22"/>
  <c r="G155" i="22" s="1"/>
  <c r="G154" i="21"/>
  <c r="D155" i="21"/>
  <c r="I155" i="22" l="1"/>
  <c r="H155" i="22"/>
  <c r="H156" i="22" s="1"/>
  <c r="D155" i="25"/>
  <c r="G154" i="25"/>
  <c r="E155" i="21"/>
  <c r="E156" i="21" s="1"/>
  <c r="B155" i="21"/>
  <c r="H154" i="21"/>
  <c r="I154" i="21"/>
  <c r="B155" i="25" l="1"/>
  <c r="E155" i="25"/>
  <c r="E156" i="25" s="1"/>
  <c r="I154" i="25"/>
  <c r="H154" i="25"/>
  <c r="J154" i="21"/>
  <c r="J155" i="22"/>
  <c r="J156" i="22" s="1"/>
  <c r="I156" i="22"/>
  <c r="F155" i="21"/>
  <c r="G155" i="21" s="1"/>
  <c r="H155" i="21" s="1"/>
  <c r="H156" i="21" s="1"/>
  <c r="I155" i="21" l="1"/>
  <c r="J155" i="21" s="1"/>
  <c r="J156" i="21" s="1"/>
  <c r="F155" i="25"/>
  <c r="G155" i="25" s="1"/>
  <c r="I156" i="21" l="1"/>
  <c r="H155" i="25"/>
  <c r="H156" i="25" s="1"/>
  <c r="I155" i="25"/>
  <c r="I156" i="25" s="1"/>
  <c r="D28" i="25" l="1"/>
  <c r="D29" i="23"/>
  <c r="D21" i="41"/>
  <c r="D30" i="21"/>
  <c r="D25" i="37"/>
  <c r="D18" i="43"/>
  <c r="D26" i="31"/>
  <c r="D26" i="34"/>
  <c r="D18" i="44"/>
  <c r="D25" i="38"/>
  <c r="D33" i="4"/>
  <c r="D32" i="18"/>
  <c r="D19" i="42"/>
  <c r="D29" i="26"/>
  <c r="D32" i="19"/>
  <c r="D27" i="29"/>
  <c r="D21" i="40"/>
  <c r="D29" i="27"/>
  <c r="M17" i="45"/>
  <c r="K17" i="45"/>
  <c r="D26" i="35"/>
  <c r="D23" i="39"/>
  <c r="D30" i="24"/>
  <c r="D29" i="22"/>
  <c r="N17" i="45" l="1"/>
  <c r="N88" i="45"/>
  <c r="L17" i="45"/>
  <c r="M88" i="45"/>
  <c r="B30" i="21"/>
  <c r="I28" i="23"/>
  <c r="I28" i="26"/>
  <c r="I32" i="4"/>
  <c r="I25" i="34"/>
  <c r="B18" i="43"/>
  <c r="B29" i="23"/>
  <c r="B33" i="4"/>
  <c r="I24" i="37"/>
  <c r="B29" i="22"/>
  <c r="B26" i="35"/>
  <c r="B29" i="26"/>
  <c r="I25" i="35"/>
  <c r="I26" i="29"/>
  <c r="B19" i="42"/>
  <c r="I24" i="38"/>
  <c r="B26" i="34"/>
  <c r="B25" i="37"/>
  <c r="B30" i="24"/>
  <c r="I18" i="42"/>
  <c r="B25" i="38"/>
  <c r="I17" i="45"/>
  <c r="B26" i="31"/>
  <c r="I20" i="41"/>
  <c r="I20" i="40"/>
  <c r="I29" i="24"/>
  <c r="I22" i="39"/>
  <c r="B18" i="45"/>
  <c r="B32" i="19"/>
  <c r="I31" i="18"/>
  <c r="I17" i="44"/>
  <c r="I25" i="31"/>
  <c r="I27" i="25"/>
  <c r="B29" i="27"/>
  <c r="I28" i="22"/>
  <c r="I32" i="3"/>
  <c r="B23" i="39"/>
  <c r="I28" i="27"/>
  <c r="B21" i="40"/>
  <c r="I31" i="19"/>
  <c r="B32" i="18"/>
  <c r="B18" i="44"/>
  <c r="I17" i="43"/>
  <c r="I29" i="21"/>
  <c r="B21" i="41"/>
  <c r="B28" i="25"/>
  <c r="O17" i="45" l="1"/>
  <c r="M90" i="45"/>
  <c r="O88" i="45"/>
  <c r="O90" i="45" s="1"/>
  <c r="N90" i="45"/>
  <c r="D19" i="45"/>
  <c r="I18" i="45" l="1"/>
  <c r="B19" i="45"/>
  <c r="N6" i="42" l="1"/>
  <c r="F84" i="1" l="1"/>
  <c r="F83" i="1"/>
  <c r="F85" i="1" l="1"/>
  <c r="F86" i="1" s="1"/>
  <c r="F88" i="1" s="1"/>
  <c r="F89" i="1" s="1"/>
  <c r="F90" i="1" s="1"/>
  <c r="D13" i="45" l="1"/>
  <c r="D13" i="4"/>
  <c r="D13" i="3"/>
  <c r="D13" i="44"/>
  <c r="D13" i="49"/>
  <c r="D13" i="31"/>
  <c r="D13" i="37"/>
  <c r="D13" i="21"/>
  <c r="D13" i="35"/>
  <c r="D13" i="18"/>
  <c r="D13" i="38"/>
  <c r="D13" i="39"/>
  <c r="D13" i="28"/>
  <c r="C33" i="28" s="1"/>
  <c r="C34" i="28" s="1"/>
  <c r="C35" i="28" s="1"/>
  <c r="C36" i="28" s="1"/>
  <c r="C37" i="28" s="1"/>
  <c r="C38" i="28" s="1"/>
  <c r="C39" i="28" s="1"/>
  <c r="C40" i="28" s="1"/>
  <c r="C41" i="28" s="1"/>
  <c r="C42" i="28" s="1"/>
  <c r="C43" i="28" s="1"/>
  <c r="C44" i="28" s="1"/>
  <c r="C45" i="28" s="1"/>
  <c r="D13" i="48"/>
  <c r="D13" i="40"/>
  <c r="D13" i="20"/>
  <c r="D13" i="13"/>
  <c r="C73" i="13" s="1"/>
  <c r="D13" i="19"/>
  <c r="D13" i="24"/>
  <c r="D13" i="43"/>
  <c r="D13" i="29"/>
  <c r="D13" i="42"/>
  <c r="D13" i="25"/>
  <c r="D13" i="41"/>
  <c r="D13" i="22"/>
  <c r="D13" i="27"/>
  <c r="D13" i="34"/>
  <c r="D13" i="23"/>
  <c r="D13" i="26"/>
  <c r="C73" i="41" l="1"/>
  <c r="I14" i="41"/>
  <c r="I14" i="21"/>
  <c r="C33" i="21"/>
  <c r="C34" i="21" s="1"/>
  <c r="C35" i="21" s="1"/>
  <c r="C36" i="21" s="1"/>
  <c r="C37" i="21" s="1"/>
  <c r="C38" i="21" s="1"/>
  <c r="C39" i="21" s="1"/>
  <c r="C40" i="21" s="1"/>
  <c r="C41" i="21" s="1"/>
  <c r="C42" i="21" s="1"/>
  <c r="C43" i="21" s="1"/>
  <c r="C44" i="21" s="1"/>
  <c r="C45" i="21" s="1"/>
  <c r="I14" i="25"/>
  <c r="C33" i="25"/>
  <c r="C34" i="25" s="1"/>
  <c r="C35" i="25" s="1"/>
  <c r="C36" i="25" s="1"/>
  <c r="C37" i="25" s="1"/>
  <c r="C38" i="25" s="1"/>
  <c r="C39" i="25" s="1"/>
  <c r="C40" i="25" s="1"/>
  <c r="C41" i="25" s="1"/>
  <c r="C42" i="25" s="1"/>
  <c r="C43" i="25" s="1"/>
  <c r="C44" i="25" s="1"/>
  <c r="C45" i="25" s="1"/>
  <c r="I14" i="42"/>
  <c r="C73" i="42"/>
  <c r="I14" i="48"/>
  <c r="C73" i="48"/>
  <c r="C33" i="31"/>
  <c r="C34" i="31" s="1"/>
  <c r="C35" i="31" s="1"/>
  <c r="C36" i="31" s="1"/>
  <c r="C37" i="31" s="1"/>
  <c r="C38" i="31" s="1"/>
  <c r="C39" i="31" s="1"/>
  <c r="C40" i="31" s="1"/>
  <c r="C41" i="31" s="1"/>
  <c r="C42" i="31" s="1"/>
  <c r="C43" i="31" s="1"/>
  <c r="C44" i="31" s="1"/>
  <c r="C45" i="31" s="1"/>
  <c r="I14" i="31"/>
  <c r="I14" i="37"/>
  <c r="C73" i="37"/>
  <c r="N88" i="28"/>
  <c r="N6" i="28"/>
  <c r="N7" i="28" s="1"/>
  <c r="C46" i="28"/>
  <c r="C47" i="28" s="1"/>
  <c r="C48" i="28" s="1"/>
  <c r="C49" i="28" s="1"/>
  <c r="C50" i="28" s="1"/>
  <c r="C51" i="28" s="1"/>
  <c r="C52" i="28" s="1"/>
  <c r="C53" i="28" s="1"/>
  <c r="C54" i="28" s="1"/>
  <c r="C55" i="28" s="1"/>
  <c r="C56" i="28" s="1"/>
  <c r="C57" i="28" s="1"/>
  <c r="C58" i="28" s="1"/>
  <c r="C59" i="28" s="1"/>
  <c r="C60" i="28" s="1"/>
  <c r="C61" i="28" s="1"/>
  <c r="C62" i="28" s="1"/>
  <c r="C63" i="28" s="1"/>
  <c r="C64" i="28" s="1"/>
  <c r="C65" i="28" s="1"/>
  <c r="C66" i="28" s="1"/>
  <c r="C67" i="28" s="1"/>
  <c r="C68" i="28" s="1"/>
  <c r="C69" i="28" s="1"/>
  <c r="C70" i="28" s="1"/>
  <c r="C71" i="28" s="1"/>
  <c r="C72" i="28" s="1"/>
  <c r="C73" i="28" s="1"/>
  <c r="N5" i="28"/>
  <c r="M88" i="28"/>
  <c r="M90" i="28" s="1"/>
  <c r="I14" i="49"/>
  <c r="C73" i="49"/>
  <c r="C73" i="40"/>
  <c r="I14" i="40"/>
  <c r="I14" i="23"/>
  <c r="C33" i="23"/>
  <c r="C34" i="23" s="1"/>
  <c r="C35" i="23" s="1"/>
  <c r="C36" i="23" s="1"/>
  <c r="C37" i="23" s="1"/>
  <c r="C38" i="23" s="1"/>
  <c r="C39" i="23" s="1"/>
  <c r="C40" i="23" s="1"/>
  <c r="C41" i="23" s="1"/>
  <c r="C42" i="23" s="1"/>
  <c r="C43" i="23" s="1"/>
  <c r="C44" i="23" s="1"/>
  <c r="C45" i="23" s="1"/>
  <c r="C73" i="43"/>
  <c r="I14" i="43"/>
  <c r="I14" i="39"/>
  <c r="C73" i="39"/>
  <c r="C73" i="44"/>
  <c r="I14" i="44"/>
  <c r="C33" i="26"/>
  <c r="C34" i="26" s="1"/>
  <c r="C35" i="26" s="1"/>
  <c r="C36" i="26" s="1"/>
  <c r="C37" i="26" s="1"/>
  <c r="C38" i="26" s="1"/>
  <c r="C39" i="26" s="1"/>
  <c r="C40" i="26" s="1"/>
  <c r="C41" i="26" s="1"/>
  <c r="C42" i="26" s="1"/>
  <c r="C43" i="26" s="1"/>
  <c r="C44" i="26" s="1"/>
  <c r="C45" i="26" s="1"/>
  <c r="I14" i="26"/>
  <c r="C73" i="34"/>
  <c r="I14" i="34"/>
  <c r="I14" i="24"/>
  <c r="C33" i="24"/>
  <c r="C34" i="24" s="1"/>
  <c r="C35" i="24" s="1"/>
  <c r="C36" i="24" s="1"/>
  <c r="C37" i="24" s="1"/>
  <c r="C38" i="24" s="1"/>
  <c r="C39" i="24" s="1"/>
  <c r="C40" i="24" s="1"/>
  <c r="C41" i="24" s="1"/>
  <c r="C42" i="24" s="1"/>
  <c r="C43" i="24" s="1"/>
  <c r="C44" i="24" s="1"/>
  <c r="C45" i="24" s="1"/>
  <c r="I14" i="38"/>
  <c r="C73" i="38"/>
  <c r="I14" i="3"/>
  <c r="C33" i="3"/>
  <c r="C34" i="3" s="1"/>
  <c r="C35" i="3" s="1"/>
  <c r="C36" i="3" s="1"/>
  <c r="C37" i="3" s="1"/>
  <c r="C38" i="3" s="1"/>
  <c r="C39" i="3" s="1"/>
  <c r="C40" i="3" s="1"/>
  <c r="C41" i="3" s="1"/>
  <c r="C42" i="3" s="1"/>
  <c r="C43" i="3" s="1"/>
  <c r="C44" i="3" s="1"/>
  <c r="C45" i="3" s="1"/>
  <c r="C33" i="29"/>
  <c r="C34" i="29" s="1"/>
  <c r="C35" i="29" s="1"/>
  <c r="C36" i="29" s="1"/>
  <c r="C37" i="29" s="1"/>
  <c r="C38" i="29" s="1"/>
  <c r="C39" i="29" s="1"/>
  <c r="C40" i="29" s="1"/>
  <c r="C41" i="29" s="1"/>
  <c r="C42" i="29" s="1"/>
  <c r="C43" i="29" s="1"/>
  <c r="C44" i="29" s="1"/>
  <c r="C45" i="29" s="1"/>
  <c r="I14" i="29"/>
  <c r="C33" i="27"/>
  <c r="C34" i="27" s="1"/>
  <c r="C35" i="27" s="1"/>
  <c r="C36" i="27" s="1"/>
  <c r="C37" i="27" s="1"/>
  <c r="C38" i="27" s="1"/>
  <c r="C39" i="27" s="1"/>
  <c r="C40" i="27" s="1"/>
  <c r="C41" i="27" s="1"/>
  <c r="C42" i="27" s="1"/>
  <c r="C43" i="27" s="1"/>
  <c r="C44" i="27" s="1"/>
  <c r="C45" i="27" s="1"/>
  <c r="I14" i="27"/>
  <c r="I14" i="19"/>
  <c r="C33" i="19"/>
  <c r="C34" i="19" s="1"/>
  <c r="C35" i="19" s="1"/>
  <c r="C36" i="19" s="1"/>
  <c r="C37" i="19" s="1"/>
  <c r="C38" i="19" s="1"/>
  <c r="C39" i="19" s="1"/>
  <c r="C40" i="19" s="1"/>
  <c r="C41" i="19" s="1"/>
  <c r="C42" i="19" s="1"/>
  <c r="C43" i="19" s="1"/>
  <c r="C44" i="19" s="1"/>
  <c r="C45" i="19" s="1"/>
  <c r="I14" i="18"/>
  <c r="C33" i="18"/>
  <c r="C34" i="18" s="1"/>
  <c r="C35" i="18" s="1"/>
  <c r="C36" i="18" s="1"/>
  <c r="C37" i="18" s="1"/>
  <c r="C38" i="18" s="1"/>
  <c r="C39" i="18" s="1"/>
  <c r="C40" i="18" s="1"/>
  <c r="C41" i="18" s="1"/>
  <c r="C42" i="18" s="1"/>
  <c r="C43" i="18" s="1"/>
  <c r="C44" i="18" s="1"/>
  <c r="C45" i="18" s="1"/>
  <c r="I14" i="4"/>
  <c r="C33" i="4"/>
  <c r="C34" i="4" s="1"/>
  <c r="C35" i="4" s="1"/>
  <c r="C36" i="4" s="1"/>
  <c r="C37" i="4" s="1"/>
  <c r="C38" i="4" s="1"/>
  <c r="C39" i="4" s="1"/>
  <c r="C40" i="4" s="1"/>
  <c r="C41" i="4" s="1"/>
  <c r="C42" i="4" s="1"/>
  <c r="C43" i="4" s="1"/>
  <c r="C44" i="4" s="1"/>
  <c r="C45" i="4" s="1"/>
  <c r="C33" i="22"/>
  <c r="C34" i="22" s="1"/>
  <c r="C35" i="22" s="1"/>
  <c r="C36" i="22" s="1"/>
  <c r="C37" i="22" s="1"/>
  <c r="C38" i="22" s="1"/>
  <c r="C39" i="22" s="1"/>
  <c r="C40" i="22" s="1"/>
  <c r="C41" i="22" s="1"/>
  <c r="C42" i="22" s="1"/>
  <c r="C43" i="22" s="1"/>
  <c r="C44" i="22" s="1"/>
  <c r="C45" i="22" s="1"/>
  <c r="I14" i="22"/>
  <c r="I14" i="35"/>
  <c r="C73" i="35"/>
  <c r="I14" i="45"/>
  <c r="C73" i="45"/>
  <c r="E30" i="17"/>
  <c r="F30" i="17"/>
  <c r="G30" i="17" l="1"/>
  <c r="T30" i="17" s="1"/>
  <c r="C46" i="19"/>
  <c r="C47" i="19" s="1"/>
  <c r="C48" i="19" s="1"/>
  <c r="C49" i="19" s="1"/>
  <c r="C50" i="19" s="1"/>
  <c r="C51" i="19" s="1"/>
  <c r="C52" i="19" s="1"/>
  <c r="C53" i="19" s="1"/>
  <c r="C54" i="19" s="1"/>
  <c r="C55" i="19" s="1"/>
  <c r="C56" i="19" s="1"/>
  <c r="C57" i="19" s="1"/>
  <c r="C58" i="19" s="1"/>
  <c r="C59" i="19" s="1"/>
  <c r="C60" i="19" s="1"/>
  <c r="C61" i="19" s="1"/>
  <c r="C62" i="19" s="1"/>
  <c r="C63" i="19" s="1"/>
  <c r="C64" i="19" s="1"/>
  <c r="C65" i="19" s="1"/>
  <c r="C66" i="19" s="1"/>
  <c r="C67" i="19" s="1"/>
  <c r="C68" i="19" s="1"/>
  <c r="C69" i="19" s="1"/>
  <c r="C70" i="19" s="1"/>
  <c r="C71" i="19" s="1"/>
  <c r="C72" i="19" s="1"/>
  <c r="C73" i="19" s="1"/>
  <c r="M88" i="19"/>
  <c r="M90" i="19" s="1"/>
  <c r="N88" i="19"/>
  <c r="E19" i="42"/>
  <c r="F19" i="42" s="1"/>
  <c r="E19" i="45"/>
  <c r="F19" i="45" s="1"/>
  <c r="E33" i="18"/>
  <c r="E32" i="18"/>
  <c r="F32" i="18" s="1"/>
  <c r="E33" i="3"/>
  <c r="F33" i="3" s="1"/>
  <c r="E34" i="3"/>
  <c r="C46" i="26"/>
  <c r="C47" i="26" s="1"/>
  <c r="C48" i="26" s="1"/>
  <c r="C49" i="26" s="1"/>
  <c r="C50" i="26" s="1"/>
  <c r="C51" i="26" s="1"/>
  <c r="C52" i="26" s="1"/>
  <c r="C53" i="26" s="1"/>
  <c r="C54" i="26" s="1"/>
  <c r="C55" i="26" s="1"/>
  <c r="C56" i="26" s="1"/>
  <c r="C57" i="26" s="1"/>
  <c r="C58" i="26" s="1"/>
  <c r="C59" i="26" s="1"/>
  <c r="C60" i="26" s="1"/>
  <c r="C61" i="26" s="1"/>
  <c r="C62" i="26" s="1"/>
  <c r="C63" i="26" s="1"/>
  <c r="C64" i="26" s="1"/>
  <c r="C65" i="26" s="1"/>
  <c r="C66" i="26" s="1"/>
  <c r="C67" i="26" s="1"/>
  <c r="C68" i="26" s="1"/>
  <c r="C69" i="26" s="1"/>
  <c r="C70" i="26" s="1"/>
  <c r="C71" i="26" s="1"/>
  <c r="C72" i="26" s="1"/>
  <c r="C73" i="26" s="1"/>
  <c r="N88" i="26"/>
  <c r="M88" i="26"/>
  <c r="M90" i="26" s="1"/>
  <c r="N6" i="26"/>
  <c r="E29" i="23"/>
  <c r="F29" i="23" s="1"/>
  <c r="E21" i="40"/>
  <c r="F21" i="40" s="1"/>
  <c r="E26" i="35"/>
  <c r="F26" i="35" s="1"/>
  <c r="E27" i="35" s="1"/>
  <c r="E32" i="19"/>
  <c r="F32" i="19" s="1"/>
  <c r="E33" i="19"/>
  <c r="E25" i="38"/>
  <c r="F25" i="38" s="1"/>
  <c r="M88" i="25"/>
  <c r="M90" i="25" s="1"/>
  <c r="N88" i="25"/>
  <c r="C46" i="25"/>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N90" i="28"/>
  <c r="O88" i="28"/>
  <c r="O90" i="28" s="1"/>
  <c r="E29" i="22"/>
  <c r="F29" i="22" s="1"/>
  <c r="E29" i="27"/>
  <c r="F29" i="27" s="1"/>
  <c r="N88" i="24"/>
  <c r="M88" i="24"/>
  <c r="M90" i="24" s="1"/>
  <c r="C46" i="24"/>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E25" i="37"/>
  <c r="F25" i="37" s="1"/>
  <c r="E28" i="25"/>
  <c r="F28" i="25" s="1"/>
  <c r="E18" i="44"/>
  <c r="F18" i="44" s="1"/>
  <c r="M88" i="22"/>
  <c r="M90" i="22" s="1"/>
  <c r="N88" i="22"/>
  <c r="C46" i="22"/>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C67" i="22" s="1"/>
  <c r="C68" i="22" s="1"/>
  <c r="C69" i="22" s="1"/>
  <c r="C70" i="22" s="1"/>
  <c r="C71" i="22" s="1"/>
  <c r="C72" i="22" s="1"/>
  <c r="C73" i="22" s="1"/>
  <c r="M88" i="27"/>
  <c r="M90" i="27" s="1"/>
  <c r="N88" i="27"/>
  <c r="C46" i="27"/>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E30" i="24"/>
  <c r="F30" i="24" s="1"/>
  <c r="E23" i="39"/>
  <c r="F23" i="39" s="1"/>
  <c r="E17" i="49"/>
  <c r="F17" i="49" s="1"/>
  <c r="E26" i="31"/>
  <c r="F26" i="31" s="1"/>
  <c r="E27" i="31" s="1"/>
  <c r="C46" i="21"/>
  <c r="C47" i="21" s="1"/>
  <c r="C48" i="21" s="1"/>
  <c r="C49" i="21" s="1"/>
  <c r="C50" i="21" s="1"/>
  <c r="C51" i="21" s="1"/>
  <c r="C52" i="21" s="1"/>
  <c r="C53" i="21" s="1"/>
  <c r="C54" i="21" s="1"/>
  <c r="C55" i="21" s="1"/>
  <c r="C56" i="21" s="1"/>
  <c r="C57" i="21" s="1"/>
  <c r="C58" i="21" s="1"/>
  <c r="C59" i="21" s="1"/>
  <c r="C60" i="21" s="1"/>
  <c r="C61" i="21" s="1"/>
  <c r="C62" i="21" s="1"/>
  <c r="C63" i="21" s="1"/>
  <c r="C64" i="21" s="1"/>
  <c r="C65" i="21" s="1"/>
  <c r="C66" i="21" s="1"/>
  <c r="C67" i="21" s="1"/>
  <c r="C68" i="21" s="1"/>
  <c r="C69" i="21" s="1"/>
  <c r="C70" i="21" s="1"/>
  <c r="C71" i="21" s="1"/>
  <c r="C72" i="21" s="1"/>
  <c r="C73" i="21" s="1"/>
  <c r="N88" i="21"/>
  <c r="M88" i="21"/>
  <c r="M90" i="21" s="1"/>
  <c r="M88" i="4"/>
  <c r="M90" i="4" s="1"/>
  <c r="N88" i="4"/>
  <c r="C46" i="4"/>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E27" i="29"/>
  <c r="F27" i="29" s="1"/>
  <c r="E26" i="34"/>
  <c r="F26" i="34" s="1"/>
  <c r="E18" i="43"/>
  <c r="F18" i="43" s="1"/>
  <c r="C46" i="31"/>
  <c r="C47" i="31" s="1"/>
  <c r="C48" i="31" s="1"/>
  <c r="C49" i="31" s="1"/>
  <c r="C50" i="31" s="1"/>
  <c r="C51" i="31" s="1"/>
  <c r="C52" i="31" s="1"/>
  <c r="C53" i="31" s="1"/>
  <c r="C54" i="31" s="1"/>
  <c r="C55" i="31" s="1"/>
  <c r="C56" i="31" s="1"/>
  <c r="C57" i="31" s="1"/>
  <c r="C58" i="31" s="1"/>
  <c r="C59" i="31" s="1"/>
  <c r="C60" i="31" s="1"/>
  <c r="C61" i="31" s="1"/>
  <c r="C62" i="31" s="1"/>
  <c r="C63" i="31" s="1"/>
  <c r="C64" i="31" s="1"/>
  <c r="C65" i="31" s="1"/>
  <c r="C66" i="31" s="1"/>
  <c r="C67" i="31" s="1"/>
  <c r="C68" i="31" s="1"/>
  <c r="C69" i="31" s="1"/>
  <c r="C70" i="31" s="1"/>
  <c r="C71" i="31" s="1"/>
  <c r="C72" i="31" s="1"/>
  <c r="C73" i="31" s="1"/>
  <c r="M88" i="31"/>
  <c r="M90" i="31" s="1"/>
  <c r="N88" i="31"/>
  <c r="E30" i="21"/>
  <c r="F30" i="21" s="1"/>
  <c r="E33" i="4"/>
  <c r="F33" i="4" s="1"/>
  <c r="E34" i="4" s="1"/>
  <c r="N88" i="29"/>
  <c r="M88" i="29"/>
  <c r="M90" i="29" s="1"/>
  <c r="C46" i="29"/>
  <c r="C47" i="29" s="1"/>
  <c r="C48" i="29" s="1"/>
  <c r="C49" i="29" s="1"/>
  <c r="C50" i="29" s="1"/>
  <c r="C51" i="29" s="1"/>
  <c r="C52" i="29" s="1"/>
  <c r="C53" i="29" s="1"/>
  <c r="C54" i="29" s="1"/>
  <c r="C55" i="29" s="1"/>
  <c r="C56" i="29" s="1"/>
  <c r="C57" i="29" s="1"/>
  <c r="C58" i="29" s="1"/>
  <c r="C59" i="29" s="1"/>
  <c r="C60" i="29" s="1"/>
  <c r="C61" i="29" s="1"/>
  <c r="C62" i="29" s="1"/>
  <c r="C63" i="29" s="1"/>
  <c r="C64" i="29" s="1"/>
  <c r="C65" i="29" s="1"/>
  <c r="C66" i="29" s="1"/>
  <c r="C67" i="29" s="1"/>
  <c r="C68" i="29" s="1"/>
  <c r="C69" i="29" s="1"/>
  <c r="C70" i="29" s="1"/>
  <c r="C71" i="29" s="1"/>
  <c r="C72" i="29" s="1"/>
  <c r="C73" i="29" s="1"/>
  <c r="E21" i="41"/>
  <c r="F21" i="41" s="1"/>
  <c r="M88" i="18"/>
  <c r="M90" i="18" s="1"/>
  <c r="C46" i="18"/>
  <c r="C47" i="18" s="1"/>
  <c r="C48" i="18" s="1"/>
  <c r="C49" i="18" s="1"/>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N88" i="18"/>
  <c r="C46" i="3"/>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N88" i="3"/>
  <c r="M88" i="3"/>
  <c r="E29" i="26"/>
  <c r="F29" i="26" s="1"/>
  <c r="E30" i="26" s="1"/>
  <c r="M88" i="23"/>
  <c r="M90" i="23" s="1"/>
  <c r="C46" i="23"/>
  <c r="C47" i="23" s="1"/>
  <c r="C48" i="23" s="1"/>
  <c r="C49" i="23" s="1"/>
  <c r="C50" i="23" s="1"/>
  <c r="C51" i="23" s="1"/>
  <c r="C52" i="23" s="1"/>
  <c r="C53" i="23" s="1"/>
  <c r="C54" i="23" s="1"/>
  <c r="C55" i="23" s="1"/>
  <c r="C56" i="23" s="1"/>
  <c r="C57" i="23" s="1"/>
  <c r="C58" i="23" s="1"/>
  <c r="C59" i="23" s="1"/>
  <c r="C60" i="23" s="1"/>
  <c r="C61" i="23" s="1"/>
  <c r="C62" i="23" s="1"/>
  <c r="C63" i="23" s="1"/>
  <c r="C64" i="23" s="1"/>
  <c r="C65" i="23" s="1"/>
  <c r="C66" i="23" s="1"/>
  <c r="C67" i="23" s="1"/>
  <c r="C68" i="23" s="1"/>
  <c r="C69" i="23" s="1"/>
  <c r="C70" i="23" s="1"/>
  <c r="C71" i="23" s="1"/>
  <c r="C72" i="23" s="1"/>
  <c r="C73" i="23" s="1"/>
  <c r="N88" i="23"/>
  <c r="E17" i="48"/>
  <c r="F17" i="48" s="1"/>
  <c r="E18" i="48" s="1"/>
  <c r="E28" i="29" l="1"/>
  <c r="H27" i="29"/>
  <c r="G27" i="29"/>
  <c r="N5" i="29" s="1"/>
  <c r="D28" i="29"/>
  <c r="N90" i="3"/>
  <c r="O88" i="3"/>
  <c r="O90" i="3" s="1"/>
  <c r="O17" i="2"/>
  <c r="E31" i="21"/>
  <c r="D31" i="21"/>
  <c r="H30" i="21"/>
  <c r="G30" i="21"/>
  <c r="N5" i="21" s="1"/>
  <c r="N90" i="18"/>
  <c r="O88" i="18"/>
  <c r="O90" i="18" s="1"/>
  <c r="N90" i="31"/>
  <c r="O88" i="31"/>
  <c r="O90" i="31" s="1"/>
  <c r="O88" i="4"/>
  <c r="O90" i="4" s="1"/>
  <c r="N90" i="4"/>
  <c r="N90" i="23"/>
  <c r="O88" i="23"/>
  <c r="O90" i="23" s="1"/>
  <c r="D34" i="4"/>
  <c r="G33" i="4"/>
  <c r="N5" i="4" s="1"/>
  <c r="H33" i="4"/>
  <c r="G29" i="23"/>
  <c r="N5" i="23" s="1"/>
  <c r="H29" i="23"/>
  <c r="D30" i="23"/>
  <c r="E30" i="23"/>
  <c r="E22" i="41"/>
  <c r="D22" i="41"/>
  <c r="H21" i="41"/>
  <c r="G21" i="41"/>
  <c r="N5" i="41" s="1"/>
  <c r="G29" i="26"/>
  <c r="N5" i="26" s="1"/>
  <c r="N7" i="26" s="1"/>
  <c r="H29" i="26"/>
  <c r="D30" i="26"/>
  <c r="O88" i="29"/>
  <c r="O90" i="29" s="1"/>
  <c r="N90" i="29"/>
  <c r="G32" i="18"/>
  <c r="N5" i="18" s="1"/>
  <c r="D33" i="18"/>
  <c r="H32" i="18"/>
  <c r="D18" i="48"/>
  <c r="G17" i="48"/>
  <c r="H17" i="48"/>
  <c r="M90" i="3"/>
  <c r="N17" i="2"/>
  <c r="N19" i="2" s="1"/>
  <c r="N20" i="2" s="1"/>
  <c r="N90" i="21"/>
  <c r="O88" i="21"/>
  <c r="O90" i="21" s="1"/>
  <c r="E19" i="43"/>
  <c r="D19" i="43"/>
  <c r="G18" i="43"/>
  <c r="H18" i="43"/>
  <c r="E22" i="40"/>
  <c r="G21" i="40"/>
  <c r="N5" i="40" s="1"/>
  <c r="D22" i="40"/>
  <c r="H21" i="40"/>
  <c r="O88" i="27"/>
  <c r="O90" i="27" s="1"/>
  <c r="N90" i="27"/>
  <c r="E20" i="45"/>
  <c r="D20" i="45"/>
  <c r="H19" i="45"/>
  <c r="G19" i="45"/>
  <c r="E20" i="42"/>
  <c r="D20" i="42"/>
  <c r="H19" i="42"/>
  <c r="G19" i="42"/>
  <c r="N5" i="42" s="1"/>
  <c r="E24" i="39"/>
  <c r="G23" i="39"/>
  <c r="N5" i="39" s="1"/>
  <c r="D24" i="39"/>
  <c r="H23" i="39"/>
  <c r="E26" i="37"/>
  <c r="G25" i="37"/>
  <c r="N5" i="37" s="1"/>
  <c r="D26" i="37"/>
  <c r="H25" i="37"/>
  <c r="O88" i="25"/>
  <c r="O90" i="25" s="1"/>
  <c r="N90" i="25"/>
  <c r="H32" i="19"/>
  <c r="G32" i="19"/>
  <c r="N5" i="19" s="1"/>
  <c r="D33" i="19"/>
  <c r="G26" i="35"/>
  <c r="N5" i="35" s="1"/>
  <c r="H26" i="35"/>
  <c r="D27" i="35"/>
  <c r="E30" i="27"/>
  <c r="H29" i="27"/>
  <c r="D30" i="27"/>
  <c r="G29" i="27"/>
  <c r="N5" i="27" s="1"/>
  <c r="O88" i="26"/>
  <c r="O90" i="26" s="1"/>
  <c r="N90" i="26"/>
  <c r="N90" i="19"/>
  <c r="O88" i="19"/>
  <c r="O90" i="19" s="1"/>
  <c r="E19" i="44"/>
  <c r="H18" i="44"/>
  <c r="G18" i="44"/>
  <c r="D19" i="44"/>
  <c r="G26" i="31"/>
  <c r="N5" i="31" s="1"/>
  <c r="D27" i="31"/>
  <c r="H26" i="31"/>
  <c r="O88" i="22"/>
  <c r="O90" i="22" s="1"/>
  <c r="N90" i="22"/>
  <c r="E29" i="25"/>
  <c r="H28" i="25"/>
  <c r="G28" i="25"/>
  <c r="N5" i="25" s="1"/>
  <c r="D29" i="25"/>
  <c r="E30" i="22"/>
  <c r="G29" i="22"/>
  <c r="N5" i="22" s="1"/>
  <c r="D30" i="22"/>
  <c r="H29" i="22"/>
  <c r="E27" i="34"/>
  <c r="H26" i="34"/>
  <c r="D27" i="34"/>
  <c r="G26" i="34"/>
  <c r="N5" i="34" s="1"/>
  <c r="E18" i="49"/>
  <c r="H17" i="49"/>
  <c r="D18" i="49"/>
  <c r="G17" i="49"/>
  <c r="E31" i="24"/>
  <c r="G30" i="24"/>
  <c r="N5" i="24" s="1"/>
  <c r="H30" i="24"/>
  <c r="D31" i="24"/>
  <c r="N90" i="24"/>
  <c r="O88" i="24"/>
  <c r="O90" i="24" s="1"/>
  <c r="E26" i="38"/>
  <c r="H25" i="38"/>
  <c r="G25" i="38"/>
  <c r="N5" i="38" s="1"/>
  <c r="D26" i="38"/>
  <c r="D34" i="3"/>
  <c r="H33" i="3"/>
  <c r="G33" i="3"/>
  <c r="N5" i="3" s="1"/>
  <c r="E33" i="17"/>
  <c r="E32" i="17"/>
  <c r="E37" i="17"/>
  <c r="E19" i="17"/>
  <c r="E40" i="17"/>
  <c r="E27" i="17"/>
  <c r="E28" i="17"/>
  <c r="E26" i="17"/>
  <c r="F28" i="17"/>
  <c r="E20" i="17"/>
  <c r="E31" i="17"/>
  <c r="E29" i="17"/>
  <c r="E34" i="17"/>
  <c r="E23" i="17"/>
  <c r="E35" i="17"/>
  <c r="E39" i="17"/>
  <c r="E25" i="17"/>
  <c r="E38" i="17"/>
  <c r="E24" i="17"/>
  <c r="E18" i="17"/>
  <c r="E21" i="17"/>
  <c r="E36" i="17"/>
  <c r="G28" i="17" l="1"/>
  <c r="T28" i="17" s="1"/>
  <c r="N6" i="49"/>
  <c r="I17" i="49"/>
  <c r="I26" i="31"/>
  <c r="N6" i="31"/>
  <c r="N7" i="31" s="1"/>
  <c r="I26" i="35"/>
  <c r="N6" i="35"/>
  <c r="N7" i="35" s="1"/>
  <c r="B26" i="37"/>
  <c r="F26" i="37"/>
  <c r="I19" i="42"/>
  <c r="F19" i="43"/>
  <c r="G19" i="43" s="1"/>
  <c r="N5" i="43" s="1"/>
  <c r="B19" i="43"/>
  <c r="B18" i="48"/>
  <c r="F18" i="48"/>
  <c r="O19" i="2"/>
  <c r="O20" i="2" s="1"/>
  <c r="P17" i="2"/>
  <c r="P19" i="2" s="1"/>
  <c r="P20" i="2" s="1"/>
  <c r="F30" i="22"/>
  <c r="B30" i="22"/>
  <c r="G30" i="22"/>
  <c r="H30" i="22"/>
  <c r="N6" i="37"/>
  <c r="N7" i="37" s="1"/>
  <c r="I25" i="37"/>
  <c r="I29" i="23"/>
  <c r="N6" i="23"/>
  <c r="N7" i="23" s="1"/>
  <c r="F27" i="31"/>
  <c r="B27" i="31"/>
  <c r="H27" i="31"/>
  <c r="F20" i="42"/>
  <c r="G20" i="42" s="1"/>
  <c r="B20" i="42"/>
  <c r="I32" i="18"/>
  <c r="N6" i="18"/>
  <c r="N7" i="18" s="1"/>
  <c r="I33" i="4"/>
  <c r="N6" i="4"/>
  <c r="N7" i="4" s="1"/>
  <c r="F18" i="49"/>
  <c r="H18" i="49" s="1"/>
  <c r="B18" i="49"/>
  <c r="F27" i="35"/>
  <c r="B27" i="35"/>
  <c r="H27" i="35"/>
  <c r="I33" i="3"/>
  <c r="N6" i="3"/>
  <c r="B31" i="24"/>
  <c r="F31" i="24"/>
  <c r="G31" i="24" s="1"/>
  <c r="B29" i="25"/>
  <c r="F29" i="25"/>
  <c r="H29" i="25" s="1"/>
  <c r="F33" i="19"/>
  <c r="H33" i="19" s="1"/>
  <c r="B33" i="19"/>
  <c r="I21" i="40"/>
  <c r="N6" i="40"/>
  <c r="N7" i="40" s="1"/>
  <c r="B33" i="18"/>
  <c r="F33" i="18"/>
  <c r="H33" i="18" s="1"/>
  <c r="I21" i="41"/>
  <c r="N6" i="41"/>
  <c r="N7" i="41" s="1"/>
  <c r="B34" i="3"/>
  <c r="F34" i="3"/>
  <c r="H34" i="3" s="1"/>
  <c r="F27" i="34"/>
  <c r="G27" i="34" s="1"/>
  <c r="B27" i="34"/>
  <c r="B19" i="44"/>
  <c r="F19" i="44"/>
  <c r="G19" i="44" s="1"/>
  <c r="N6" i="39"/>
  <c r="N7" i="39" s="1"/>
  <c r="I23" i="39"/>
  <c r="F22" i="40"/>
  <c r="B22" i="40"/>
  <c r="B22" i="41"/>
  <c r="F22" i="41"/>
  <c r="G22" i="41" s="1"/>
  <c r="B34" i="4"/>
  <c r="F34" i="4"/>
  <c r="F28" i="29"/>
  <c r="G28" i="29" s="1"/>
  <c r="N7" i="42"/>
  <c r="I29" i="26"/>
  <c r="I30" i="24"/>
  <c r="N6" i="24"/>
  <c r="N7" i="24" s="1"/>
  <c r="I26" i="34"/>
  <c r="N6" i="34"/>
  <c r="N7" i="34" s="1"/>
  <c r="I18" i="44"/>
  <c r="N6" i="44"/>
  <c r="I29" i="27"/>
  <c r="N6" i="27"/>
  <c r="N7" i="27" s="1"/>
  <c r="F20" i="45"/>
  <c r="G20" i="45" s="1"/>
  <c r="B20" i="45"/>
  <c r="I30" i="21"/>
  <c r="N6" i="21"/>
  <c r="N7" i="21" s="1"/>
  <c r="I27" i="29"/>
  <c r="N6" i="29"/>
  <c r="N7" i="29" s="1"/>
  <c r="F26" i="38"/>
  <c r="G26" i="38" s="1"/>
  <c r="B26" i="38"/>
  <c r="I28" i="25"/>
  <c r="N6" i="25"/>
  <c r="N7" i="25" s="1"/>
  <c r="F30" i="27"/>
  <c r="H30" i="27" s="1"/>
  <c r="B30" i="27"/>
  <c r="I32" i="19"/>
  <c r="N6" i="19"/>
  <c r="N7" i="19" s="1"/>
  <c r="F24" i="39"/>
  <c r="G24" i="39" s="1"/>
  <c r="B24" i="39"/>
  <c r="I19" i="45"/>
  <c r="N6" i="45"/>
  <c r="I25" i="38"/>
  <c r="N6" i="38"/>
  <c r="N7" i="38" s="1"/>
  <c r="I29" i="22"/>
  <c r="N6" i="22"/>
  <c r="N7" i="22" s="1"/>
  <c r="I18" i="43"/>
  <c r="I17" i="48"/>
  <c r="N6" i="48"/>
  <c r="B30" i="26"/>
  <c r="F30" i="26"/>
  <c r="H30" i="26" s="1"/>
  <c r="B30" i="23"/>
  <c r="F30" i="23"/>
  <c r="G30" i="23" s="1"/>
  <c r="F31" i="21"/>
  <c r="H31" i="21" s="1"/>
  <c r="B31" i="21"/>
  <c r="F36" i="17"/>
  <c r="F38" i="17"/>
  <c r="F34" i="17"/>
  <c r="E41" i="17"/>
  <c r="F29" i="17"/>
  <c r="F21" i="17"/>
  <c r="F35" i="17"/>
  <c r="F37" i="17"/>
  <c r="F32" i="17"/>
  <c r="F24" i="17"/>
  <c r="F26" i="17"/>
  <c r="F33" i="17"/>
  <c r="F20" i="17"/>
  <c r="F40" i="17"/>
  <c r="F23" i="17"/>
  <c r="F25" i="17"/>
  <c r="F31" i="17"/>
  <c r="F19" i="17"/>
  <c r="F39" i="17"/>
  <c r="F27" i="17"/>
  <c r="H22" i="41" l="1"/>
  <c r="I30" i="22"/>
  <c r="G19" i="17"/>
  <c r="T19" i="17" s="1"/>
  <c r="G35" i="17"/>
  <c r="T35" i="17" s="1"/>
  <c r="G36" i="17"/>
  <c r="T36" i="17" s="1"/>
  <c r="G21" i="17"/>
  <c r="T21" i="17" s="1"/>
  <c r="G20" i="17"/>
  <c r="T20" i="17" s="1"/>
  <c r="G34" i="17"/>
  <c r="T34" i="17" s="1"/>
  <c r="G40" i="17"/>
  <c r="T40" i="17" s="1"/>
  <c r="G37" i="17"/>
  <c r="T37" i="17" s="1"/>
  <c r="G38" i="17"/>
  <c r="T38" i="17" s="1"/>
  <c r="G25" i="17"/>
  <c r="T25" i="17" s="1"/>
  <c r="G32" i="17"/>
  <c r="T32" i="17" s="1"/>
  <c r="G24" i="17"/>
  <c r="T24" i="17" s="1"/>
  <c r="G33" i="17"/>
  <c r="T33" i="17" s="1"/>
  <c r="G39" i="17"/>
  <c r="T39" i="17" s="1"/>
  <c r="G26" i="17"/>
  <c r="T26" i="17" s="1"/>
  <c r="G23" i="17"/>
  <c r="T23" i="17" s="1"/>
  <c r="G31" i="17"/>
  <c r="T31" i="17" s="1"/>
  <c r="G29" i="17"/>
  <c r="T29" i="17" s="1"/>
  <c r="G27" i="17"/>
  <c r="T27" i="17" s="1"/>
  <c r="G34" i="4"/>
  <c r="D35" i="4"/>
  <c r="E35" i="4"/>
  <c r="G33" i="19"/>
  <c r="D34" i="19"/>
  <c r="E34" i="19"/>
  <c r="H20" i="42"/>
  <c r="I20" i="42" s="1"/>
  <c r="D21" i="42"/>
  <c r="E21" i="42"/>
  <c r="G18" i="48"/>
  <c r="D19" i="48"/>
  <c r="E19" i="48"/>
  <c r="G26" i="37"/>
  <c r="D27" i="37"/>
  <c r="E27" i="37"/>
  <c r="H24" i="39"/>
  <c r="I24" i="39" s="1"/>
  <c r="D25" i="39"/>
  <c r="E25" i="39"/>
  <c r="H27" i="34"/>
  <c r="I27" i="34" s="1"/>
  <c r="D28" i="34"/>
  <c r="E28" i="34"/>
  <c r="G29" i="25"/>
  <c r="I29" i="25" s="1"/>
  <c r="D30" i="25"/>
  <c r="E30" i="25"/>
  <c r="D23" i="40"/>
  <c r="E23" i="40"/>
  <c r="G31" i="21"/>
  <c r="I31" i="21" s="1"/>
  <c r="D32" i="21"/>
  <c r="E33" i="21"/>
  <c r="E32" i="21"/>
  <c r="I22" i="41"/>
  <c r="G27" i="31"/>
  <c r="I27" i="31" s="1"/>
  <c r="D28" i="31"/>
  <c r="E28" i="31"/>
  <c r="H19" i="43"/>
  <c r="D23" i="41"/>
  <c r="E23" i="41"/>
  <c r="G34" i="3"/>
  <c r="I34" i="3" s="1"/>
  <c r="D35" i="3"/>
  <c r="E35" i="3"/>
  <c r="G27" i="35"/>
  <c r="I27" i="35" s="1"/>
  <c r="D28" i="35"/>
  <c r="E28" i="35"/>
  <c r="D31" i="22"/>
  <c r="E31" i="22"/>
  <c r="G33" i="18"/>
  <c r="I33" i="18" s="1"/>
  <c r="D34" i="18"/>
  <c r="E34" i="18"/>
  <c r="H30" i="23"/>
  <c r="I30" i="23" s="1"/>
  <c r="D31" i="23"/>
  <c r="E31" i="23"/>
  <c r="H31" i="24"/>
  <c r="D32" i="24"/>
  <c r="E32" i="24"/>
  <c r="D20" i="43"/>
  <c r="E20" i="43"/>
  <c r="D31" i="26"/>
  <c r="E31" i="26"/>
  <c r="H26" i="38"/>
  <c r="D27" i="38"/>
  <c r="E27" i="38"/>
  <c r="H28" i="29"/>
  <c r="D29" i="29"/>
  <c r="E29" i="29"/>
  <c r="H22" i="40"/>
  <c r="H19" i="44"/>
  <c r="I19" i="44" s="1"/>
  <c r="D20" i="44"/>
  <c r="E20" i="44"/>
  <c r="I33" i="19"/>
  <c r="I28" i="29"/>
  <c r="H20" i="45"/>
  <c r="D21" i="45"/>
  <c r="E21" i="45"/>
  <c r="G30" i="26"/>
  <c r="I30" i="26" s="1"/>
  <c r="G30" i="27"/>
  <c r="I30" i="27" s="1"/>
  <c r="D31" i="27"/>
  <c r="E31" i="27"/>
  <c r="H34" i="4"/>
  <c r="G22" i="40"/>
  <c r="N7" i="3"/>
  <c r="G18" i="49"/>
  <c r="I18" i="49" s="1"/>
  <c r="D19" i="49"/>
  <c r="E19" i="49"/>
  <c r="H18" i="48"/>
  <c r="H26" i="37"/>
  <c r="F18" i="17"/>
  <c r="G18" i="17" l="1"/>
  <c r="B32" i="24"/>
  <c r="F32" i="24"/>
  <c r="H32" i="24" s="1"/>
  <c r="F28" i="34"/>
  <c r="G28" i="34" s="1"/>
  <c r="B28" i="34"/>
  <c r="B21" i="42"/>
  <c r="F21" i="42"/>
  <c r="H21" i="42" s="1"/>
  <c r="I26" i="37"/>
  <c r="F27" i="37"/>
  <c r="B27" i="37"/>
  <c r="H27" i="37"/>
  <c r="I22" i="40"/>
  <c r="B23" i="41"/>
  <c r="F23" i="41"/>
  <c r="I18" i="48"/>
  <c r="F19" i="49"/>
  <c r="H19" i="49" s="1"/>
  <c r="F31" i="27"/>
  <c r="B31" i="27"/>
  <c r="H31" i="27"/>
  <c r="G31" i="27"/>
  <c r="F29" i="29"/>
  <c r="H29" i="29" s="1"/>
  <c r="B31" i="26"/>
  <c r="F31" i="26"/>
  <c r="H31" i="26" s="1"/>
  <c r="F31" i="23"/>
  <c r="H31" i="23" s="1"/>
  <c r="B31" i="23"/>
  <c r="B28" i="35"/>
  <c r="F28" i="35"/>
  <c r="H28" i="35" s="1"/>
  <c r="B34" i="19"/>
  <c r="F34" i="19"/>
  <c r="G34" i="19" s="1"/>
  <c r="F31" i="22"/>
  <c r="B31" i="22"/>
  <c r="B19" i="49"/>
  <c r="N6" i="43"/>
  <c r="I19" i="43"/>
  <c r="B25" i="39"/>
  <c r="F25" i="39"/>
  <c r="G25" i="39" s="1"/>
  <c r="F19" i="48"/>
  <c r="H19" i="48" s="1"/>
  <c r="B23" i="40"/>
  <c r="F23" i="40"/>
  <c r="H23" i="40" s="1"/>
  <c r="F30" i="25"/>
  <c r="H30" i="25" s="1"/>
  <c r="B30" i="25"/>
  <c r="B19" i="48"/>
  <c r="I26" i="38"/>
  <c r="I34" i="4"/>
  <c r="F34" i="18"/>
  <c r="G34" i="18" s="1"/>
  <c r="B34" i="18"/>
  <c r="F35" i="3"/>
  <c r="H35" i="3" s="1"/>
  <c r="B35" i="3"/>
  <c r="B28" i="31"/>
  <c r="F28" i="31"/>
  <c r="G28" i="31" s="1"/>
  <c r="I31" i="24"/>
  <c r="F20" i="43"/>
  <c r="H20" i="43" s="1"/>
  <c r="B20" i="43"/>
  <c r="B32" i="21"/>
  <c r="F32" i="21"/>
  <c r="D33" i="21" s="1"/>
  <c r="B21" i="45"/>
  <c r="F21" i="45"/>
  <c r="G21" i="45" s="1"/>
  <c r="B20" i="44"/>
  <c r="F20" i="44"/>
  <c r="G20" i="44" s="1"/>
  <c r="B27" i="38"/>
  <c r="F27" i="38"/>
  <c r="H27" i="38" s="1"/>
  <c r="F35" i="4"/>
  <c r="H35" i="4" s="1"/>
  <c r="B35" i="4"/>
  <c r="I20" i="45"/>
  <c r="G19" i="48" l="1"/>
  <c r="G19" i="49"/>
  <c r="G20" i="43"/>
  <c r="H34" i="19"/>
  <c r="H32" i="21"/>
  <c r="G32" i="21"/>
  <c r="I20" i="43"/>
  <c r="I19" i="48"/>
  <c r="G23" i="40"/>
  <c r="I23" i="40" s="1"/>
  <c r="D24" i="40"/>
  <c r="E24" i="40"/>
  <c r="I34" i="19"/>
  <c r="I31" i="27"/>
  <c r="G21" i="42"/>
  <c r="I21" i="42" s="1"/>
  <c r="G32" i="24"/>
  <c r="I32" i="24" s="1"/>
  <c r="D33" i="24"/>
  <c r="E33" i="24"/>
  <c r="G23" i="41"/>
  <c r="D24" i="41"/>
  <c r="E24" i="41"/>
  <c r="G35" i="4"/>
  <c r="I35" i="4" s="1"/>
  <c r="D36" i="4"/>
  <c r="E36" i="4"/>
  <c r="H21" i="45"/>
  <c r="D22" i="45"/>
  <c r="E22" i="45"/>
  <c r="G35" i="3"/>
  <c r="D36" i="3"/>
  <c r="E36" i="3"/>
  <c r="N7" i="43"/>
  <c r="N19" i="1"/>
  <c r="G31" i="23"/>
  <c r="I31" i="23" s="1"/>
  <c r="D32" i="23"/>
  <c r="E32" i="23"/>
  <c r="I35" i="3"/>
  <c r="H31" i="22"/>
  <c r="D32" i="22"/>
  <c r="E32" i="22"/>
  <c r="E33" i="22"/>
  <c r="D21" i="43"/>
  <c r="E21" i="43"/>
  <c r="D35" i="19"/>
  <c r="E35" i="19"/>
  <c r="D32" i="27"/>
  <c r="E32" i="27"/>
  <c r="D22" i="42"/>
  <c r="E22" i="42"/>
  <c r="I32" i="21"/>
  <c r="D20" i="48"/>
  <c r="E20" i="48"/>
  <c r="I19" i="49"/>
  <c r="G31" i="26"/>
  <c r="I31" i="26" s="1"/>
  <c r="D32" i="26"/>
  <c r="E32" i="26"/>
  <c r="D20" i="49"/>
  <c r="E20" i="49"/>
  <c r="B33" i="21"/>
  <c r="F33" i="21"/>
  <c r="G33" i="21" s="1"/>
  <c r="H28" i="31"/>
  <c r="I28" i="31" s="1"/>
  <c r="D29" i="31"/>
  <c r="E29" i="31"/>
  <c r="H25" i="39"/>
  <c r="D26" i="39"/>
  <c r="E26" i="39"/>
  <c r="G31" i="22"/>
  <c r="G28" i="35"/>
  <c r="I28" i="35" s="1"/>
  <c r="D29" i="35"/>
  <c r="E29" i="35"/>
  <c r="G27" i="37"/>
  <c r="I27" i="37" s="1"/>
  <c r="D28" i="37"/>
  <c r="E28" i="37"/>
  <c r="T18" i="17"/>
  <c r="G27" i="38"/>
  <c r="I27" i="38" s="1"/>
  <c r="D28" i="38"/>
  <c r="E28" i="38"/>
  <c r="H34" i="18"/>
  <c r="D35" i="18"/>
  <c r="E35" i="18"/>
  <c r="H20" i="44"/>
  <c r="I20" i="44" s="1"/>
  <c r="D21" i="44"/>
  <c r="E21" i="44"/>
  <c r="G30" i="25"/>
  <c r="I30" i="25" s="1"/>
  <c r="D31" i="25"/>
  <c r="E31" i="25"/>
  <c r="G29" i="29"/>
  <c r="I29" i="29" s="1"/>
  <c r="D30" i="29"/>
  <c r="E30" i="29"/>
  <c r="H23" i="41"/>
  <c r="H28" i="34"/>
  <c r="I28" i="34" s="1"/>
  <c r="D29" i="34"/>
  <c r="E29" i="34"/>
  <c r="F41" i="17"/>
  <c r="I31" i="22" l="1"/>
  <c r="I23" i="41"/>
  <c r="G41" i="17"/>
  <c r="F30" i="29"/>
  <c r="H30" i="29" s="1"/>
  <c r="B29" i="35"/>
  <c r="F29" i="35"/>
  <c r="G29" i="35" s="1"/>
  <c r="F29" i="31"/>
  <c r="B29" i="31"/>
  <c r="B35" i="19"/>
  <c r="F35" i="19"/>
  <c r="H35" i="19"/>
  <c r="B36" i="3"/>
  <c r="F36" i="3"/>
  <c r="G36" i="3" s="1"/>
  <c r="B31" i="25"/>
  <c r="F31" i="25"/>
  <c r="G31" i="25" s="1"/>
  <c r="B35" i="18"/>
  <c r="F35" i="18"/>
  <c r="H35" i="18" s="1"/>
  <c r="H33" i="21"/>
  <c r="D34" i="21"/>
  <c r="E34" i="21"/>
  <c r="B21" i="43"/>
  <c r="F21" i="43"/>
  <c r="G21" i="43" s="1"/>
  <c r="B32" i="23"/>
  <c r="F32" i="23"/>
  <c r="H32" i="23" s="1"/>
  <c r="B22" i="45"/>
  <c r="F22" i="45"/>
  <c r="H22" i="45"/>
  <c r="B22" i="42"/>
  <c r="F22" i="42"/>
  <c r="G22" i="42" s="1"/>
  <c r="B29" i="34"/>
  <c r="F29" i="34"/>
  <c r="B28" i="37"/>
  <c r="F28" i="37"/>
  <c r="G28" i="37" s="1"/>
  <c r="B26" i="39"/>
  <c r="F26" i="39"/>
  <c r="H26" i="39" s="1"/>
  <c r="F32" i="27"/>
  <c r="H32" i="27" s="1"/>
  <c r="B32" i="27"/>
  <c r="F24" i="40"/>
  <c r="H24" i="40" s="1"/>
  <c r="B24" i="40"/>
  <c r="B24" i="41"/>
  <c r="F24" i="41"/>
  <c r="H24" i="41" s="1"/>
  <c r="N20" i="1"/>
  <c r="R130" i="1"/>
  <c r="F33" i="24"/>
  <c r="H33" i="24" s="1"/>
  <c r="B33" i="24"/>
  <c r="I33" i="21"/>
  <c r="F21" i="44"/>
  <c r="B21" i="44"/>
  <c r="I25" i="39"/>
  <c r="B20" i="48"/>
  <c r="F20" i="48"/>
  <c r="G20" i="48" s="1"/>
  <c r="F32" i="22"/>
  <c r="D33" i="22" s="1"/>
  <c r="B32" i="22"/>
  <c r="F36" i="4"/>
  <c r="H36" i="4" s="1"/>
  <c r="B36" i="4"/>
  <c r="I34" i="18"/>
  <c r="B32" i="26"/>
  <c r="F32" i="26"/>
  <c r="H32" i="26" s="1"/>
  <c r="F28" i="38"/>
  <c r="G28" i="38" s="1"/>
  <c r="B28" i="38"/>
  <c r="F20" i="49"/>
  <c r="H20" i="49" s="1"/>
  <c r="B20" i="49"/>
  <c r="I21" i="45"/>
  <c r="H32" i="22" l="1"/>
  <c r="G20" i="49"/>
  <c r="H22" i="42"/>
  <c r="I22" i="42" s="1"/>
  <c r="G24" i="41"/>
  <c r="I24" i="41" s="1"/>
  <c r="I20" i="49"/>
  <c r="G29" i="34"/>
  <c r="D30" i="34"/>
  <c r="E30" i="34"/>
  <c r="F34" i="21"/>
  <c r="G34" i="21" s="1"/>
  <c r="B34" i="21"/>
  <c r="G29" i="31"/>
  <c r="D30" i="31"/>
  <c r="E30" i="31"/>
  <c r="G32" i="26"/>
  <c r="I32" i="26" s="1"/>
  <c r="D33" i="26"/>
  <c r="E33" i="26"/>
  <c r="H21" i="44"/>
  <c r="D22" i="44"/>
  <c r="E22" i="44"/>
  <c r="G26" i="39"/>
  <c r="I26" i="39" s="1"/>
  <c r="D27" i="39"/>
  <c r="E27" i="39"/>
  <c r="H36" i="3"/>
  <c r="D37" i="3"/>
  <c r="E37" i="3"/>
  <c r="G32" i="23"/>
  <c r="I32" i="23" s="1"/>
  <c r="D33" i="23"/>
  <c r="E33" i="23"/>
  <c r="H29" i="35"/>
  <c r="I29" i="35" s="1"/>
  <c r="D30" i="35"/>
  <c r="E30" i="35"/>
  <c r="F33" i="22"/>
  <c r="G33" i="22" s="1"/>
  <c r="B33" i="22"/>
  <c r="G24" i="40"/>
  <c r="I24" i="40" s="1"/>
  <c r="D25" i="40"/>
  <c r="E25" i="40"/>
  <c r="G35" i="18"/>
  <c r="I35" i="18" s="1"/>
  <c r="D36" i="18"/>
  <c r="E36" i="18"/>
  <c r="H28" i="37"/>
  <c r="D29" i="37"/>
  <c r="E29" i="37"/>
  <c r="D23" i="42"/>
  <c r="E23" i="42"/>
  <c r="G35" i="19"/>
  <c r="I35" i="19" s="1"/>
  <c r="D36" i="19"/>
  <c r="E36" i="19"/>
  <c r="D21" i="49"/>
  <c r="E21" i="49"/>
  <c r="H20" i="48"/>
  <c r="D21" i="48"/>
  <c r="E21" i="48"/>
  <c r="H21" i="43"/>
  <c r="I21" i="43" s="1"/>
  <c r="D22" i="43"/>
  <c r="E22" i="43"/>
  <c r="G30" i="29"/>
  <c r="I30" i="29" s="1"/>
  <c r="D31" i="29"/>
  <c r="E31" i="29"/>
  <c r="H28" i="38"/>
  <c r="I28" i="38" s="1"/>
  <c r="D29" i="38"/>
  <c r="E29" i="38"/>
  <c r="G36" i="4"/>
  <c r="I36" i="4" s="1"/>
  <c r="D37" i="4"/>
  <c r="E37" i="4"/>
  <c r="H31" i="25"/>
  <c r="I31" i="25" s="1"/>
  <c r="D32" i="25"/>
  <c r="E32" i="25"/>
  <c r="H29" i="31"/>
  <c r="I29" i="31" s="1"/>
  <c r="G32" i="22"/>
  <c r="I32" i="22" s="1"/>
  <c r="G21" i="44"/>
  <c r="G33" i="24"/>
  <c r="I33" i="24" s="1"/>
  <c r="D34" i="24"/>
  <c r="E34" i="24"/>
  <c r="D25" i="41"/>
  <c r="E25" i="41"/>
  <c r="G32" i="27"/>
  <c r="I32" i="27" s="1"/>
  <c r="D33" i="27"/>
  <c r="E33" i="27"/>
  <c r="H29" i="34"/>
  <c r="I29" i="34" s="1"/>
  <c r="G22" i="45"/>
  <c r="I22" i="45" s="1"/>
  <c r="D23" i="45"/>
  <c r="E23" i="45"/>
  <c r="T41" i="17"/>
  <c r="F21" i="49" l="1"/>
  <c r="I21" i="44"/>
  <c r="B33" i="27"/>
  <c r="F33" i="27"/>
  <c r="G33" i="27" s="1"/>
  <c r="F21" i="48"/>
  <c r="G21" i="48" s="1"/>
  <c r="B21" i="48"/>
  <c r="B33" i="26"/>
  <c r="F33" i="26"/>
  <c r="G33" i="26" s="1"/>
  <c r="B37" i="4"/>
  <c r="F37" i="4"/>
  <c r="G37" i="4" s="1"/>
  <c r="D35" i="21"/>
  <c r="E35" i="21"/>
  <c r="F33" i="23"/>
  <c r="G33" i="23" s="1"/>
  <c r="B33" i="23"/>
  <c r="F27" i="39"/>
  <c r="B27" i="39"/>
  <c r="F29" i="37"/>
  <c r="H29" i="37" s="1"/>
  <c r="B29" i="37"/>
  <c r="B32" i="25"/>
  <c r="F32" i="25"/>
  <c r="H32" i="25" s="1"/>
  <c r="F36" i="18"/>
  <c r="H36" i="18" s="1"/>
  <c r="B36" i="18"/>
  <c r="B30" i="31"/>
  <c r="F30" i="31"/>
  <c r="F30" i="34"/>
  <c r="G30" i="34" s="1"/>
  <c r="B30" i="34"/>
  <c r="F25" i="40"/>
  <c r="G25" i="40" s="1"/>
  <c r="B25" i="40"/>
  <c r="I20" i="48"/>
  <c r="H33" i="22"/>
  <c r="I33" i="22" s="1"/>
  <c r="D34" i="22"/>
  <c r="E34" i="22"/>
  <c r="F29" i="38"/>
  <c r="B29" i="38"/>
  <c r="F25" i="41"/>
  <c r="G25" i="41" s="1"/>
  <c r="B25" i="41"/>
  <c r="F23" i="45"/>
  <c r="H23" i="45" s="1"/>
  <c r="B23" i="45"/>
  <c r="B23" i="42"/>
  <c r="F23" i="42"/>
  <c r="G23" i="42" s="1"/>
  <c r="I28" i="37"/>
  <c r="F22" i="44"/>
  <c r="H22" i="44" s="1"/>
  <c r="B22" i="44"/>
  <c r="I36" i="3"/>
  <c r="F22" i="43"/>
  <c r="H22" i="43" s="1"/>
  <c r="B22" i="43"/>
  <c r="B36" i="19"/>
  <c r="F36" i="19"/>
  <c r="H36" i="19" s="1"/>
  <c r="B34" i="24"/>
  <c r="F34" i="24"/>
  <c r="H34" i="24" s="1"/>
  <c r="F31" i="29"/>
  <c r="H31" i="29" s="1"/>
  <c r="D22" i="49"/>
  <c r="E22" i="49"/>
  <c r="B21" i="49"/>
  <c r="G21" i="49"/>
  <c r="H21" i="49"/>
  <c r="F30" i="35"/>
  <c r="G30" i="35" s="1"/>
  <c r="B30" i="35"/>
  <c r="B37" i="3"/>
  <c r="F37" i="3"/>
  <c r="H37" i="3" s="1"/>
  <c r="H34" i="21"/>
  <c r="I34" i="21" s="1"/>
  <c r="H33" i="27" l="1"/>
  <c r="H25" i="40"/>
  <c r="I33" i="27"/>
  <c r="G22" i="43"/>
  <c r="F22" i="49"/>
  <c r="E23" i="49" s="1"/>
  <c r="I25" i="40"/>
  <c r="G29" i="37"/>
  <c r="I29" i="37" s="1"/>
  <c r="G30" i="31"/>
  <c r="D31" i="31"/>
  <c r="E31" i="31"/>
  <c r="D28" i="39"/>
  <c r="E28" i="39"/>
  <c r="F35" i="21"/>
  <c r="G35" i="21" s="1"/>
  <c r="B35" i="21"/>
  <c r="G22" i="49"/>
  <c r="D23" i="49"/>
  <c r="H29" i="38"/>
  <c r="D30" i="38"/>
  <c r="E30" i="38"/>
  <c r="B22" i="49"/>
  <c r="H22" i="49"/>
  <c r="G36" i="19"/>
  <c r="I36" i="19" s="1"/>
  <c r="D37" i="19"/>
  <c r="E37" i="19"/>
  <c r="G23" i="45"/>
  <c r="I23" i="45" s="1"/>
  <c r="D24" i="45"/>
  <c r="E24" i="45"/>
  <c r="D26" i="40"/>
  <c r="E26" i="40"/>
  <c r="H37" i="4"/>
  <c r="D38" i="4"/>
  <c r="E38" i="4"/>
  <c r="H21" i="48"/>
  <c r="I21" i="48" s="1"/>
  <c r="D22" i="48"/>
  <c r="E22" i="48"/>
  <c r="D23" i="44"/>
  <c r="E23" i="44"/>
  <c r="B34" i="22"/>
  <c r="F34" i="22"/>
  <c r="G34" i="22" s="1"/>
  <c r="G36" i="18"/>
  <c r="I36" i="18" s="1"/>
  <c r="D37" i="18"/>
  <c r="E37" i="18"/>
  <c r="D30" i="37"/>
  <c r="E30" i="37"/>
  <c r="H33" i="23"/>
  <c r="I33" i="23" s="1"/>
  <c r="D34" i="23"/>
  <c r="E34" i="23"/>
  <c r="G37" i="3"/>
  <c r="I37" i="3" s="1"/>
  <c r="D38" i="3"/>
  <c r="E38" i="3"/>
  <c r="G22" i="44"/>
  <c r="I22" i="44" s="1"/>
  <c r="I22" i="43"/>
  <c r="H27" i="39"/>
  <c r="H25" i="41"/>
  <c r="I25" i="41" s="1"/>
  <c r="D26" i="41"/>
  <c r="E26" i="41"/>
  <c r="H30" i="34"/>
  <c r="I30" i="34" s="1"/>
  <c r="D31" i="34"/>
  <c r="E31" i="34"/>
  <c r="G27" i="39"/>
  <c r="H33" i="26"/>
  <c r="I33" i="26" s="1"/>
  <c r="D34" i="26"/>
  <c r="E34" i="26"/>
  <c r="D34" i="27"/>
  <c r="E34" i="27"/>
  <c r="G31" i="29"/>
  <c r="I31" i="29" s="1"/>
  <c r="D32" i="29"/>
  <c r="E32" i="29"/>
  <c r="H30" i="35"/>
  <c r="I30" i="35" s="1"/>
  <c r="D31" i="35"/>
  <c r="E31" i="35"/>
  <c r="I21" i="49"/>
  <c r="G34" i="24"/>
  <c r="I34" i="24" s="1"/>
  <c r="D35" i="24"/>
  <c r="E35" i="24"/>
  <c r="D23" i="43"/>
  <c r="E23" i="43"/>
  <c r="H23" i="42"/>
  <c r="I23" i="42" s="1"/>
  <c r="D24" i="42"/>
  <c r="E24" i="42"/>
  <c r="G29" i="38"/>
  <c r="H30" i="31"/>
  <c r="G32" i="25"/>
  <c r="I32" i="25" s="1"/>
  <c r="D33" i="25"/>
  <c r="E33" i="25"/>
  <c r="I29" i="38" l="1"/>
  <c r="I30" i="31"/>
  <c r="H34" i="22"/>
  <c r="I22" i="49"/>
  <c r="B35" i="24"/>
  <c r="F35" i="24"/>
  <c r="H35" i="24"/>
  <c r="I34" i="22"/>
  <c r="F22" i="48"/>
  <c r="G22" i="48" s="1"/>
  <c r="B22" i="48"/>
  <c r="F24" i="45"/>
  <c r="B24" i="45"/>
  <c r="G24" i="45"/>
  <c r="N5" i="45" s="1"/>
  <c r="F23" i="49"/>
  <c r="H23" i="49" s="1"/>
  <c r="B23" i="49"/>
  <c r="B31" i="31"/>
  <c r="F31" i="31"/>
  <c r="G31" i="31" s="1"/>
  <c r="F32" i="29"/>
  <c r="H32" i="29" s="1"/>
  <c r="I27" i="39"/>
  <c r="B38" i="4"/>
  <c r="F38" i="4"/>
  <c r="G38" i="4" s="1"/>
  <c r="B31" i="34"/>
  <c r="F31" i="34"/>
  <c r="H31" i="34" s="1"/>
  <c r="B30" i="37"/>
  <c r="F30" i="37"/>
  <c r="H30" i="37" s="1"/>
  <c r="D35" i="22"/>
  <c r="E35" i="22"/>
  <c r="F30" i="38"/>
  <c r="H30" i="38" s="1"/>
  <c r="B30" i="38"/>
  <c r="H35" i="21"/>
  <c r="I35" i="21" s="1"/>
  <c r="D36" i="21"/>
  <c r="E36" i="21"/>
  <c r="B37" i="19"/>
  <c r="F37" i="19"/>
  <c r="G37" i="19" s="1"/>
  <c r="B33" i="25"/>
  <c r="F33" i="25"/>
  <c r="F23" i="43"/>
  <c r="G23" i="43" s="1"/>
  <c r="B23" i="43"/>
  <c r="B38" i="3"/>
  <c r="F38" i="3"/>
  <c r="G38" i="3" s="1"/>
  <c r="B37" i="18"/>
  <c r="F37" i="18"/>
  <c r="G37" i="18" s="1"/>
  <c r="F23" i="44"/>
  <c r="G23" i="44" s="1"/>
  <c r="B23" i="44"/>
  <c r="B26" i="40"/>
  <c r="F26" i="40"/>
  <c r="G26" i="40" s="1"/>
  <c r="I37" i="4"/>
  <c r="F34" i="23"/>
  <c r="H34" i="23" s="1"/>
  <c r="B34" i="23"/>
  <c r="B24" i="42"/>
  <c r="F24" i="42"/>
  <c r="H24" i="42" s="1"/>
  <c r="F34" i="27"/>
  <c r="G34" i="27" s="1"/>
  <c r="B34" i="27"/>
  <c r="F31" i="35"/>
  <c r="G31" i="35" s="1"/>
  <c r="B31" i="35"/>
  <c r="F34" i="26"/>
  <c r="B34" i="26"/>
  <c r="F26" i="41"/>
  <c r="H26" i="41" s="1"/>
  <c r="B26" i="41"/>
  <c r="B28" i="39"/>
  <c r="F28" i="39"/>
  <c r="G28" i="39" s="1"/>
  <c r="E43" i="17"/>
  <c r="H31" i="31" l="1"/>
  <c r="G23" i="49"/>
  <c r="I23" i="49" s="1"/>
  <c r="H22" i="48"/>
  <c r="I22" i="48" s="1"/>
  <c r="I31" i="31"/>
  <c r="G30" i="38"/>
  <c r="I30" i="38" s="1"/>
  <c r="H33" i="25"/>
  <c r="D34" i="25"/>
  <c r="E34" i="25"/>
  <c r="H34" i="26"/>
  <c r="D35" i="26"/>
  <c r="E35" i="26"/>
  <c r="H38" i="3"/>
  <c r="I38" i="3" s="1"/>
  <c r="D39" i="3"/>
  <c r="E39" i="3"/>
  <c r="G24" i="42"/>
  <c r="I24" i="42" s="1"/>
  <c r="D25" i="42"/>
  <c r="E25" i="42"/>
  <c r="D27" i="40"/>
  <c r="E27" i="40"/>
  <c r="D31" i="37"/>
  <c r="E31" i="37"/>
  <c r="H28" i="39"/>
  <c r="I28" i="39" s="1"/>
  <c r="D29" i="39"/>
  <c r="E29" i="39"/>
  <c r="H37" i="19"/>
  <c r="I37" i="19" s="1"/>
  <c r="D38" i="19"/>
  <c r="E38" i="19"/>
  <c r="D31" i="38"/>
  <c r="E31" i="38"/>
  <c r="D23" i="48"/>
  <c r="E23" i="48"/>
  <c r="H31" i="35"/>
  <c r="I31" i="35" s="1"/>
  <c r="D32" i="35"/>
  <c r="E32" i="35"/>
  <c r="G31" i="34"/>
  <c r="I31" i="34" s="1"/>
  <c r="D32" i="34"/>
  <c r="E32" i="34"/>
  <c r="G32" i="29"/>
  <c r="I32" i="29" s="1"/>
  <c r="D33" i="29"/>
  <c r="E33" i="29"/>
  <c r="D24" i="49"/>
  <c r="E24" i="49"/>
  <c r="F35" i="22"/>
  <c r="G35" i="22" s="1"/>
  <c r="B35" i="22"/>
  <c r="N7" i="45"/>
  <c r="G35" i="24"/>
  <c r="I35" i="24" s="1"/>
  <c r="D36" i="24"/>
  <c r="E36" i="24"/>
  <c r="G34" i="23"/>
  <c r="I34" i="23" s="1"/>
  <c r="D35" i="23"/>
  <c r="E35" i="23"/>
  <c r="H23" i="44"/>
  <c r="I23" i="44" s="1"/>
  <c r="D24" i="44"/>
  <c r="E24" i="44"/>
  <c r="G26" i="41"/>
  <c r="I26" i="41" s="1"/>
  <c r="D27" i="41"/>
  <c r="E27" i="41"/>
  <c r="H23" i="43"/>
  <c r="I23" i="43" s="1"/>
  <c r="D24" i="43"/>
  <c r="E24" i="43"/>
  <c r="B36" i="21"/>
  <c r="F36" i="21"/>
  <c r="G36" i="21" s="1"/>
  <c r="G34" i="26"/>
  <c r="I34" i="26" s="1"/>
  <c r="H34" i="27"/>
  <c r="I34" i="27" s="1"/>
  <c r="D35" i="27"/>
  <c r="E35" i="27"/>
  <c r="H26" i="40"/>
  <c r="I26" i="40" s="1"/>
  <c r="H37" i="18"/>
  <c r="I37" i="18" s="1"/>
  <c r="D38" i="18"/>
  <c r="E38" i="18"/>
  <c r="G33" i="25"/>
  <c r="G30" i="37"/>
  <c r="I30" i="37" s="1"/>
  <c r="H38" i="4"/>
  <c r="I38" i="4" s="1"/>
  <c r="D39" i="4"/>
  <c r="E39" i="4"/>
  <c r="D32" i="31"/>
  <c r="E32" i="31"/>
  <c r="H24" i="45"/>
  <c r="I24" i="45" s="1"/>
  <c r="D25" i="45"/>
  <c r="E25" i="45"/>
  <c r="F43" i="17"/>
  <c r="F24" i="49" l="1"/>
  <c r="G43" i="17"/>
  <c r="T43" i="17" s="1"/>
  <c r="H35" i="22"/>
  <c r="I35" i="22" s="1"/>
  <c r="D36" i="22"/>
  <c r="E36" i="22"/>
  <c r="F36" i="24"/>
  <c r="H36" i="24" s="1"/>
  <c r="B36" i="24"/>
  <c r="B39" i="4"/>
  <c r="F39" i="4"/>
  <c r="H39" i="4"/>
  <c r="B35" i="27"/>
  <c r="F35" i="27"/>
  <c r="G35" i="27" s="1"/>
  <c r="F31" i="37"/>
  <c r="B31" i="37"/>
  <c r="B34" i="25"/>
  <c r="F34" i="25"/>
  <c r="H34" i="25" s="1"/>
  <c r="B39" i="3"/>
  <c r="F39" i="3"/>
  <c r="H39" i="3"/>
  <c r="G39" i="3"/>
  <c r="F25" i="45"/>
  <c r="H25" i="45" s="1"/>
  <c r="B25" i="45"/>
  <c r="I33" i="25"/>
  <c r="F32" i="34"/>
  <c r="H32" i="34" s="1"/>
  <c r="B32" i="34"/>
  <c r="B27" i="40"/>
  <c r="F27" i="40"/>
  <c r="G27" i="40" s="1"/>
  <c r="B35" i="23"/>
  <c r="F35" i="23"/>
  <c r="H35" i="23" s="1"/>
  <c r="B38" i="18"/>
  <c r="F38" i="18"/>
  <c r="H38" i="18" s="1"/>
  <c r="D25" i="49"/>
  <c r="E25" i="49"/>
  <c r="B25" i="42"/>
  <c r="F25" i="42"/>
  <c r="H25" i="42" s="1"/>
  <c r="B35" i="26"/>
  <c r="F35" i="26"/>
  <c r="H35" i="26" s="1"/>
  <c r="F38" i="19"/>
  <c r="G38" i="19" s="1"/>
  <c r="B38" i="19"/>
  <c r="H36" i="21"/>
  <c r="I36" i="21" s="1"/>
  <c r="D37" i="21"/>
  <c r="E37" i="21"/>
  <c r="F32" i="31"/>
  <c r="G32" i="31" s="1"/>
  <c r="B32" i="31"/>
  <c r="B24" i="49"/>
  <c r="G24" i="49"/>
  <c r="H24" i="49"/>
  <c r="F32" i="35"/>
  <c r="B32" i="35"/>
  <c r="F29" i="39"/>
  <c r="H29" i="39" s="1"/>
  <c r="B29" i="39"/>
  <c r="F27" i="41"/>
  <c r="H27" i="41" s="1"/>
  <c r="B27" i="41"/>
  <c r="F23" i="48"/>
  <c r="H23" i="48" s="1"/>
  <c r="B23" i="48"/>
  <c r="B24" i="44"/>
  <c r="F24" i="44"/>
  <c r="H24" i="44" s="1"/>
  <c r="B24" i="43"/>
  <c r="F24" i="43"/>
  <c r="H24" i="43" s="1"/>
  <c r="F33" i="29"/>
  <c r="H33" i="29" s="1"/>
  <c r="B31" i="38"/>
  <c r="F31" i="38"/>
  <c r="F25" i="49" l="1"/>
  <c r="I24" i="49"/>
  <c r="G23" i="48"/>
  <c r="I23" i="48" s="1"/>
  <c r="G24" i="43"/>
  <c r="I24" i="43" s="1"/>
  <c r="I39" i="3"/>
  <c r="H31" i="38"/>
  <c r="D32" i="38"/>
  <c r="E32" i="38"/>
  <c r="G31" i="38"/>
  <c r="H32" i="35"/>
  <c r="D33" i="35"/>
  <c r="E33" i="35"/>
  <c r="B37" i="21"/>
  <c r="F37" i="21"/>
  <c r="H37" i="21" s="1"/>
  <c r="G24" i="44"/>
  <c r="N5" i="44" s="1"/>
  <c r="D25" i="44"/>
  <c r="E25" i="44"/>
  <c r="G27" i="41"/>
  <c r="I27" i="41" s="1"/>
  <c r="D28" i="41"/>
  <c r="E28" i="41"/>
  <c r="G35" i="23"/>
  <c r="D36" i="23"/>
  <c r="E36" i="23"/>
  <c r="D33" i="34"/>
  <c r="E33" i="34"/>
  <c r="D40" i="3"/>
  <c r="E40" i="3"/>
  <c r="G36" i="24"/>
  <c r="I36" i="24" s="1"/>
  <c r="D37" i="24"/>
  <c r="E37" i="24"/>
  <c r="G25" i="42"/>
  <c r="I25" i="42" s="1"/>
  <c r="D26" i="42"/>
  <c r="E26" i="42"/>
  <c r="D26" i="49"/>
  <c r="E26" i="49"/>
  <c r="H35" i="27"/>
  <c r="I35" i="27" s="1"/>
  <c r="D36" i="27"/>
  <c r="E36" i="27"/>
  <c r="H38" i="19"/>
  <c r="I38" i="19" s="1"/>
  <c r="D39" i="19"/>
  <c r="E39" i="19"/>
  <c r="B25" i="49"/>
  <c r="H25" i="49"/>
  <c r="G25" i="49"/>
  <c r="N5" i="49" s="1"/>
  <c r="F36" i="22"/>
  <c r="H36" i="22" s="1"/>
  <c r="B36" i="22"/>
  <c r="I24" i="44"/>
  <c r="G31" i="37"/>
  <c r="D32" i="37"/>
  <c r="E32" i="37"/>
  <c r="G33" i="29"/>
  <c r="I33" i="29" s="1"/>
  <c r="D34" i="29"/>
  <c r="E34" i="29"/>
  <c r="G29" i="39"/>
  <c r="I29" i="39" s="1"/>
  <c r="D30" i="39"/>
  <c r="E30" i="39"/>
  <c r="H27" i="40"/>
  <c r="I27" i="40" s="1"/>
  <c r="D28" i="40"/>
  <c r="E28" i="40"/>
  <c r="G34" i="25"/>
  <c r="I34" i="25" s="1"/>
  <c r="D35" i="25"/>
  <c r="E35" i="25"/>
  <c r="G32" i="35"/>
  <c r="H32" i="31"/>
  <c r="I32" i="31" s="1"/>
  <c r="D33" i="31"/>
  <c r="E33" i="31"/>
  <c r="G35" i="26"/>
  <c r="I35" i="26" s="1"/>
  <c r="D36" i="26"/>
  <c r="E36" i="26"/>
  <c r="G38" i="18"/>
  <c r="I38" i="18" s="1"/>
  <c r="D39" i="18"/>
  <c r="E39" i="18"/>
  <c r="G25" i="45"/>
  <c r="I25" i="45" s="1"/>
  <c r="D26" i="45"/>
  <c r="E26" i="45"/>
  <c r="G39" i="4"/>
  <c r="I39" i="4" s="1"/>
  <c r="D40" i="4"/>
  <c r="E40" i="4"/>
  <c r="I35" i="23"/>
  <c r="D25" i="43"/>
  <c r="E25" i="43"/>
  <c r="D24" i="48"/>
  <c r="E24" i="48"/>
  <c r="G32" i="34"/>
  <c r="I32" i="34" s="1"/>
  <c r="H31" i="37"/>
  <c r="E45" i="17"/>
  <c r="E42" i="17"/>
  <c r="I25" i="49" l="1"/>
  <c r="I32" i="35"/>
  <c r="B40" i="4"/>
  <c r="F40" i="4"/>
  <c r="G40" i="4" s="1"/>
  <c r="B30" i="39"/>
  <c r="F30" i="39"/>
  <c r="H30" i="39" s="1"/>
  <c r="B26" i="49"/>
  <c r="F26" i="49"/>
  <c r="H26" i="49" s="1"/>
  <c r="F40" i="3"/>
  <c r="B40" i="3"/>
  <c r="G40" i="3"/>
  <c r="B28" i="41"/>
  <c r="F28" i="41"/>
  <c r="H28" i="41" s="1"/>
  <c r="G37" i="21"/>
  <c r="I37" i="21" s="1"/>
  <c r="D38" i="21"/>
  <c r="E38" i="21"/>
  <c r="B32" i="38"/>
  <c r="F32" i="38"/>
  <c r="F39" i="19"/>
  <c r="H39" i="19" s="1"/>
  <c r="B39" i="19"/>
  <c r="B26" i="45"/>
  <c r="F26" i="45"/>
  <c r="G26" i="45" s="1"/>
  <c r="B28" i="40"/>
  <c r="F28" i="40"/>
  <c r="G28" i="40" s="1"/>
  <c r="F34" i="29"/>
  <c r="G34" i="29" s="1"/>
  <c r="G36" i="22"/>
  <c r="I36" i="22" s="1"/>
  <c r="D37" i="22"/>
  <c r="E37" i="22"/>
  <c r="F26" i="42"/>
  <c r="G26" i="42" s="1"/>
  <c r="B26" i="42"/>
  <c r="B33" i="34"/>
  <c r="F33" i="34"/>
  <c r="G33" i="34" s="1"/>
  <c r="B36" i="26"/>
  <c r="F36" i="26"/>
  <c r="G36" i="26" s="1"/>
  <c r="F24" i="48"/>
  <c r="G24" i="48" s="1"/>
  <c r="B24" i="48"/>
  <c r="F25" i="43"/>
  <c r="G25" i="43" s="1"/>
  <c r="B25" i="43"/>
  <c r="F33" i="31"/>
  <c r="H33" i="31" s="1"/>
  <c r="B33" i="31"/>
  <c r="F25" i="44"/>
  <c r="B25" i="44"/>
  <c r="B33" i="35"/>
  <c r="F33" i="35"/>
  <c r="G33" i="35" s="1"/>
  <c r="F39" i="18"/>
  <c r="G39" i="18" s="1"/>
  <c r="B39" i="18"/>
  <c r="B36" i="23"/>
  <c r="F36" i="23"/>
  <c r="H36" i="23" s="1"/>
  <c r="N7" i="44"/>
  <c r="F35" i="25"/>
  <c r="B35" i="25"/>
  <c r="I31" i="37"/>
  <c r="F32" i="37"/>
  <c r="H32" i="37" s="1"/>
  <c r="B32" i="37"/>
  <c r="N7" i="49"/>
  <c r="B36" i="27"/>
  <c r="F36" i="27"/>
  <c r="G36" i="27" s="1"/>
  <c r="F37" i="24"/>
  <c r="B37" i="24"/>
  <c r="I31" i="38"/>
  <c r="F42" i="17"/>
  <c r="F45" i="17"/>
  <c r="H24" i="48" l="1"/>
  <c r="H26" i="42"/>
  <c r="H33" i="34"/>
  <c r="I33" i="34" s="1"/>
  <c r="H26" i="45"/>
  <c r="I26" i="45" s="1"/>
  <c r="I26" i="42"/>
  <c r="I24" i="48"/>
  <c r="G45" i="17"/>
  <c r="T45" i="17" s="1"/>
  <c r="G42" i="17"/>
  <c r="G37" i="24"/>
  <c r="D38" i="24"/>
  <c r="E38" i="24"/>
  <c r="G32" i="38"/>
  <c r="D33" i="38"/>
  <c r="E33" i="38"/>
  <c r="F37" i="22"/>
  <c r="H37" i="22" s="1"/>
  <c r="B37" i="22"/>
  <c r="D34" i="34"/>
  <c r="E34" i="34"/>
  <c r="D27" i="45"/>
  <c r="E27" i="45"/>
  <c r="H40" i="3"/>
  <c r="I40" i="3" s="1"/>
  <c r="D41" i="3"/>
  <c r="E41" i="3"/>
  <c r="H40" i="4"/>
  <c r="I40" i="4" s="1"/>
  <c r="D41" i="4"/>
  <c r="E41" i="4"/>
  <c r="H35" i="25"/>
  <c r="D36" i="25"/>
  <c r="E36" i="25"/>
  <c r="H39" i="18"/>
  <c r="I39" i="18" s="1"/>
  <c r="D40" i="18"/>
  <c r="E40" i="18"/>
  <c r="D25" i="48"/>
  <c r="E25" i="48"/>
  <c r="B38" i="21"/>
  <c r="F38" i="21"/>
  <c r="G35" i="25"/>
  <c r="G33" i="31"/>
  <c r="I33" i="31" s="1"/>
  <c r="D34" i="31"/>
  <c r="E34" i="31"/>
  <c r="H34" i="29"/>
  <c r="I34" i="29" s="1"/>
  <c r="D35" i="29"/>
  <c r="E35" i="29"/>
  <c r="G26" i="49"/>
  <c r="I26" i="49" s="1"/>
  <c r="D27" i="49"/>
  <c r="E27" i="49"/>
  <c r="H25" i="44"/>
  <c r="D26" i="44"/>
  <c r="E26" i="44"/>
  <c r="H33" i="35"/>
  <c r="I33" i="35" s="1"/>
  <c r="D34" i="35"/>
  <c r="E34" i="35"/>
  <c r="H36" i="27"/>
  <c r="I36" i="27" s="1"/>
  <c r="D37" i="27"/>
  <c r="E37" i="27"/>
  <c r="H37" i="24"/>
  <c r="H36" i="26"/>
  <c r="I36" i="26" s="1"/>
  <c r="D37" i="26"/>
  <c r="E37" i="26"/>
  <c r="H28" i="40"/>
  <c r="I28" i="40" s="1"/>
  <c r="D29" i="40"/>
  <c r="E29" i="40"/>
  <c r="G39" i="19"/>
  <c r="I39" i="19" s="1"/>
  <c r="D40" i="19"/>
  <c r="E40" i="19"/>
  <c r="G28" i="41"/>
  <c r="I28" i="41" s="1"/>
  <c r="D29" i="41"/>
  <c r="E29" i="41"/>
  <c r="G32" i="37"/>
  <c r="I32" i="37" s="1"/>
  <c r="D33" i="37"/>
  <c r="E33" i="37"/>
  <c r="G36" i="23"/>
  <c r="I36" i="23" s="1"/>
  <c r="D37" i="23"/>
  <c r="E37" i="23"/>
  <c r="G25" i="44"/>
  <c r="H25" i="43"/>
  <c r="I25" i="43" s="1"/>
  <c r="D26" i="43"/>
  <c r="E26" i="43"/>
  <c r="D27" i="42"/>
  <c r="E27" i="42"/>
  <c r="H32" i="38"/>
  <c r="G30" i="39"/>
  <c r="I30" i="39" s="1"/>
  <c r="D31" i="39"/>
  <c r="E31" i="39"/>
  <c r="I37" i="24" l="1"/>
  <c r="F27" i="42"/>
  <c r="F29" i="41"/>
  <c r="B29" i="41"/>
  <c r="G29" i="41"/>
  <c r="B26" i="44"/>
  <c r="F26" i="44"/>
  <c r="H26" i="44" s="1"/>
  <c r="F35" i="29"/>
  <c r="H35" i="29" s="1"/>
  <c r="H38" i="21"/>
  <c r="D39" i="21"/>
  <c r="E39" i="21"/>
  <c r="B36" i="25"/>
  <c r="F36" i="25"/>
  <c r="H36" i="25" s="1"/>
  <c r="F27" i="45"/>
  <c r="G27" i="45" s="1"/>
  <c r="B27" i="45"/>
  <c r="F26" i="43"/>
  <c r="H26" i="43" s="1"/>
  <c r="B26" i="43"/>
  <c r="F40" i="19"/>
  <c r="B40" i="19"/>
  <c r="F34" i="31"/>
  <c r="H34" i="31" s="1"/>
  <c r="B34" i="31"/>
  <c r="B33" i="37"/>
  <c r="F33" i="37"/>
  <c r="H33" i="37" s="1"/>
  <c r="B27" i="49"/>
  <c r="F27" i="49"/>
  <c r="G27" i="49" s="1"/>
  <c r="H27" i="49"/>
  <c r="B25" i="48"/>
  <c r="F25" i="48"/>
  <c r="G25" i="48" s="1"/>
  <c r="N5" i="48" s="1"/>
  <c r="B41" i="4"/>
  <c r="F41" i="4"/>
  <c r="H41" i="4" s="1"/>
  <c r="B34" i="34"/>
  <c r="F34" i="34"/>
  <c r="H34" i="34" s="1"/>
  <c r="F33" i="38"/>
  <c r="B33" i="38"/>
  <c r="F31" i="39"/>
  <c r="H31" i="39" s="1"/>
  <c r="B31" i="39"/>
  <c r="I35" i="25"/>
  <c r="T42" i="17"/>
  <c r="B27" i="42"/>
  <c r="H27" i="42"/>
  <c r="G27" i="42"/>
  <c r="B38" i="24"/>
  <c r="F38" i="24"/>
  <c r="H38" i="24" s="1"/>
  <c r="F29" i="40"/>
  <c r="H29" i="40" s="1"/>
  <c r="B29" i="40"/>
  <c r="F37" i="27"/>
  <c r="H37" i="27" s="1"/>
  <c r="B37" i="27"/>
  <c r="F40" i="18"/>
  <c r="H40" i="18" s="1"/>
  <c r="B40" i="18"/>
  <c r="F37" i="26"/>
  <c r="H37" i="26" s="1"/>
  <c r="B37" i="26"/>
  <c r="D38" i="22"/>
  <c r="E38" i="22"/>
  <c r="I25" i="44"/>
  <c r="F34" i="35"/>
  <c r="H34" i="35" s="1"/>
  <c r="B34" i="35"/>
  <c r="I32" i="38"/>
  <c r="F37" i="23"/>
  <c r="H37" i="23" s="1"/>
  <c r="B37" i="23"/>
  <c r="G38" i="21"/>
  <c r="I38" i="21" s="1"/>
  <c r="B41" i="3"/>
  <c r="F41" i="3"/>
  <c r="G37" i="22"/>
  <c r="I37" i="22" s="1"/>
  <c r="E44" i="17"/>
  <c r="H25" i="48" l="1"/>
  <c r="I25" i="48" s="1"/>
  <c r="G37" i="23"/>
  <c r="I27" i="49"/>
  <c r="G37" i="27"/>
  <c r="G34" i="31"/>
  <c r="I34" i="31" s="1"/>
  <c r="I37" i="23"/>
  <c r="E48" i="17"/>
  <c r="G33" i="38"/>
  <c r="D34" i="38"/>
  <c r="E34" i="38"/>
  <c r="G41" i="3"/>
  <c r="D42" i="3"/>
  <c r="E42" i="3"/>
  <c r="G37" i="26"/>
  <c r="I37" i="26" s="1"/>
  <c r="D38" i="26"/>
  <c r="E38" i="26"/>
  <c r="N7" i="48"/>
  <c r="M19" i="1"/>
  <c r="G33" i="37"/>
  <c r="I33" i="37" s="1"/>
  <c r="D34" i="37"/>
  <c r="E34" i="37"/>
  <c r="H40" i="19"/>
  <c r="D41" i="19"/>
  <c r="E41" i="19"/>
  <c r="G34" i="35"/>
  <c r="I34" i="35" s="1"/>
  <c r="D35" i="35"/>
  <c r="E35" i="35"/>
  <c r="G29" i="40"/>
  <c r="I29" i="40" s="1"/>
  <c r="D30" i="40"/>
  <c r="E30" i="40"/>
  <c r="D26" i="48"/>
  <c r="E26" i="48"/>
  <c r="G36" i="25"/>
  <c r="I36" i="25" s="1"/>
  <c r="D37" i="25"/>
  <c r="E37" i="25"/>
  <c r="G26" i="44"/>
  <c r="I26" i="44" s="1"/>
  <c r="D27" i="44"/>
  <c r="E27" i="44"/>
  <c r="G40" i="18"/>
  <c r="I40" i="18" s="1"/>
  <c r="D41" i="18"/>
  <c r="E41" i="18"/>
  <c r="G34" i="34"/>
  <c r="I34" i="34" s="1"/>
  <c r="D35" i="34"/>
  <c r="E35" i="34"/>
  <c r="G26" i="43"/>
  <c r="I26" i="43" s="1"/>
  <c r="D27" i="43"/>
  <c r="E27" i="43"/>
  <c r="B39" i="21"/>
  <c r="F39" i="21"/>
  <c r="H39" i="21" s="1"/>
  <c r="G38" i="24"/>
  <c r="I38" i="24" s="1"/>
  <c r="D39" i="24"/>
  <c r="E39" i="24"/>
  <c r="B38" i="22"/>
  <c r="F38" i="22"/>
  <c r="H38" i="22" s="1"/>
  <c r="I37" i="27"/>
  <c r="H29" i="41"/>
  <c r="I29" i="41" s="1"/>
  <c r="D30" i="41"/>
  <c r="E30" i="41"/>
  <c r="G41" i="4"/>
  <c r="I41" i="4" s="1"/>
  <c r="D42" i="4"/>
  <c r="E42" i="4"/>
  <c r="D28" i="49"/>
  <c r="E28" i="49"/>
  <c r="D35" i="31"/>
  <c r="E35" i="31"/>
  <c r="D28" i="42"/>
  <c r="E28" i="42"/>
  <c r="D38" i="23"/>
  <c r="E38" i="23"/>
  <c r="G31" i="39"/>
  <c r="I31" i="39" s="1"/>
  <c r="D32" i="39"/>
  <c r="E32" i="39"/>
  <c r="H41" i="3"/>
  <c r="I41" i="3" s="1"/>
  <c r="D38" i="27"/>
  <c r="E38" i="27"/>
  <c r="I27" i="42"/>
  <c r="H33" i="38"/>
  <c r="G40" i="19"/>
  <c r="H27" i="45"/>
  <c r="I27" i="45" s="1"/>
  <c r="D28" i="45"/>
  <c r="E28" i="45"/>
  <c r="G35" i="29"/>
  <c r="I35" i="29" s="1"/>
  <c r="D36" i="29"/>
  <c r="E36" i="29"/>
  <c r="F44" i="17"/>
  <c r="F26" i="48" l="1"/>
  <c r="I40" i="19"/>
  <c r="F48" i="17"/>
  <c r="G44" i="17"/>
  <c r="B42" i="4"/>
  <c r="F42" i="4"/>
  <c r="H42" i="4"/>
  <c r="G38" i="22"/>
  <c r="I38" i="22" s="1"/>
  <c r="D39" i="22"/>
  <c r="E39" i="22"/>
  <c r="F34" i="37"/>
  <c r="B34" i="37"/>
  <c r="G34" i="37"/>
  <c r="B28" i="42"/>
  <c r="F28" i="42"/>
  <c r="G28" i="42" s="1"/>
  <c r="F27" i="43"/>
  <c r="G27" i="43" s="1"/>
  <c r="B27" i="43"/>
  <c r="B41" i="18"/>
  <c r="F41" i="18"/>
  <c r="H41" i="18" s="1"/>
  <c r="F37" i="25"/>
  <c r="H37" i="25" s="1"/>
  <c r="B37" i="25"/>
  <c r="F28" i="45"/>
  <c r="H28" i="45" s="1"/>
  <c r="B28" i="45"/>
  <c r="F32" i="39"/>
  <c r="B32" i="39"/>
  <c r="D27" i="48"/>
  <c r="E27" i="48"/>
  <c r="F35" i="35"/>
  <c r="H35" i="35" s="1"/>
  <c r="B35" i="35"/>
  <c r="R129" i="1"/>
  <c r="M20" i="1"/>
  <c r="O19" i="1"/>
  <c r="F30" i="40"/>
  <c r="G30" i="40" s="1"/>
  <c r="B30" i="40"/>
  <c r="F30" i="41"/>
  <c r="G30" i="41" s="1"/>
  <c r="B30" i="41"/>
  <c r="F39" i="24"/>
  <c r="G39" i="24" s="1"/>
  <c r="B39" i="24"/>
  <c r="B26" i="48"/>
  <c r="G26" i="48"/>
  <c r="H26" i="48"/>
  <c r="F42" i="3"/>
  <c r="B42" i="3"/>
  <c r="B38" i="26"/>
  <c r="F38" i="26"/>
  <c r="G38" i="26" s="1"/>
  <c r="I33" i="38"/>
  <c r="B35" i="31"/>
  <c r="F35" i="31"/>
  <c r="G35" i="31" s="1"/>
  <c r="F27" i="44"/>
  <c r="G27" i="44" s="1"/>
  <c r="B27" i="44"/>
  <c r="F38" i="27"/>
  <c r="H38" i="27" s="1"/>
  <c r="B38" i="27"/>
  <c r="B41" i="19"/>
  <c r="F41" i="19"/>
  <c r="H41" i="19" s="1"/>
  <c r="F36" i="29"/>
  <c r="H36" i="29" s="1"/>
  <c r="F38" i="23"/>
  <c r="H38" i="23" s="1"/>
  <c r="B38" i="23"/>
  <c r="B28" i="49"/>
  <c r="F28" i="49"/>
  <c r="G28" i="49" s="1"/>
  <c r="G39" i="21"/>
  <c r="I39" i="21" s="1"/>
  <c r="D40" i="21"/>
  <c r="E40" i="21"/>
  <c r="F35" i="34"/>
  <c r="G35" i="34" s="1"/>
  <c r="B35" i="34"/>
  <c r="F34" i="38"/>
  <c r="H34" i="38" s="1"/>
  <c r="B34" i="38"/>
  <c r="H27" i="44" l="1"/>
  <c r="I27" i="44" s="1"/>
  <c r="H28" i="49"/>
  <c r="I28" i="49" s="1"/>
  <c r="H30" i="41"/>
  <c r="H27" i="43"/>
  <c r="I27" i="43" s="1"/>
  <c r="I26" i="48"/>
  <c r="B39" i="22"/>
  <c r="F39" i="22"/>
  <c r="G39" i="22" s="1"/>
  <c r="D36" i="34"/>
  <c r="E36" i="34"/>
  <c r="H35" i="31"/>
  <c r="I35" i="31" s="1"/>
  <c r="D36" i="31"/>
  <c r="E36" i="31"/>
  <c r="H42" i="3"/>
  <c r="D43" i="3"/>
  <c r="E43" i="3"/>
  <c r="G32" i="39"/>
  <c r="D33" i="39"/>
  <c r="E33" i="39"/>
  <c r="G41" i="18"/>
  <c r="I41" i="18" s="1"/>
  <c r="D42" i="18"/>
  <c r="E42" i="18"/>
  <c r="D29" i="42"/>
  <c r="E29" i="42"/>
  <c r="B40" i="21"/>
  <c r="F40" i="21"/>
  <c r="H40" i="21" s="1"/>
  <c r="G38" i="23"/>
  <c r="I38" i="23" s="1"/>
  <c r="D39" i="23"/>
  <c r="E39" i="23"/>
  <c r="G38" i="27"/>
  <c r="I38" i="27" s="1"/>
  <c r="D39" i="27"/>
  <c r="E39" i="27"/>
  <c r="D31" i="41"/>
  <c r="E31" i="41"/>
  <c r="G42" i="4"/>
  <c r="I42" i="4" s="1"/>
  <c r="D43" i="4"/>
  <c r="E43" i="4"/>
  <c r="G35" i="35"/>
  <c r="I35" i="35" s="1"/>
  <c r="D36" i="35"/>
  <c r="E36" i="35"/>
  <c r="G28" i="45"/>
  <c r="I28" i="45" s="1"/>
  <c r="D29" i="45"/>
  <c r="E29" i="45"/>
  <c r="G34" i="38"/>
  <c r="I34" i="38" s="1"/>
  <c r="D35" i="38"/>
  <c r="E35" i="38"/>
  <c r="G36" i="29"/>
  <c r="I36" i="29" s="1"/>
  <c r="D37" i="29"/>
  <c r="E37" i="29"/>
  <c r="H38" i="26"/>
  <c r="I38" i="26" s="1"/>
  <c r="D39" i="26"/>
  <c r="E39" i="26"/>
  <c r="I30" i="41"/>
  <c r="H35" i="34"/>
  <c r="I35" i="34" s="1"/>
  <c r="H30" i="40"/>
  <c r="I30" i="40" s="1"/>
  <c r="D31" i="40"/>
  <c r="E31" i="40"/>
  <c r="B27" i="48"/>
  <c r="F27" i="48"/>
  <c r="H27" i="48" s="1"/>
  <c r="G27" i="48"/>
  <c r="D28" i="43"/>
  <c r="E28" i="43"/>
  <c r="H34" i="37"/>
  <c r="I34" i="37" s="1"/>
  <c r="D35" i="37"/>
  <c r="E35" i="37"/>
  <c r="T44" i="17"/>
  <c r="T48" i="17" s="1"/>
  <c r="G48" i="17"/>
  <c r="D29" i="49"/>
  <c r="E29" i="49"/>
  <c r="G41" i="19"/>
  <c r="I41" i="19" s="1"/>
  <c r="D42" i="19"/>
  <c r="E42" i="19"/>
  <c r="D28" i="44"/>
  <c r="E28" i="44"/>
  <c r="G42" i="3"/>
  <c r="H39" i="24"/>
  <c r="I39" i="24" s="1"/>
  <c r="D40" i="24"/>
  <c r="E40" i="24"/>
  <c r="R131" i="1"/>
  <c r="O20" i="1"/>
  <c r="H32" i="39"/>
  <c r="G37" i="25"/>
  <c r="I37" i="25" s="1"/>
  <c r="D38" i="25"/>
  <c r="E38" i="25"/>
  <c r="H28" i="42"/>
  <c r="I28" i="42" s="1"/>
  <c r="I42" i="3" l="1"/>
  <c r="I32" i="39"/>
  <c r="B29" i="49"/>
  <c r="I27" i="48"/>
  <c r="B29" i="45"/>
  <c r="F29" i="45"/>
  <c r="H29" i="45" s="1"/>
  <c r="F29" i="42"/>
  <c r="F38" i="25"/>
  <c r="H38" i="25" s="1"/>
  <c r="B38" i="25"/>
  <c r="D28" i="48"/>
  <c r="E28" i="48"/>
  <c r="B31" i="41"/>
  <c r="F31" i="41"/>
  <c r="H31" i="41"/>
  <c r="G40" i="21"/>
  <c r="I40" i="21" s="1"/>
  <c r="D41" i="21"/>
  <c r="E41" i="21"/>
  <c r="B43" i="3"/>
  <c r="F43" i="3"/>
  <c r="B36" i="35"/>
  <c r="F36" i="35"/>
  <c r="H36" i="35" s="1"/>
  <c r="B42" i="18"/>
  <c r="F42" i="18"/>
  <c r="G42" i="18" s="1"/>
  <c r="H39" i="22"/>
  <c r="I39" i="22" s="1"/>
  <c r="D40" i="22"/>
  <c r="E40" i="22"/>
  <c r="B28" i="44"/>
  <c r="F28" i="44"/>
  <c r="G28" i="44" s="1"/>
  <c r="B35" i="37"/>
  <c r="F35" i="37"/>
  <c r="G35" i="37" s="1"/>
  <c r="B35" i="38"/>
  <c r="F35" i="38"/>
  <c r="H35" i="38" s="1"/>
  <c r="B39" i="27"/>
  <c r="F39" i="27"/>
  <c r="F36" i="31"/>
  <c r="G36" i="31" s="1"/>
  <c r="B36" i="31"/>
  <c r="B42" i="19"/>
  <c r="F42" i="19"/>
  <c r="H42" i="19" s="1"/>
  <c r="B31" i="40"/>
  <c r="F31" i="40"/>
  <c r="G31" i="40" s="1"/>
  <c r="B39" i="26"/>
  <c r="F39" i="26"/>
  <c r="H39" i="26" s="1"/>
  <c r="B33" i="39"/>
  <c r="F33" i="39"/>
  <c r="G33" i="39" s="1"/>
  <c r="F37" i="29"/>
  <c r="G37" i="29" s="1"/>
  <c r="B29" i="42"/>
  <c r="H29" i="42"/>
  <c r="F40" i="24"/>
  <c r="B40" i="24"/>
  <c r="F29" i="49"/>
  <c r="H29" i="49" s="1"/>
  <c r="F28" i="43"/>
  <c r="H28" i="43" s="1"/>
  <c r="B28" i="43"/>
  <c r="F43" i="4"/>
  <c r="G43" i="4" s="1"/>
  <c r="B43" i="4"/>
  <c r="F39" i="23"/>
  <c r="G39" i="23" s="1"/>
  <c r="B39" i="23"/>
  <c r="F36" i="34"/>
  <c r="H36" i="34" s="1"/>
  <c r="B36" i="34"/>
  <c r="H35" i="37" l="1"/>
  <c r="H31" i="40"/>
  <c r="I31" i="40" s="1"/>
  <c r="G29" i="49"/>
  <c r="I29" i="49" s="1"/>
  <c r="D40" i="27"/>
  <c r="E40" i="27"/>
  <c r="D44" i="3"/>
  <c r="E44" i="3"/>
  <c r="H40" i="24"/>
  <c r="D41" i="24"/>
  <c r="E41" i="24"/>
  <c r="D43" i="18"/>
  <c r="E43" i="18"/>
  <c r="F28" i="48"/>
  <c r="H28" i="48" s="1"/>
  <c r="B28" i="48"/>
  <c r="D30" i="45"/>
  <c r="E30" i="45"/>
  <c r="H43" i="4"/>
  <c r="I43" i="4" s="1"/>
  <c r="D44" i="4"/>
  <c r="E44" i="4"/>
  <c r="G39" i="26"/>
  <c r="I39" i="26" s="1"/>
  <c r="D40" i="26"/>
  <c r="E40" i="26"/>
  <c r="H28" i="44"/>
  <c r="I28" i="44" s="1"/>
  <c r="D29" i="44"/>
  <c r="E29" i="44"/>
  <c r="G42" i="19"/>
  <c r="I42" i="19" s="1"/>
  <c r="D43" i="19"/>
  <c r="E43" i="19"/>
  <c r="F41" i="21"/>
  <c r="H41" i="21" s="1"/>
  <c r="B41" i="21"/>
  <c r="G35" i="38"/>
  <c r="I35" i="38" s="1"/>
  <c r="D36" i="38"/>
  <c r="E36" i="38"/>
  <c r="B40" i="22"/>
  <c r="F40" i="22"/>
  <c r="H40" i="22" s="1"/>
  <c r="G38" i="25"/>
  <c r="I38" i="25" s="1"/>
  <c r="D39" i="25"/>
  <c r="E39" i="25"/>
  <c r="G36" i="35"/>
  <c r="I36" i="35" s="1"/>
  <c r="D37" i="35"/>
  <c r="E37" i="35"/>
  <c r="G28" i="43"/>
  <c r="I28" i="43" s="1"/>
  <c r="D29" i="43"/>
  <c r="E29" i="43"/>
  <c r="H37" i="29"/>
  <c r="I37" i="29" s="1"/>
  <c r="D38" i="29"/>
  <c r="E38" i="29"/>
  <c r="H36" i="31"/>
  <c r="I36" i="31" s="1"/>
  <c r="D37" i="31"/>
  <c r="E37" i="31"/>
  <c r="D30" i="49"/>
  <c r="E30" i="49"/>
  <c r="D32" i="40"/>
  <c r="E32" i="40"/>
  <c r="G39" i="27"/>
  <c r="I35" i="37"/>
  <c r="G43" i="3"/>
  <c r="G31" i="41"/>
  <c r="I31" i="41" s="1"/>
  <c r="D32" i="41"/>
  <c r="E32" i="41"/>
  <c r="G29" i="42"/>
  <c r="I29" i="42" s="1"/>
  <c r="D30" i="42"/>
  <c r="E30" i="42"/>
  <c r="G36" i="34"/>
  <c r="I36" i="34" s="1"/>
  <c r="D37" i="34"/>
  <c r="E37" i="34"/>
  <c r="H39" i="23"/>
  <c r="I39" i="23" s="1"/>
  <c r="D40" i="23"/>
  <c r="E40" i="23"/>
  <c r="G40" i="24"/>
  <c r="H33" i="39"/>
  <c r="I33" i="39" s="1"/>
  <c r="D34" i="39"/>
  <c r="E34" i="39"/>
  <c r="H39" i="27"/>
  <c r="D36" i="37"/>
  <c r="E36" i="37"/>
  <c r="H42" i="18"/>
  <c r="I42" i="18" s="1"/>
  <c r="H43" i="3"/>
  <c r="G29" i="45"/>
  <c r="I29" i="45" s="1"/>
  <c r="G28" i="48" l="1"/>
  <c r="I43" i="3"/>
  <c r="I39" i="27"/>
  <c r="I40" i="24"/>
  <c r="B29" i="44"/>
  <c r="F29" i="44"/>
  <c r="H29" i="44" s="1"/>
  <c r="F43" i="18"/>
  <c r="H43" i="18" s="1"/>
  <c r="B43" i="18"/>
  <c r="B40" i="27"/>
  <c r="F40" i="27"/>
  <c r="H40" i="27" s="1"/>
  <c r="B37" i="35"/>
  <c r="F37" i="35"/>
  <c r="G37" i="35" s="1"/>
  <c r="B30" i="42"/>
  <c r="F30" i="42"/>
  <c r="F38" i="29"/>
  <c r="H38" i="29" s="1"/>
  <c r="G41" i="21"/>
  <c r="I41" i="21" s="1"/>
  <c r="D42" i="21"/>
  <c r="E42" i="21"/>
  <c r="F30" i="45"/>
  <c r="B30" i="45"/>
  <c r="B32" i="40"/>
  <c r="F32" i="40"/>
  <c r="G32" i="40" s="1"/>
  <c r="G40" i="22"/>
  <c r="I40" i="22" s="1"/>
  <c r="D41" i="22"/>
  <c r="E41" i="22"/>
  <c r="B40" i="26"/>
  <c r="F40" i="26"/>
  <c r="G40" i="26" s="1"/>
  <c r="F41" i="24"/>
  <c r="H41" i="24" s="1"/>
  <c r="B41" i="24"/>
  <c r="B40" i="23"/>
  <c r="F40" i="23"/>
  <c r="F36" i="37"/>
  <c r="H36" i="37" s="1"/>
  <c r="B36" i="37"/>
  <c r="I28" i="48"/>
  <c r="F30" i="49"/>
  <c r="H30" i="49" s="1"/>
  <c r="B30" i="49"/>
  <c r="B29" i="43"/>
  <c r="F29" i="43"/>
  <c r="H29" i="43" s="1"/>
  <c r="B43" i="19"/>
  <c r="F43" i="19"/>
  <c r="H43" i="19" s="1"/>
  <c r="B36" i="38"/>
  <c r="F36" i="38"/>
  <c r="H36" i="38" s="1"/>
  <c r="D29" i="48"/>
  <c r="E29" i="48"/>
  <c r="B44" i="3"/>
  <c r="F44" i="3"/>
  <c r="H44" i="3" s="1"/>
  <c r="F32" i="41"/>
  <c r="B32" i="41"/>
  <c r="F34" i="39"/>
  <c r="H34" i="39" s="1"/>
  <c r="B34" i="39"/>
  <c r="F37" i="34"/>
  <c r="H37" i="34" s="1"/>
  <c r="B37" i="34"/>
  <c r="F37" i="31"/>
  <c r="H37" i="31" s="1"/>
  <c r="B37" i="31"/>
  <c r="B39" i="25"/>
  <c r="F39" i="25"/>
  <c r="F44" i="4"/>
  <c r="B44" i="4"/>
  <c r="F29" i="48" l="1"/>
  <c r="F41" i="22"/>
  <c r="B41" i="22"/>
  <c r="G41" i="22"/>
  <c r="H40" i="23"/>
  <c r="D41" i="23"/>
  <c r="E41" i="23"/>
  <c r="D31" i="42"/>
  <c r="E31" i="42"/>
  <c r="G37" i="34"/>
  <c r="D38" i="34"/>
  <c r="E38" i="34"/>
  <c r="G44" i="3"/>
  <c r="I44" i="3" s="1"/>
  <c r="D45" i="3"/>
  <c r="E45" i="3"/>
  <c r="G43" i="19"/>
  <c r="I43" i="19" s="1"/>
  <c r="D44" i="19"/>
  <c r="E44" i="19"/>
  <c r="D31" i="49"/>
  <c r="E31" i="49"/>
  <c r="F42" i="21"/>
  <c r="G42" i="21" s="1"/>
  <c r="B42" i="21"/>
  <c r="G43" i="18"/>
  <c r="I43" i="18" s="1"/>
  <c r="D44" i="18"/>
  <c r="E44" i="18"/>
  <c r="G30" i="45"/>
  <c r="D31" i="45"/>
  <c r="E31" i="45"/>
  <c r="H44" i="4"/>
  <c r="D45" i="4"/>
  <c r="E45" i="4"/>
  <c r="G39" i="25"/>
  <c r="D40" i="25"/>
  <c r="E40" i="25"/>
  <c r="H37" i="35"/>
  <c r="I37" i="35" s="1"/>
  <c r="D38" i="35"/>
  <c r="E38" i="35"/>
  <c r="H39" i="25"/>
  <c r="D30" i="48"/>
  <c r="E30" i="48"/>
  <c r="G41" i="24"/>
  <c r="I41" i="24" s="1"/>
  <c r="D42" i="24"/>
  <c r="E42" i="24"/>
  <c r="H32" i="40"/>
  <c r="I32" i="40" s="1"/>
  <c r="D33" i="40"/>
  <c r="E33" i="40"/>
  <c r="G29" i="44"/>
  <c r="I29" i="44" s="1"/>
  <c r="D30" i="44"/>
  <c r="E30" i="44"/>
  <c r="G34" i="39"/>
  <c r="I34" i="39" s="1"/>
  <c r="D35" i="39"/>
  <c r="E35" i="39"/>
  <c r="B29" i="48"/>
  <c r="G29" i="48"/>
  <c r="H29" i="48"/>
  <c r="G29" i="43"/>
  <c r="I29" i="43" s="1"/>
  <c r="D30" i="43"/>
  <c r="E30" i="43"/>
  <c r="G38" i="29"/>
  <c r="I38" i="29" s="1"/>
  <c r="D39" i="29"/>
  <c r="E39" i="29"/>
  <c r="H32" i="41"/>
  <c r="D33" i="41"/>
  <c r="E33" i="41"/>
  <c r="G36" i="37"/>
  <c r="I36" i="37" s="1"/>
  <c r="D37" i="37"/>
  <c r="E37" i="37"/>
  <c r="H40" i="26"/>
  <c r="I40" i="26" s="1"/>
  <c r="D41" i="26"/>
  <c r="E41" i="26"/>
  <c r="H30" i="45"/>
  <c r="I30" i="45" s="1"/>
  <c r="H30" i="42"/>
  <c r="G40" i="27"/>
  <c r="I40" i="27" s="1"/>
  <c r="D41" i="27"/>
  <c r="E41" i="27"/>
  <c r="I37" i="34"/>
  <c r="G32" i="41"/>
  <c r="G44" i="4"/>
  <c r="G37" i="31"/>
  <c r="I37" i="31" s="1"/>
  <c r="D38" i="31"/>
  <c r="E38" i="31"/>
  <c r="G36" i="38"/>
  <c r="I36" i="38" s="1"/>
  <c r="D37" i="38"/>
  <c r="E37" i="38"/>
  <c r="G30" i="49"/>
  <c r="I30" i="49" s="1"/>
  <c r="G40" i="23"/>
  <c r="G30" i="42"/>
  <c r="I39" i="25" l="1"/>
  <c r="F31" i="42"/>
  <c r="I44" i="4"/>
  <c r="I32" i="41"/>
  <c r="B38" i="31"/>
  <c r="F38" i="31"/>
  <c r="H38" i="31" s="1"/>
  <c r="F41" i="27"/>
  <c r="H41" i="27" s="1"/>
  <c r="B41" i="27"/>
  <c r="F37" i="37"/>
  <c r="B37" i="37"/>
  <c r="F30" i="48"/>
  <c r="G30" i="48" s="1"/>
  <c r="B30" i="48"/>
  <c r="H30" i="48"/>
  <c r="H42" i="21"/>
  <c r="I42" i="21" s="1"/>
  <c r="D43" i="21"/>
  <c r="E43" i="21"/>
  <c r="F45" i="3"/>
  <c r="H45" i="3" s="1"/>
  <c r="B45" i="3"/>
  <c r="F41" i="23"/>
  <c r="H41" i="23" s="1"/>
  <c r="B41" i="23"/>
  <c r="G41" i="23"/>
  <c r="F31" i="49"/>
  <c r="H31" i="49" s="1"/>
  <c r="B31" i="45"/>
  <c r="F31" i="45"/>
  <c r="G31" i="45" s="1"/>
  <c r="I30" i="42"/>
  <c r="B33" i="41"/>
  <c r="F33" i="41"/>
  <c r="G33" i="41" s="1"/>
  <c r="B30" i="43"/>
  <c r="F30" i="43"/>
  <c r="G30" i="43" s="1"/>
  <c r="B40" i="25"/>
  <c r="F40" i="25"/>
  <c r="G40" i="25" s="1"/>
  <c r="B31" i="49"/>
  <c r="F38" i="34"/>
  <c r="G38" i="34" s="1"/>
  <c r="B38" i="34"/>
  <c r="B42" i="24"/>
  <c r="F42" i="24"/>
  <c r="G42" i="24" s="1"/>
  <c r="B44" i="18"/>
  <c r="F44" i="18"/>
  <c r="H44" i="18" s="1"/>
  <c r="H41" i="22"/>
  <c r="I41" i="22" s="1"/>
  <c r="D42" i="22"/>
  <c r="E42" i="22"/>
  <c r="B35" i="39"/>
  <c r="F35" i="39"/>
  <c r="B37" i="38"/>
  <c r="F37" i="38"/>
  <c r="F41" i="26"/>
  <c r="G41" i="26" s="1"/>
  <c r="B41" i="26"/>
  <c r="I29" i="48"/>
  <c r="B44" i="19"/>
  <c r="F44" i="19"/>
  <c r="H44" i="19" s="1"/>
  <c r="E32" i="42"/>
  <c r="D32" i="42"/>
  <c r="I40" i="23"/>
  <c r="F30" i="44"/>
  <c r="B30" i="44"/>
  <c r="B45" i="4"/>
  <c r="F45" i="4"/>
  <c r="B31" i="42"/>
  <c r="G31" i="42"/>
  <c r="H31" i="42"/>
  <c r="B33" i="40"/>
  <c r="F33" i="40"/>
  <c r="G33" i="40" s="1"/>
  <c r="F38" i="35"/>
  <c r="H38" i="35" s="1"/>
  <c r="B38" i="35"/>
  <c r="F39" i="29"/>
  <c r="G44" i="18" l="1"/>
  <c r="I31" i="42"/>
  <c r="I30" i="48"/>
  <c r="G38" i="35"/>
  <c r="I38" i="35" s="1"/>
  <c r="I41" i="23"/>
  <c r="H39" i="29"/>
  <c r="D40" i="29"/>
  <c r="E40" i="29"/>
  <c r="H35" i="39"/>
  <c r="D36" i="39"/>
  <c r="E36" i="39"/>
  <c r="D32" i="49"/>
  <c r="E32" i="49"/>
  <c r="H30" i="44"/>
  <c r="D31" i="44"/>
  <c r="E31" i="44"/>
  <c r="H33" i="41"/>
  <c r="I33" i="41" s="1"/>
  <c r="D34" i="41"/>
  <c r="E34" i="41"/>
  <c r="F43" i="21"/>
  <c r="G43" i="21" s="1"/>
  <c r="B43" i="21"/>
  <c r="G37" i="37"/>
  <c r="D38" i="37"/>
  <c r="E38" i="37"/>
  <c r="G37" i="38"/>
  <c r="D38" i="38"/>
  <c r="E38" i="38"/>
  <c r="H42" i="24"/>
  <c r="I42" i="24" s="1"/>
  <c r="D43" i="24"/>
  <c r="E43" i="24"/>
  <c r="B32" i="42"/>
  <c r="F32" i="42"/>
  <c r="H32" i="42" s="1"/>
  <c r="H41" i="26"/>
  <c r="I41" i="26" s="1"/>
  <c r="D42" i="26"/>
  <c r="E42" i="26"/>
  <c r="B42" i="22"/>
  <c r="F42" i="22"/>
  <c r="H42" i="22" s="1"/>
  <c r="H40" i="25"/>
  <c r="I40" i="25" s="1"/>
  <c r="D41" i="25"/>
  <c r="E41" i="25"/>
  <c r="H45" i="4"/>
  <c r="D46" i="4"/>
  <c r="E46" i="4"/>
  <c r="D39" i="35"/>
  <c r="E39" i="35"/>
  <c r="G45" i="4"/>
  <c r="I45" i="4" s="1"/>
  <c r="H37" i="38"/>
  <c r="D42" i="23"/>
  <c r="E42" i="23"/>
  <c r="G41" i="27"/>
  <c r="I41" i="27" s="1"/>
  <c r="D42" i="27"/>
  <c r="E42" i="27"/>
  <c r="H31" i="45"/>
  <c r="I31" i="45" s="1"/>
  <c r="D32" i="45"/>
  <c r="E32" i="45"/>
  <c r="I44" i="18"/>
  <c r="H38" i="34"/>
  <c r="I38" i="34" s="1"/>
  <c r="D39" i="34"/>
  <c r="E39" i="34"/>
  <c r="H30" i="43"/>
  <c r="I30" i="43" s="1"/>
  <c r="D31" i="43"/>
  <c r="E31" i="43"/>
  <c r="D31" i="48"/>
  <c r="E31" i="48"/>
  <c r="G38" i="31"/>
  <c r="I38" i="31" s="1"/>
  <c r="D39" i="31"/>
  <c r="E39" i="31"/>
  <c r="H33" i="40"/>
  <c r="I33" i="40" s="1"/>
  <c r="D34" i="40"/>
  <c r="E34" i="40"/>
  <c r="G44" i="19"/>
  <c r="I44" i="19" s="1"/>
  <c r="D45" i="19"/>
  <c r="E45" i="19"/>
  <c r="G39" i="29"/>
  <c r="G30" i="44"/>
  <c r="G35" i="39"/>
  <c r="D45" i="18"/>
  <c r="E45" i="18"/>
  <c r="G31" i="49"/>
  <c r="I31" i="49" s="1"/>
  <c r="G45" i="3"/>
  <c r="I45" i="3" s="1"/>
  <c r="D46" i="3"/>
  <c r="E46" i="3"/>
  <c r="H37" i="37"/>
  <c r="I39" i="29" l="1"/>
  <c r="I37" i="37"/>
  <c r="I30" i="44"/>
  <c r="I37" i="38"/>
  <c r="F32" i="49"/>
  <c r="G32" i="49" s="1"/>
  <c r="F31" i="48"/>
  <c r="D32" i="48" s="1"/>
  <c r="I35" i="39"/>
  <c r="F45" i="18"/>
  <c r="H45" i="18" s="1"/>
  <c r="B45" i="18"/>
  <c r="F34" i="40"/>
  <c r="G34" i="40" s="1"/>
  <c r="B34" i="40"/>
  <c r="B31" i="43"/>
  <c r="F31" i="43"/>
  <c r="G31" i="43" s="1"/>
  <c r="B32" i="45"/>
  <c r="F32" i="45"/>
  <c r="G32" i="45" s="1"/>
  <c r="B43" i="24"/>
  <c r="F43" i="24"/>
  <c r="F40" i="29"/>
  <c r="H40" i="29" s="1"/>
  <c r="G32" i="42"/>
  <c r="I32" i="42" s="1"/>
  <c r="D33" i="42"/>
  <c r="E33" i="42"/>
  <c r="H43" i="21"/>
  <c r="I43" i="21" s="1"/>
  <c r="D44" i="21"/>
  <c r="E44" i="21"/>
  <c r="B32" i="49"/>
  <c r="F41" i="25"/>
  <c r="G41" i="25" s="1"/>
  <c r="B41" i="25"/>
  <c r="F39" i="34"/>
  <c r="H39" i="34" s="1"/>
  <c r="B39" i="34"/>
  <c r="B38" i="38"/>
  <c r="F38" i="38"/>
  <c r="H38" i="38" s="1"/>
  <c r="F39" i="31"/>
  <c r="B39" i="31"/>
  <c r="F46" i="3"/>
  <c r="H46" i="3" s="1"/>
  <c r="B46" i="3"/>
  <c r="B42" i="27"/>
  <c r="F42" i="27"/>
  <c r="B39" i="35"/>
  <c r="F39" i="35"/>
  <c r="G39" i="35" s="1"/>
  <c r="G42" i="22"/>
  <c r="I42" i="22" s="1"/>
  <c r="D43" i="22"/>
  <c r="E43" i="22"/>
  <c r="F34" i="41"/>
  <c r="H34" i="41" s="1"/>
  <c r="B34" i="41"/>
  <c r="D33" i="49"/>
  <c r="E33" i="49"/>
  <c r="F45" i="19"/>
  <c r="G45" i="19" s="1"/>
  <c r="B45" i="19"/>
  <c r="B31" i="48"/>
  <c r="B46" i="4"/>
  <c r="F46" i="4"/>
  <c r="G46" i="4" s="1"/>
  <c r="F38" i="37"/>
  <c r="B38" i="37"/>
  <c r="F36" i="39"/>
  <c r="H36" i="39" s="1"/>
  <c r="B36" i="39"/>
  <c r="B42" i="23"/>
  <c r="F42" i="23"/>
  <c r="G42" i="23" s="1"/>
  <c r="F42" i="26"/>
  <c r="H42" i="26" s="1"/>
  <c r="B42" i="26"/>
  <c r="B31" i="44"/>
  <c r="F31" i="44"/>
  <c r="H31" i="44" s="1"/>
  <c r="H31" i="48" l="1"/>
  <c r="G31" i="48"/>
  <c r="E32" i="48"/>
  <c r="H32" i="49"/>
  <c r="H39" i="35"/>
  <c r="H32" i="45"/>
  <c r="I32" i="45" s="1"/>
  <c r="G39" i="34"/>
  <c r="I39" i="34" s="1"/>
  <c r="D43" i="23"/>
  <c r="E43" i="23"/>
  <c r="G42" i="27"/>
  <c r="D43" i="27"/>
  <c r="E43" i="27"/>
  <c r="G39" i="31"/>
  <c r="D40" i="31"/>
  <c r="E40" i="31"/>
  <c r="G38" i="37"/>
  <c r="D39" i="37"/>
  <c r="E39" i="37"/>
  <c r="F43" i="22"/>
  <c r="G43" i="22" s="1"/>
  <c r="B43" i="22"/>
  <c r="H43" i="24"/>
  <c r="D44" i="24"/>
  <c r="E44" i="24"/>
  <c r="G31" i="44"/>
  <c r="I31" i="44" s="1"/>
  <c r="D32" i="44"/>
  <c r="E32" i="44"/>
  <c r="G38" i="38"/>
  <c r="I38" i="38" s="1"/>
  <c r="D39" i="38"/>
  <c r="E39" i="38"/>
  <c r="H41" i="25"/>
  <c r="I41" i="25" s="1"/>
  <c r="D42" i="25"/>
  <c r="E42" i="25"/>
  <c r="B33" i="42"/>
  <c r="F33" i="42"/>
  <c r="H33" i="42" s="1"/>
  <c r="H45" i="19"/>
  <c r="I45" i="19" s="1"/>
  <c r="D46" i="19"/>
  <c r="E46" i="19"/>
  <c r="F32" i="48"/>
  <c r="G32" i="48" s="1"/>
  <c r="B32" i="48"/>
  <c r="H46" i="4"/>
  <c r="I46" i="4" s="1"/>
  <c r="D47" i="4"/>
  <c r="E47" i="4"/>
  <c r="I39" i="35"/>
  <c r="I32" i="49"/>
  <c r="H34" i="40"/>
  <c r="I34" i="40" s="1"/>
  <c r="D35" i="40"/>
  <c r="E35" i="40"/>
  <c r="D33" i="45"/>
  <c r="E33" i="45"/>
  <c r="B33" i="49"/>
  <c r="F33" i="49"/>
  <c r="G33" i="49" s="1"/>
  <c r="G46" i="3"/>
  <c r="I46" i="3" s="1"/>
  <c r="D47" i="3"/>
  <c r="E47" i="3"/>
  <c r="G42" i="26"/>
  <c r="I42" i="26" s="1"/>
  <c r="D43" i="26"/>
  <c r="E43" i="26"/>
  <c r="I31" i="48"/>
  <c r="D40" i="35"/>
  <c r="E40" i="35"/>
  <c r="G40" i="29"/>
  <c r="I40" i="29" s="1"/>
  <c r="D41" i="29"/>
  <c r="E41" i="29"/>
  <c r="H39" i="31"/>
  <c r="G45" i="18"/>
  <c r="I45" i="18" s="1"/>
  <c r="D46" i="18"/>
  <c r="E46" i="18"/>
  <c r="G36" i="39"/>
  <c r="I36" i="39" s="1"/>
  <c r="D37" i="39"/>
  <c r="E37" i="39"/>
  <c r="H42" i="23"/>
  <c r="I42" i="23" s="1"/>
  <c r="H38" i="37"/>
  <c r="G34" i="41"/>
  <c r="I34" i="41" s="1"/>
  <c r="D35" i="41"/>
  <c r="E35" i="41"/>
  <c r="H42" i="27"/>
  <c r="D40" i="34"/>
  <c r="E40" i="34"/>
  <c r="B44" i="21"/>
  <c r="F44" i="21"/>
  <c r="G44" i="21" s="1"/>
  <c r="G43" i="24"/>
  <c r="I43" i="24" s="1"/>
  <c r="H31" i="43"/>
  <c r="I31" i="43" s="1"/>
  <c r="D32" i="43"/>
  <c r="E32" i="43"/>
  <c r="I38" i="37" l="1"/>
  <c r="I42" i="27"/>
  <c r="H33" i="49"/>
  <c r="I33" i="49" s="1"/>
  <c r="I39" i="31"/>
  <c r="B47" i="3"/>
  <c r="F47" i="3"/>
  <c r="H47" i="3" s="1"/>
  <c r="F33" i="45"/>
  <c r="H33" i="45" s="1"/>
  <c r="B33" i="45"/>
  <c r="F47" i="4"/>
  <c r="B47" i="4"/>
  <c r="F39" i="38"/>
  <c r="B39" i="38"/>
  <c r="G39" i="38"/>
  <c r="F46" i="18"/>
  <c r="G46" i="18" s="1"/>
  <c r="B46" i="18"/>
  <c r="B40" i="35"/>
  <c r="F40" i="35"/>
  <c r="H40" i="35" s="1"/>
  <c r="G33" i="42"/>
  <c r="I33" i="42" s="1"/>
  <c r="D34" i="42"/>
  <c r="E34" i="42"/>
  <c r="B40" i="31"/>
  <c r="F40" i="31"/>
  <c r="H40" i="31" s="1"/>
  <c r="H44" i="21"/>
  <c r="I44" i="21" s="1"/>
  <c r="D45" i="21"/>
  <c r="E45" i="21"/>
  <c r="F35" i="40"/>
  <c r="B35" i="40"/>
  <c r="H32" i="48"/>
  <c r="I32" i="48" s="1"/>
  <c r="D33" i="48"/>
  <c r="E33" i="48"/>
  <c r="B32" i="44"/>
  <c r="F32" i="44"/>
  <c r="F35" i="41"/>
  <c r="H35" i="41" s="1"/>
  <c r="B35" i="41"/>
  <c r="D34" i="49"/>
  <c r="E34" i="49"/>
  <c r="B43" i="26"/>
  <c r="F43" i="26"/>
  <c r="B42" i="25"/>
  <c r="F42" i="25"/>
  <c r="H42" i="25" s="1"/>
  <c r="H43" i="22"/>
  <c r="I43" i="22" s="1"/>
  <c r="D44" i="22"/>
  <c r="E44" i="22"/>
  <c r="B43" i="27"/>
  <c r="F43" i="27"/>
  <c r="G43" i="27" s="1"/>
  <c r="B43" i="23"/>
  <c r="F43" i="23"/>
  <c r="H43" i="23" s="1"/>
  <c r="B40" i="34"/>
  <c r="F40" i="34"/>
  <c r="F37" i="39"/>
  <c r="G37" i="39" s="1"/>
  <c r="B37" i="39"/>
  <c r="F41" i="29"/>
  <c r="H41" i="29" s="1"/>
  <c r="F46" i="19"/>
  <c r="B46" i="19"/>
  <c r="F32" i="43"/>
  <c r="B32" i="43"/>
  <c r="F44" i="24"/>
  <c r="B44" i="24"/>
  <c r="G44" i="24"/>
  <c r="F39" i="37"/>
  <c r="H39" i="37" s="1"/>
  <c r="B39" i="37"/>
  <c r="D40" i="37" l="1"/>
  <c r="E40" i="37"/>
  <c r="D44" i="26"/>
  <c r="E44" i="26"/>
  <c r="G46" i="19"/>
  <c r="D47" i="19"/>
  <c r="E47" i="19"/>
  <c r="F44" i="22"/>
  <c r="H44" i="22" s="1"/>
  <c r="B44" i="22"/>
  <c r="H35" i="40"/>
  <c r="D36" i="40"/>
  <c r="E36" i="40"/>
  <c r="G40" i="34"/>
  <c r="D41" i="34"/>
  <c r="E41" i="34"/>
  <c r="G47" i="4"/>
  <c r="D48" i="4"/>
  <c r="E48" i="4"/>
  <c r="F34" i="49"/>
  <c r="B34" i="42"/>
  <c r="F34" i="42"/>
  <c r="H46" i="18"/>
  <c r="I46" i="18" s="1"/>
  <c r="D47" i="18"/>
  <c r="E47" i="18"/>
  <c r="H32" i="44"/>
  <c r="D33" i="44"/>
  <c r="E33" i="44"/>
  <c r="H44" i="24"/>
  <c r="I44" i="24" s="1"/>
  <c r="D45" i="24"/>
  <c r="E45" i="24"/>
  <c r="G41" i="29"/>
  <c r="I41" i="29" s="1"/>
  <c r="D42" i="29"/>
  <c r="E42" i="29"/>
  <c r="G43" i="23"/>
  <c r="I43" i="23" s="1"/>
  <c r="D44" i="23"/>
  <c r="E44" i="23"/>
  <c r="B34" i="49"/>
  <c r="H34" i="49"/>
  <c r="G34" i="49"/>
  <c r="B33" i="48"/>
  <c r="F33" i="48"/>
  <c r="H33" i="48" s="1"/>
  <c r="F45" i="21"/>
  <c r="H45" i="21" s="1"/>
  <c r="B45" i="21"/>
  <c r="G33" i="45"/>
  <c r="I33" i="45" s="1"/>
  <c r="D34" i="45"/>
  <c r="E34" i="45"/>
  <c r="H32" i="43"/>
  <c r="D33" i="43"/>
  <c r="E33" i="43"/>
  <c r="G32" i="43"/>
  <c r="G42" i="25"/>
  <c r="I42" i="25" s="1"/>
  <c r="D43" i="25"/>
  <c r="E43" i="25"/>
  <c r="G39" i="37"/>
  <c r="I39" i="37" s="1"/>
  <c r="H39" i="38"/>
  <c r="I39" i="38" s="1"/>
  <c r="D40" i="38"/>
  <c r="E40" i="38"/>
  <c r="G47" i="3"/>
  <c r="I47" i="3" s="1"/>
  <c r="D48" i="3"/>
  <c r="E48" i="3"/>
  <c r="H37" i="39"/>
  <c r="I37" i="39" s="1"/>
  <c r="D38" i="39"/>
  <c r="E38" i="39"/>
  <c r="H43" i="27"/>
  <c r="I43" i="27" s="1"/>
  <c r="D44" i="27"/>
  <c r="E44" i="27"/>
  <c r="G43" i="26"/>
  <c r="G40" i="35"/>
  <c r="I40" i="35" s="1"/>
  <c r="D41" i="35"/>
  <c r="E41" i="35"/>
  <c r="H47" i="4"/>
  <c r="G35" i="41"/>
  <c r="I35" i="41" s="1"/>
  <c r="D36" i="41"/>
  <c r="E36" i="41"/>
  <c r="H46" i="19"/>
  <c r="H40" i="34"/>
  <c r="H43" i="26"/>
  <c r="G32" i="44"/>
  <c r="I32" i="44" s="1"/>
  <c r="G35" i="40"/>
  <c r="I35" i="40" s="1"/>
  <c r="G40" i="31"/>
  <c r="I40" i="31" s="1"/>
  <c r="D41" i="31"/>
  <c r="E41" i="31"/>
  <c r="G45" i="21" l="1"/>
  <c r="I47" i="4"/>
  <c r="I43" i="26"/>
  <c r="I46" i="19"/>
  <c r="I32" i="43"/>
  <c r="I45" i="21"/>
  <c r="I34" i="49"/>
  <c r="B41" i="31"/>
  <c r="F41" i="31"/>
  <c r="G41" i="31" s="1"/>
  <c r="F36" i="41"/>
  <c r="B36" i="41"/>
  <c r="H36" i="41"/>
  <c r="B33" i="43"/>
  <c r="F33" i="43"/>
  <c r="F38" i="39"/>
  <c r="H38" i="39" s="1"/>
  <c r="B38" i="39"/>
  <c r="D46" i="21"/>
  <c r="E46" i="21"/>
  <c r="B44" i="23"/>
  <c r="F44" i="23"/>
  <c r="G44" i="23" s="1"/>
  <c r="G34" i="42"/>
  <c r="D35" i="42"/>
  <c r="E35" i="42"/>
  <c r="F41" i="34"/>
  <c r="H41" i="34" s="1"/>
  <c r="B41" i="34"/>
  <c r="B47" i="19"/>
  <c r="F47" i="19"/>
  <c r="G47" i="19" s="1"/>
  <c r="F34" i="45"/>
  <c r="G34" i="45" s="1"/>
  <c r="B34" i="45"/>
  <c r="G33" i="48"/>
  <c r="I33" i="48" s="1"/>
  <c r="D34" i="48"/>
  <c r="E34" i="48"/>
  <c r="B33" i="44"/>
  <c r="F33" i="44"/>
  <c r="G33" i="44" s="1"/>
  <c r="D35" i="49"/>
  <c r="E35" i="49"/>
  <c r="B43" i="25"/>
  <c r="F43" i="25"/>
  <c r="B48" i="3"/>
  <c r="F48" i="3"/>
  <c r="G48" i="3" s="1"/>
  <c r="F42" i="29"/>
  <c r="H42" i="29" s="1"/>
  <c r="F36" i="40"/>
  <c r="B36" i="40"/>
  <c r="I40" i="34"/>
  <c r="F47" i="18"/>
  <c r="H47" i="18" s="1"/>
  <c r="B47" i="18"/>
  <c r="F48" i="4"/>
  <c r="G48" i="4" s="1"/>
  <c r="B48" i="4"/>
  <c r="B44" i="26"/>
  <c r="F44" i="26"/>
  <c r="H44" i="26" s="1"/>
  <c r="F41" i="35"/>
  <c r="H41" i="35" s="1"/>
  <c r="B41" i="35"/>
  <c r="B44" i="27"/>
  <c r="F44" i="27"/>
  <c r="G44" i="27" s="1"/>
  <c r="B40" i="38"/>
  <c r="F40" i="38"/>
  <c r="F45" i="24"/>
  <c r="G45" i="24" s="1"/>
  <c r="B45" i="24"/>
  <c r="H34" i="42"/>
  <c r="G44" i="22"/>
  <c r="I44" i="22" s="1"/>
  <c r="D45" i="22"/>
  <c r="E45" i="22"/>
  <c r="B40" i="37"/>
  <c r="F40" i="37"/>
  <c r="H40" i="37" s="1"/>
  <c r="G38" i="39" l="1"/>
  <c r="I38" i="39" s="1"/>
  <c r="I34" i="42"/>
  <c r="B45" i="22"/>
  <c r="F45" i="22"/>
  <c r="G45" i="22" s="1"/>
  <c r="G40" i="38"/>
  <c r="D41" i="38"/>
  <c r="E41" i="38"/>
  <c r="D42" i="35"/>
  <c r="E42" i="35"/>
  <c r="D49" i="4"/>
  <c r="E49" i="4"/>
  <c r="G36" i="40"/>
  <c r="D37" i="40"/>
  <c r="E37" i="40"/>
  <c r="G43" i="25"/>
  <c r="D44" i="25"/>
  <c r="E44" i="25"/>
  <c r="F34" i="48"/>
  <c r="G34" i="48" s="1"/>
  <c r="B34" i="48"/>
  <c r="G33" i="43"/>
  <c r="D34" i="43"/>
  <c r="E34" i="43"/>
  <c r="G42" i="29"/>
  <c r="I42" i="29" s="1"/>
  <c r="D43" i="29"/>
  <c r="E43" i="29"/>
  <c r="G41" i="34"/>
  <c r="I41" i="34" s="1"/>
  <c r="D42" i="34"/>
  <c r="E42" i="34"/>
  <c r="B46" i="21"/>
  <c r="F46" i="21"/>
  <c r="H46" i="21" s="1"/>
  <c r="H44" i="27"/>
  <c r="I44" i="27" s="1"/>
  <c r="D45" i="27"/>
  <c r="E45" i="27"/>
  <c r="G47" i="18"/>
  <c r="I47" i="18" s="1"/>
  <c r="D48" i="18"/>
  <c r="E48" i="18"/>
  <c r="H48" i="3"/>
  <c r="I48" i="3" s="1"/>
  <c r="B35" i="49"/>
  <c r="F35" i="49"/>
  <c r="G35" i="49" s="1"/>
  <c r="H34" i="45"/>
  <c r="I34" i="45" s="1"/>
  <c r="D35" i="45"/>
  <c r="E35" i="45"/>
  <c r="B35" i="42"/>
  <c r="F35" i="42"/>
  <c r="G35" i="42" s="1"/>
  <c r="G36" i="41"/>
  <c r="I36" i="41" s="1"/>
  <c r="D37" i="41"/>
  <c r="E37" i="41"/>
  <c r="H33" i="44"/>
  <c r="I33" i="44" s="1"/>
  <c r="D34" i="44"/>
  <c r="E34" i="44"/>
  <c r="G40" i="37"/>
  <c r="I40" i="37" s="1"/>
  <c r="D41" i="37"/>
  <c r="E41" i="37"/>
  <c r="H45" i="24"/>
  <c r="I45" i="24" s="1"/>
  <c r="D46" i="24"/>
  <c r="E46" i="24"/>
  <c r="G41" i="35"/>
  <c r="I41" i="35" s="1"/>
  <c r="H48" i="4"/>
  <c r="I48" i="4" s="1"/>
  <c r="H36" i="40"/>
  <c r="H47" i="19"/>
  <c r="I47" i="19" s="1"/>
  <c r="D48" i="19"/>
  <c r="E48" i="19"/>
  <c r="D39" i="39"/>
  <c r="E39" i="39"/>
  <c r="H41" i="31"/>
  <c r="I41" i="31" s="1"/>
  <c r="D42" i="31"/>
  <c r="E42" i="31"/>
  <c r="G44" i="26"/>
  <c r="I44" i="26" s="1"/>
  <c r="D45" i="26"/>
  <c r="E45" i="26"/>
  <c r="D49" i="3"/>
  <c r="E49" i="3"/>
  <c r="H40" i="38"/>
  <c r="H43" i="25"/>
  <c r="H44" i="23"/>
  <c r="I44" i="23" s="1"/>
  <c r="D45" i="23"/>
  <c r="E45" i="23"/>
  <c r="H33" i="43"/>
  <c r="H34" i="48" l="1"/>
  <c r="I43" i="25"/>
  <c r="H35" i="49"/>
  <c r="I40" i="38"/>
  <c r="I33" i="43"/>
  <c r="B39" i="39"/>
  <c r="F39" i="39"/>
  <c r="G39" i="39" s="1"/>
  <c r="B46" i="24"/>
  <c r="F46" i="24"/>
  <c r="G46" i="24" s="1"/>
  <c r="I34" i="48"/>
  <c r="F37" i="40"/>
  <c r="B37" i="40"/>
  <c r="H37" i="40"/>
  <c r="B45" i="26"/>
  <c r="F45" i="26"/>
  <c r="G45" i="26" s="1"/>
  <c r="F48" i="19"/>
  <c r="G48" i="19" s="1"/>
  <c r="B48" i="19"/>
  <c r="B45" i="23"/>
  <c r="F45" i="23"/>
  <c r="G45" i="23" s="1"/>
  <c r="F41" i="37"/>
  <c r="B41" i="37"/>
  <c r="F43" i="29"/>
  <c r="G43" i="29" s="1"/>
  <c r="D35" i="48"/>
  <c r="E35" i="48"/>
  <c r="B49" i="4"/>
  <c r="F49" i="4"/>
  <c r="H45" i="22"/>
  <c r="I45" i="22" s="1"/>
  <c r="D46" i="22"/>
  <c r="E46" i="22"/>
  <c r="I36" i="40"/>
  <c r="F35" i="45"/>
  <c r="B35" i="45"/>
  <c r="B48" i="18"/>
  <c r="F48" i="18"/>
  <c r="D49" i="18" s="1"/>
  <c r="G46" i="21"/>
  <c r="I46" i="21" s="1"/>
  <c r="D47" i="21"/>
  <c r="E47" i="21"/>
  <c r="H35" i="42"/>
  <c r="I35" i="42" s="1"/>
  <c r="D36" i="42"/>
  <c r="E36" i="42"/>
  <c r="B42" i="31"/>
  <c r="F42" i="31"/>
  <c r="H42" i="31" s="1"/>
  <c r="F44" i="25"/>
  <c r="B44" i="25"/>
  <c r="F42" i="35"/>
  <c r="B42" i="35"/>
  <c r="H42" i="35"/>
  <c r="F49" i="3"/>
  <c r="H49" i="3" s="1"/>
  <c r="B49" i="3"/>
  <c r="F34" i="44"/>
  <c r="B34" i="44"/>
  <c r="B37" i="41"/>
  <c r="F37" i="41"/>
  <c r="G37" i="41" s="1"/>
  <c r="I35" i="49"/>
  <c r="F34" i="43"/>
  <c r="B34" i="43"/>
  <c r="D36" i="49"/>
  <c r="E36" i="49"/>
  <c r="F45" i="27"/>
  <c r="H45" i="27" s="1"/>
  <c r="B45" i="27"/>
  <c r="F42" i="34"/>
  <c r="B42" i="34"/>
  <c r="F41" i="38"/>
  <c r="G41" i="38" s="1"/>
  <c r="B41" i="38"/>
  <c r="H48" i="18" l="1"/>
  <c r="D50" i="4"/>
  <c r="E50" i="4"/>
  <c r="H42" i="34"/>
  <c r="D43" i="34"/>
  <c r="E43" i="34"/>
  <c r="B47" i="21"/>
  <c r="F47" i="21"/>
  <c r="H47" i="21" s="1"/>
  <c r="G35" i="45"/>
  <c r="D36" i="45"/>
  <c r="E36" i="45"/>
  <c r="G41" i="37"/>
  <c r="D42" i="37"/>
  <c r="E42" i="37"/>
  <c r="H46" i="24"/>
  <c r="I46" i="24" s="1"/>
  <c r="D47" i="24"/>
  <c r="E47" i="24"/>
  <c r="H45" i="26"/>
  <c r="I45" i="26" s="1"/>
  <c r="D46" i="26"/>
  <c r="E46" i="26"/>
  <c r="H34" i="44"/>
  <c r="D35" i="44"/>
  <c r="E35" i="44"/>
  <c r="G42" i="31"/>
  <c r="I42" i="31" s="1"/>
  <c r="D43" i="31"/>
  <c r="E43" i="31"/>
  <c r="H45" i="23"/>
  <c r="I45" i="23" s="1"/>
  <c r="D46" i="23"/>
  <c r="E46" i="23"/>
  <c r="G49" i="3"/>
  <c r="I49" i="3" s="1"/>
  <c r="D50" i="3"/>
  <c r="E50" i="3"/>
  <c r="G45" i="27"/>
  <c r="I45" i="27" s="1"/>
  <c r="D46" i="27"/>
  <c r="E46" i="27"/>
  <c r="G48" i="18"/>
  <c r="I48" i="18" s="1"/>
  <c r="F46" i="22"/>
  <c r="B46" i="22"/>
  <c r="H39" i="39"/>
  <c r="I39" i="39" s="1"/>
  <c r="D40" i="39"/>
  <c r="E40" i="39"/>
  <c r="E49" i="18"/>
  <c r="F49" i="18" s="1"/>
  <c r="B49" i="18"/>
  <c r="H43" i="29"/>
  <c r="I43" i="29" s="1"/>
  <c r="D44" i="29"/>
  <c r="E44" i="29"/>
  <c r="H48" i="19"/>
  <c r="I48" i="19" s="1"/>
  <c r="H41" i="38"/>
  <c r="I41" i="38" s="1"/>
  <c r="D42" i="38"/>
  <c r="E42" i="38"/>
  <c r="F36" i="49"/>
  <c r="G36" i="49" s="1"/>
  <c r="B36" i="49"/>
  <c r="G34" i="44"/>
  <c r="I34" i="44" s="1"/>
  <c r="G42" i="35"/>
  <c r="I42" i="35" s="1"/>
  <c r="D43" i="35"/>
  <c r="E43" i="35"/>
  <c r="B36" i="42"/>
  <c r="F36" i="42"/>
  <c r="H36" i="42" s="1"/>
  <c r="G49" i="4"/>
  <c r="G37" i="40"/>
  <c r="I37" i="40" s="1"/>
  <c r="D38" i="40"/>
  <c r="E38" i="40"/>
  <c r="D49" i="19"/>
  <c r="E49" i="19"/>
  <c r="H34" i="43"/>
  <c r="D35" i="43"/>
  <c r="E35" i="43"/>
  <c r="G44" i="25"/>
  <c r="D45" i="25"/>
  <c r="E45" i="25"/>
  <c r="F35" i="48"/>
  <c r="G35" i="48" s="1"/>
  <c r="B35" i="48"/>
  <c r="H37" i="41"/>
  <c r="I37" i="41" s="1"/>
  <c r="D38" i="41"/>
  <c r="E38" i="41"/>
  <c r="G42" i="34"/>
  <c r="G34" i="43"/>
  <c r="H44" i="25"/>
  <c r="H35" i="45"/>
  <c r="I35" i="45" s="1"/>
  <c r="H49" i="4"/>
  <c r="H41" i="37"/>
  <c r="I41" i="37" l="1"/>
  <c r="I49" i="4"/>
  <c r="I44" i="25"/>
  <c r="D50" i="18"/>
  <c r="G49" i="18"/>
  <c r="H49" i="18"/>
  <c r="I34" i="43"/>
  <c r="I42" i="34"/>
  <c r="B43" i="35"/>
  <c r="F43" i="35"/>
  <c r="H43" i="35" s="1"/>
  <c r="B46" i="26"/>
  <c r="F46" i="26"/>
  <c r="H46" i="26" s="1"/>
  <c r="F43" i="34"/>
  <c r="G43" i="34" s="1"/>
  <c r="B43" i="34"/>
  <c r="F50" i="3"/>
  <c r="B50" i="3"/>
  <c r="F43" i="31"/>
  <c r="G43" i="31" s="1"/>
  <c r="B43" i="31"/>
  <c r="B36" i="45"/>
  <c r="F36" i="45"/>
  <c r="G36" i="45" s="1"/>
  <c r="H46" i="22"/>
  <c r="D47" i="22"/>
  <c r="E47" i="22"/>
  <c r="F38" i="41"/>
  <c r="H38" i="41" s="1"/>
  <c r="B38" i="41"/>
  <c r="F44" i="29"/>
  <c r="H44" i="29"/>
  <c r="B47" i="24"/>
  <c r="F47" i="24"/>
  <c r="H47" i="24" s="1"/>
  <c r="B50" i="4"/>
  <c r="F50" i="4"/>
  <c r="G50" i="4" s="1"/>
  <c r="B38" i="40"/>
  <c r="F38" i="40"/>
  <c r="H38" i="40" s="1"/>
  <c r="G36" i="42"/>
  <c r="I36" i="42" s="1"/>
  <c r="D37" i="42"/>
  <c r="E37" i="42"/>
  <c r="H36" i="49"/>
  <c r="I36" i="49" s="1"/>
  <c r="D37" i="49"/>
  <c r="E37" i="49"/>
  <c r="B46" i="27"/>
  <c r="F46" i="27"/>
  <c r="H46" i="27" s="1"/>
  <c r="B35" i="44"/>
  <c r="F35" i="44"/>
  <c r="G35" i="44" s="1"/>
  <c r="G47" i="21"/>
  <c r="I47" i="21" s="1"/>
  <c r="D48" i="21"/>
  <c r="E48" i="21"/>
  <c r="B40" i="39"/>
  <c r="F40" i="39"/>
  <c r="G40" i="39" s="1"/>
  <c r="H35" i="48"/>
  <c r="I35" i="48" s="1"/>
  <c r="D36" i="48"/>
  <c r="E36" i="48"/>
  <c r="B46" i="23"/>
  <c r="F46" i="23"/>
  <c r="H46" i="23" s="1"/>
  <c r="F45" i="25"/>
  <c r="G45" i="25" s="1"/>
  <c r="B45" i="25"/>
  <c r="F35" i="43"/>
  <c r="H35" i="43" s="1"/>
  <c r="B35" i="43"/>
  <c r="F49" i="19"/>
  <c r="G49" i="19" s="1"/>
  <c r="B49" i="19"/>
  <c r="B42" i="38"/>
  <c r="F42" i="38"/>
  <c r="H42" i="38" s="1"/>
  <c r="G46" i="22"/>
  <c r="B42" i="37"/>
  <c r="F42" i="37"/>
  <c r="H42" i="37" s="1"/>
  <c r="G42" i="38" l="1"/>
  <c r="H50" i="4"/>
  <c r="H45" i="25"/>
  <c r="I45" i="25" s="1"/>
  <c r="I42" i="38"/>
  <c r="H49" i="19"/>
  <c r="I49" i="19" s="1"/>
  <c r="H40" i="39"/>
  <c r="I40" i="39" s="1"/>
  <c r="I46" i="22"/>
  <c r="I49" i="18"/>
  <c r="F36" i="48"/>
  <c r="H36" i="48" s="1"/>
  <c r="B36" i="48"/>
  <c r="F48" i="21"/>
  <c r="B48" i="21"/>
  <c r="H50" i="3"/>
  <c r="D51" i="3"/>
  <c r="E51" i="3" s="1"/>
  <c r="D46" i="25"/>
  <c r="E46" i="25"/>
  <c r="H35" i="44"/>
  <c r="I35" i="44" s="1"/>
  <c r="D36" i="44"/>
  <c r="E36" i="44"/>
  <c r="D51" i="4"/>
  <c r="E51" i="4" s="1"/>
  <c r="H43" i="34"/>
  <c r="I43" i="34" s="1"/>
  <c r="D44" i="34"/>
  <c r="E44" i="34"/>
  <c r="G42" i="37"/>
  <c r="I42" i="37" s="1"/>
  <c r="D43" i="37"/>
  <c r="E43" i="37"/>
  <c r="H36" i="45"/>
  <c r="I36" i="45" s="1"/>
  <c r="D37" i="45"/>
  <c r="E37" i="45"/>
  <c r="D50" i="19"/>
  <c r="E50" i="19"/>
  <c r="G38" i="41"/>
  <c r="I38" i="41" s="1"/>
  <c r="D39" i="41"/>
  <c r="E39" i="41"/>
  <c r="G43" i="35"/>
  <c r="I43" i="35" s="1"/>
  <c r="D44" i="35"/>
  <c r="E44" i="35"/>
  <c r="G44" i="29"/>
  <c r="I44" i="29" s="1"/>
  <c r="D45" i="29"/>
  <c r="E45" i="29"/>
  <c r="D41" i="39"/>
  <c r="E41" i="39"/>
  <c r="B37" i="42"/>
  <c r="F37" i="42"/>
  <c r="G37" i="42" s="1"/>
  <c r="G46" i="23"/>
  <c r="I46" i="23" s="1"/>
  <c r="D47" i="23"/>
  <c r="E47" i="23"/>
  <c r="G46" i="27"/>
  <c r="I46" i="27" s="1"/>
  <c r="D47" i="27"/>
  <c r="E47" i="27"/>
  <c r="H43" i="31"/>
  <c r="I43" i="31" s="1"/>
  <c r="D44" i="31"/>
  <c r="E44" i="31"/>
  <c r="G46" i="26"/>
  <c r="I46" i="26" s="1"/>
  <c r="D47" i="26"/>
  <c r="E47" i="26"/>
  <c r="B37" i="49"/>
  <c r="F37" i="49"/>
  <c r="H37" i="49" s="1"/>
  <c r="I50" i="4"/>
  <c r="D43" i="38"/>
  <c r="E43" i="38"/>
  <c r="G35" i="43"/>
  <c r="I35" i="43" s="1"/>
  <c r="D36" i="43"/>
  <c r="E36" i="43"/>
  <c r="G38" i="40"/>
  <c r="I38" i="40" s="1"/>
  <c r="D39" i="40"/>
  <c r="E39" i="40"/>
  <c r="G47" i="24"/>
  <c r="I47" i="24" s="1"/>
  <c r="D48" i="24"/>
  <c r="E48" i="24"/>
  <c r="F47" i="22"/>
  <c r="H47" i="22" s="1"/>
  <c r="B47" i="22"/>
  <c r="G50" i="3"/>
  <c r="E50" i="18"/>
  <c r="B50" i="18"/>
  <c r="F50" i="18"/>
  <c r="G50" i="18" s="1"/>
  <c r="I50" i="3" l="1"/>
  <c r="G36" i="48"/>
  <c r="G37" i="49"/>
  <c r="F51" i="4"/>
  <c r="H50" i="18"/>
  <c r="I50" i="18" s="1"/>
  <c r="F51" i="3"/>
  <c r="D52" i="3" s="1"/>
  <c r="B52" i="3" s="1"/>
  <c r="I36" i="48"/>
  <c r="F44" i="31"/>
  <c r="H44" i="31" s="1"/>
  <c r="B44" i="31"/>
  <c r="B43" i="38"/>
  <c r="F43" i="38"/>
  <c r="H43" i="38" s="1"/>
  <c r="F47" i="26"/>
  <c r="H47" i="26" s="1"/>
  <c r="B47" i="26"/>
  <c r="F44" i="35"/>
  <c r="G44" i="35" s="1"/>
  <c r="B44" i="35"/>
  <c r="B39" i="40"/>
  <c r="F39" i="40"/>
  <c r="G39" i="40" s="1"/>
  <c r="F37" i="45"/>
  <c r="H37" i="45" s="1"/>
  <c r="B37" i="45"/>
  <c r="I37" i="49"/>
  <c r="F45" i="29"/>
  <c r="H51" i="4"/>
  <c r="D52" i="4"/>
  <c r="E52" i="4" s="1"/>
  <c r="F52" i="4" s="1"/>
  <c r="F47" i="23"/>
  <c r="G47" i="23" s="1"/>
  <c r="B47" i="23"/>
  <c r="G47" i="22"/>
  <c r="I47" i="22" s="1"/>
  <c r="D48" i="22"/>
  <c r="E48" i="22"/>
  <c r="F36" i="43"/>
  <c r="H36" i="43" s="1"/>
  <c r="B36" i="43"/>
  <c r="D38" i="49"/>
  <c r="E38" i="49"/>
  <c r="B39" i="41"/>
  <c r="F39" i="41"/>
  <c r="H39" i="41" s="1"/>
  <c r="B43" i="37"/>
  <c r="F43" i="37"/>
  <c r="H43" i="37" s="1"/>
  <c r="B51" i="4"/>
  <c r="G51" i="4"/>
  <c r="B51" i="3"/>
  <c r="B46" i="25"/>
  <c r="F46" i="25"/>
  <c r="H48" i="21"/>
  <c r="D49" i="21"/>
  <c r="E49" i="21"/>
  <c r="H37" i="42"/>
  <c r="I37" i="42" s="1"/>
  <c r="D38" i="42"/>
  <c r="E38" i="42"/>
  <c r="D51" i="18"/>
  <c r="E51" i="18" s="1"/>
  <c r="F51" i="18" s="1"/>
  <c r="B48" i="24"/>
  <c r="F48" i="24"/>
  <c r="H48" i="24" s="1"/>
  <c r="B47" i="27"/>
  <c r="F47" i="27"/>
  <c r="H47" i="27" s="1"/>
  <c r="D37" i="48"/>
  <c r="E37" i="48"/>
  <c r="B50" i="19"/>
  <c r="F50" i="19"/>
  <c r="G50" i="19" s="1"/>
  <c r="B36" i="44"/>
  <c r="F36" i="44"/>
  <c r="H36" i="44" s="1"/>
  <c r="B41" i="39"/>
  <c r="F41" i="39"/>
  <c r="H41" i="39" s="1"/>
  <c r="F44" i="34"/>
  <c r="H44" i="34" s="1"/>
  <c r="B44" i="34"/>
  <c r="G48" i="21"/>
  <c r="H51" i="3" l="1"/>
  <c r="G51" i="3"/>
  <c r="F37" i="48"/>
  <c r="E52" i="3"/>
  <c r="F52" i="3" s="1"/>
  <c r="H44" i="35"/>
  <c r="I44" i="35" s="1"/>
  <c r="I51" i="4"/>
  <c r="I48" i="21"/>
  <c r="I51" i="3"/>
  <c r="G52" i="4"/>
  <c r="D53" i="4"/>
  <c r="E53" i="4" s="1"/>
  <c r="G45" i="29"/>
  <c r="D46" i="29"/>
  <c r="E46" i="29"/>
  <c r="G36" i="44"/>
  <c r="I36" i="44" s="1"/>
  <c r="D37" i="44"/>
  <c r="E37" i="44"/>
  <c r="G44" i="34"/>
  <c r="I44" i="34" s="1"/>
  <c r="D45" i="34"/>
  <c r="E45" i="34"/>
  <c r="G48" i="24"/>
  <c r="D49" i="24"/>
  <c r="E49" i="24"/>
  <c r="G39" i="41"/>
  <c r="I39" i="41" s="1"/>
  <c r="D40" i="41"/>
  <c r="E40" i="41"/>
  <c r="B48" i="22"/>
  <c r="F48" i="22"/>
  <c r="H48" i="22" s="1"/>
  <c r="D53" i="3"/>
  <c r="E53" i="3" s="1"/>
  <c r="F53" i="3" s="1"/>
  <c r="D45" i="35"/>
  <c r="E45" i="35"/>
  <c r="H50" i="19"/>
  <c r="I50" i="19" s="1"/>
  <c r="D51" i="19"/>
  <c r="E51" i="19" s="1"/>
  <c r="B49" i="21"/>
  <c r="F49" i="21"/>
  <c r="G37" i="45"/>
  <c r="I37" i="45" s="1"/>
  <c r="D38" i="45"/>
  <c r="E38" i="45"/>
  <c r="G44" i="31"/>
  <c r="I44" i="31" s="1"/>
  <c r="D45" i="31"/>
  <c r="E45" i="31"/>
  <c r="H46" i="25"/>
  <c r="D47" i="25"/>
  <c r="E47" i="25"/>
  <c r="G47" i="27"/>
  <c r="I47" i="27" s="1"/>
  <c r="D48" i="27"/>
  <c r="E48" i="27"/>
  <c r="G41" i="39"/>
  <c r="I41" i="39" s="1"/>
  <c r="D42" i="39"/>
  <c r="E42" i="39"/>
  <c r="D38" i="48"/>
  <c r="E38" i="48"/>
  <c r="B52" i="4"/>
  <c r="H52" i="4"/>
  <c r="H47" i="23"/>
  <c r="I47" i="23" s="1"/>
  <c r="D48" i="23"/>
  <c r="E48" i="23"/>
  <c r="H45" i="29"/>
  <c r="F38" i="42"/>
  <c r="B38" i="42"/>
  <c r="D44" i="37"/>
  <c r="E44" i="37"/>
  <c r="G43" i="38"/>
  <c r="I43" i="38" s="1"/>
  <c r="D44" i="38"/>
  <c r="E44" i="38"/>
  <c r="G36" i="43"/>
  <c r="I36" i="43" s="1"/>
  <c r="D37" i="43"/>
  <c r="E37" i="43"/>
  <c r="I48" i="24"/>
  <c r="D52" i="18"/>
  <c r="E52" i="18" s="1"/>
  <c r="B37" i="48"/>
  <c r="H37" i="48"/>
  <c r="G37" i="48"/>
  <c r="B51" i="18"/>
  <c r="G51" i="18"/>
  <c r="H51" i="18"/>
  <c r="G46" i="25"/>
  <c r="G43" i="37"/>
  <c r="I43" i="37" s="1"/>
  <c r="F38" i="49"/>
  <c r="G38" i="49" s="1"/>
  <c r="B38" i="49"/>
  <c r="H39" i="40"/>
  <c r="I39" i="40" s="1"/>
  <c r="D40" i="40"/>
  <c r="E40" i="40"/>
  <c r="G47" i="26"/>
  <c r="I47" i="26" s="1"/>
  <c r="D48" i="26"/>
  <c r="E48" i="26"/>
  <c r="I46" i="25" l="1"/>
  <c r="I52" i="4"/>
  <c r="H38" i="49"/>
  <c r="G48" i="22"/>
  <c r="I48" i="22" s="1"/>
  <c r="G52" i="3"/>
  <c r="H52" i="3"/>
  <c r="F53" i="4"/>
  <c r="D54" i="4" s="1"/>
  <c r="F52" i="18"/>
  <c r="D53" i="18" s="1"/>
  <c r="F51" i="19"/>
  <c r="H51" i="19" s="1"/>
  <c r="I45" i="29"/>
  <c r="I38" i="49"/>
  <c r="H53" i="3"/>
  <c r="D54" i="3"/>
  <c r="E54" i="3" s="1"/>
  <c r="F46" i="29"/>
  <c r="H46" i="29" s="1"/>
  <c r="I37" i="48"/>
  <c r="B37" i="43"/>
  <c r="F37" i="43"/>
  <c r="G37" i="43" s="1"/>
  <c r="F45" i="31"/>
  <c r="G45" i="31" s="1"/>
  <c r="B45" i="31"/>
  <c r="D50" i="21"/>
  <c r="E50" i="21" s="1"/>
  <c r="F50" i="21" s="1"/>
  <c r="D51" i="21" s="1"/>
  <c r="F45" i="35"/>
  <c r="H45" i="35" s="1"/>
  <c r="B45" i="35"/>
  <c r="B40" i="41"/>
  <c r="F40" i="41"/>
  <c r="G40" i="41" s="1"/>
  <c r="B48" i="27"/>
  <c r="F48" i="27"/>
  <c r="H48" i="27" s="1"/>
  <c r="F44" i="38"/>
  <c r="G44" i="38" s="1"/>
  <c r="B44" i="38"/>
  <c r="B51" i="19"/>
  <c r="B49" i="24"/>
  <c r="F49" i="24"/>
  <c r="G49" i="24" s="1"/>
  <c r="B48" i="23"/>
  <c r="F48" i="23"/>
  <c r="G48" i="23" s="1"/>
  <c r="B38" i="45"/>
  <c r="F38" i="45"/>
  <c r="H38" i="45" s="1"/>
  <c r="G38" i="42"/>
  <c r="D39" i="42"/>
  <c r="E39" i="42"/>
  <c r="B53" i="3"/>
  <c r="G53" i="3"/>
  <c r="B48" i="26"/>
  <c r="F48" i="26"/>
  <c r="H48" i="26" s="1"/>
  <c r="F38" i="48"/>
  <c r="H38" i="48" s="1"/>
  <c r="B38" i="48"/>
  <c r="B52" i="18"/>
  <c r="F42" i="39"/>
  <c r="G42" i="39" s="1"/>
  <c r="B42" i="39"/>
  <c r="F47" i="25"/>
  <c r="H47" i="25" s="1"/>
  <c r="B47" i="25"/>
  <c r="D49" i="22"/>
  <c r="D52" i="19"/>
  <c r="B40" i="40"/>
  <c r="F40" i="40"/>
  <c r="H40" i="40" s="1"/>
  <c r="I51" i="18"/>
  <c r="F44" i="37"/>
  <c r="G44" i="37" s="1"/>
  <c r="B44" i="37"/>
  <c r="G49" i="21"/>
  <c r="B45" i="34"/>
  <c r="F45" i="34"/>
  <c r="H45" i="34" s="1"/>
  <c r="B53" i="4"/>
  <c r="F37" i="44"/>
  <c r="B37" i="44"/>
  <c r="D39" i="49"/>
  <c r="E39" i="49"/>
  <c r="H38" i="42"/>
  <c r="H49" i="21"/>
  <c r="I49" i="21" l="1"/>
  <c r="H48" i="23"/>
  <c r="H53" i="4"/>
  <c r="B54" i="4"/>
  <c r="G53" i="4"/>
  <c r="E54" i="4"/>
  <c r="F54" i="4" s="1"/>
  <c r="D55" i="4" s="1"/>
  <c r="B55" i="4" s="1"/>
  <c r="G51" i="19"/>
  <c r="I51" i="19" s="1"/>
  <c r="I52" i="3"/>
  <c r="H44" i="37"/>
  <c r="H52" i="18"/>
  <c r="G52" i="18"/>
  <c r="H40" i="41"/>
  <c r="I40" i="41" s="1"/>
  <c r="I38" i="42"/>
  <c r="I53" i="3"/>
  <c r="F54" i="3"/>
  <c r="G54" i="3" s="1"/>
  <c r="B49" i="22"/>
  <c r="D46" i="35"/>
  <c r="E46" i="35"/>
  <c r="G47" i="25"/>
  <c r="I47" i="25" s="1"/>
  <c r="D48" i="25"/>
  <c r="E48" i="25"/>
  <c r="G38" i="48"/>
  <c r="I38" i="48" s="1"/>
  <c r="D39" i="48"/>
  <c r="E39" i="48"/>
  <c r="F39" i="42"/>
  <c r="B39" i="42"/>
  <c r="D41" i="41"/>
  <c r="E41" i="41"/>
  <c r="G46" i="29"/>
  <c r="I46" i="29" s="1"/>
  <c r="D47" i="29"/>
  <c r="E47" i="29"/>
  <c r="H37" i="44"/>
  <c r="D38" i="44"/>
  <c r="E38" i="44"/>
  <c r="D49" i="23"/>
  <c r="E49" i="23" s="1"/>
  <c r="D45" i="37"/>
  <c r="E45" i="37"/>
  <c r="G48" i="26"/>
  <c r="I48" i="26" s="1"/>
  <c r="E53" i="18"/>
  <c r="F53" i="18" s="1"/>
  <c r="D54" i="18" s="1"/>
  <c r="B53" i="18"/>
  <c r="F39" i="49"/>
  <c r="G39" i="49" s="1"/>
  <c r="H44" i="38"/>
  <c r="I44" i="38" s="1"/>
  <c r="D45" i="38"/>
  <c r="E45" i="38"/>
  <c r="H45" i="31"/>
  <c r="I45" i="31" s="1"/>
  <c r="D46" i="31"/>
  <c r="E46" i="31"/>
  <c r="B54" i="3"/>
  <c r="I48" i="23"/>
  <c r="I44" i="37"/>
  <c r="D49" i="26"/>
  <c r="G38" i="45"/>
  <c r="I38" i="45" s="1"/>
  <c r="D39" i="45"/>
  <c r="E39" i="45"/>
  <c r="G45" i="35"/>
  <c r="I45" i="35" s="1"/>
  <c r="E52" i="19"/>
  <c r="F52" i="19" s="1"/>
  <c r="D53" i="19" s="1"/>
  <c r="B52" i="19"/>
  <c r="E51" i="21"/>
  <c r="F51" i="21" s="1"/>
  <c r="D52" i="21" s="1"/>
  <c r="B51" i="21"/>
  <c r="B50" i="21"/>
  <c r="H50" i="21"/>
  <c r="G50" i="21"/>
  <c r="B39" i="49"/>
  <c r="G45" i="34"/>
  <c r="I45" i="34" s="1"/>
  <c r="D46" i="34"/>
  <c r="E46" i="34"/>
  <c r="H42" i="39"/>
  <c r="I42" i="39" s="1"/>
  <c r="D43" i="39"/>
  <c r="E43" i="39"/>
  <c r="G37" i="44"/>
  <c r="G40" i="40"/>
  <c r="I40" i="40" s="1"/>
  <c r="D41" i="40"/>
  <c r="E41" i="40"/>
  <c r="E49" i="22"/>
  <c r="F49" i="22" s="1"/>
  <c r="D50" i="22" s="1"/>
  <c r="I52" i="18"/>
  <c r="H49" i="24"/>
  <c r="I49" i="24" s="1"/>
  <c r="D50" i="24"/>
  <c r="E50" i="24" s="1"/>
  <c r="G48" i="27"/>
  <c r="I48" i="27" s="1"/>
  <c r="D49" i="27"/>
  <c r="E49" i="27"/>
  <c r="H37" i="43"/>
  <c r="I37" i="43" s="1"/>
  <c r="D38" i="43"/>
  <c r="E38" i="43"/>
  <c r="E55" i="4" l="1"/>
  <c r="F55" i="4" s="1"/>
  <c r="D56" i="4" s="1"/>
  <c r="H54" i="3"/>
  <c r="D55" i="3"/>
  <c r="I53" i="4"/>
  <c r="G51" i="21"/>
  <c r="G55" i="4"/>
  <c r="H54" i="4"/>
  <c r="H55" i="4"/>
  <c r="I55" i="4" s="1"/>
  <c r="G54" i="4"/>
  <c r="H39" i="49"/>
  <c r="I39" i="49" s="1"/>
  <c r="H52" i="19"/>
  <c r="F50" i="24"/>
  <c r="D51" i="24" s="1"/>
  <c r="B51" i="24" s="1"/>
  <c r="I37" i="44"/>
  <c r="F49" i="23"/>
  <c r="H49" i="23" s="1"/>
  <c r="G53" i="18"/>
  <c r="I54" i="3"/>
  <c r="G49" i="22"/>
  <c r="B49" i="27"/>
  <c r="F49" i="27"/>
  <c r="G49" i="27" s="1"/>
  <c r="E51" i="24"/>
  <c r="F51" i="24" s="1"/>
  <c r="G51" i="24" s="1"/>
  <c r="F43" i="39"/>
  <c r="H43" i="39" s="1"/>
  <c r="B43" i="39"/>
  <c r="B46" i="34"/>
  <c r="F46" i="34"/>
  <c r="H46" i="34" s="1"/>
  <c r="H51" i="21"/>
  <c r="B49" i="26"/>
  <c r="F45" i="37"/>
  <c r="H45" i="37" s="1"/>
  <c r="B45" i="37"/>
  <c r="B45" i="38"/>
  <c r="F45" i="38"/>
  <c r="E52" i="21"/>
  <c r="F52" i="21" s="1"/>
  <c r="D53" i="21" s="1"/>
  <c r="B52" i="21"/>
  <c r="H53" i="18"/>
  <c r="B49" i="23"/>
  <c r="F39" i="48"/>
  <c r="H39" i="48" s="1"/>
  <c r="B39" i="48"/>
  <c r="H49" i="22"/>
  <c r="B46" i="35"/>
  <c r="F46" i="35"/>
  <c r="H46" i="35" s="1"/>
  <c r="E54" i="18"/>
  <c r="F54" i="18" s="1"/>
  <c r="H54" i="18" s="1"/>
  <c r="B54" i="18"/>
  <c r="B38" i="43"/>
  <c r="F38" i="43"/>
  <c r="G38" i="43" s="1"/>
  <c r="F47" i="29"/>
  <c r="G47" i="29" s="1"/>
  <c r="E50" i="22"/>
  <c r="F50" i="22" s="1"/>
  <c r="G50" i="22" s="1"/>
  <c r="B50" i="22"/>
  <c r="E56" i="4"/>
  <c r="F56" i="4" s="1"/>
  <c r="D57" i="4" s="1"/>
  <c r="B56" i="4"/>
  <c r="B39" i="45"/>
  <c r="F39" i="45"/>
  <c r="G39" i="45" s="1"/>
  <c r="F41" i="41"/>
  <c r="B41" i="41"/>
  <c r="G39" i="42"/>
  <c r="D40" i="42"/>
  <c r="E40" i="42"/>
  <c r="G49" i="23"/>
  <c r="I50" i="21"/>
  <c r="G52" i="19"/>
  <c r="F46" i="31"/>
  <c r="H46" i="31" s="1"/>
  <c r="B46" i="31"/>
  <c r="D40" i="49"/>
  <c r="E40" i="49"/>
  <c r="F38" i="44"/>
  <c r="B38" i="44"/>
  <c r="F48" i="25"/>
  <c r="G48" i="25" s="1"/>
  <c r="B48" i="25"/>
  <c r="F41" i="40"/>
  <c r="H41" i="40" s="1"/>
  <c r="B41" i="40"/>
  <c r="B50" i="24"/>
  <c r="H50" i="24"/>
  <c r="G50" i="24"/>
  <c r="E53" i="19"/>
  <c r="F53" i="19" s="1"/>
  <c r="D54" i="19" s="1"/>
  <c r="B53" i="19"/>
  <c r="E49" i="26"/>
  <c r="F49" i="26" s="1"/>
  <c r="E55" i="3"/>
  <c r="F55" i="3" s="1"/>
  <c r="D56" i="3" s="1"/>
  <c r="B55" i="3"/>
  <c r="H39" i="42"/>
  <c r="I53" i="18" l="1"/>
  <c r="I51" i="21"/>
  <c r="G46" i="35"/>
  <c r="I46" i="35" s="1"/>
  <c r="D50" i="23"/>
  <c r="E50" i="23" s="1"/>
  <c r="F50" i="23" s="1"/>
  <c r="I52" i="19"/>
  <c r="I49" i="22"/>
  <c r="G53" i="19"/>
  <c r="H55" i="3"/>
  <c r="I54" i="4"/>
  <c r="G55" i="3"/>
  <c r="H52" i="21"/>
  <c r="G39" i="48"/>
  <c r="H50" i="22"/>
  <c r="I50" i="22" s="1"/>
  <c r="G54" i="18"/>
  <c r="I54" i="18" s="1"/>
  <c r="G52" i="21"/>
  <c r="H53" i="19"/>
  <c r="H56" i="4"/>
  <c r="G56" i="4"/>
  <c r="I39" i="42"/>
  <c r="G50" i="23"/>
  <c r="D51" i="23"/>
  <c r="D50" i="26"/>
  <c r="E50" i="26" s="1"/>
  <c r="F50" i="26" s="1"/>
  <c r="D51" i="26" s="1"/>
  <c r="G38" i="44"/>
  <c r="D39" i="44"/>
  <c r="E39" i="44"/>
  <c r="H41" i="41"/>
  <c r="D42" i="41"/>
  <c r="E42" i="41"/>
  <c r="G45" i="38"/>
  <c r="D46" i="38"/>
  <c r="E46" i="38"/>
  <c r="H39" i="45"/>
  <c r="I39" i="45" s="1"/>
  <c r="D40" i="45"/>
  <c r="E40" i="45"/>
  <c r="D51" i="22"/>
  <c r="E51" i="22" s="1"/>
  <c r="F51" i="22" s="1"/>
  <c r="I39" i="48"/>
  <c r="F40" i="49"/>
  <c r="H40" i="49" s="1"/>
  <c r="B40" i="49"/>
  <c r="D55" i="18"/>
  <c r="E55" i="18" s="1"/>
  <c r="F55" i="18" s="1"/>
  <c r="E53" i="21"/>
  <c r="F53" i="21" s="1"/>
  <c r="D54" i="21" s="1"/>
  <c r="B53" i="21"/>
  <c r="G45" i="37"/>
  <c r="I45" i="37" s="1"/>
  <c r="D46" i="37"/>
  <c r="E46" i="37"/>
  <c r="B50" i="23"/>
  <c r="H50" i="23"/>
  <c r="E54" i="19"/>
  <c r="F54" i="19" s="1"/>
  <c r="D55" i="19" s="1"/>
  <c r="B54" i="19"/>
  <c r="H48" i="25"/>
  <c r="I48" i="25" s="1"/>
  <c r="D49" i="25"/>
  <c r="G46" i="31"/>
  <c r="I46" i="31" s="1"/>
  <c r="D47" i="31"/>
  <c r="E47" i="31"/>
  <c r="H47" i="29"/>
  <c r="I47" i="29" s="1"/>
  <c r="D48" i="29"/>
  <c r="E48" i="29"/>
  <c r="D40" i="48"/>
  <c r="E40" i="48"/>
  <c r="G49" i="26"/>
  <c r="H49" i="27"/>
  <c r="I49" i="27" s="1"/>
  <c r="D50" i="27"/>
  <c r="G41" i="40"/>
  <c r="I41" i="40" s="1"/>
  <c r="D42" i="40"/>
  <c r="E42" i="40"/>
  <c r="G46" i="34"/>
  <c r="I46" i="34" s="1"/>
  <c r="D47" i="34"/>
  <c r="E47" i="34"/>
  <c r="I50" i="24"/>
  <c r="H38" i="44"/>
  <c r="G41" i="41"/>
  <c r="I49" i="23"/>
  <c r="H49" i="26"/>
  <c r="G43" i="39"/>
  <c r="I43" i="39" s="1"/>
  <c r="D44" i="39"/>
  <c r="E44" i="39"/>
  <c r="D52" i="24"/>
  <c r="E52" i="24" s="1"/>
  <c r="F52" i="24" s="1"/>
  <c r="B40" i="42"/>
  <c r="F40" i="42"/>
  <c r="H40" i="42" s="1"/>
  <c r="E56" i="3"/>
  <c r="F56" i="3" s="1"/>
  <c r="D57" i="3" s="1"/>
  <c r="B56" i="3"/>
  <c r="E57" i="4"/>
  <c r="F57" i="4" s="1"/>
  <c r="H57" i="4" s="1"/>
  <c r="B57" i="4"/>
  <c r="H38" i="43"/>
  <c r="I38" i="43" s="1"/>
  <c r="D39" i="43"/>
  <c r="E39" i="43"/>
  <c r="D47" i="35"/>
  <c r="E47" i="35"/>
  <c r="H45" i="38"/>
  <c r="H51" i="24"/>
  <c r="I51" i="24" s="1"/>
  <c r="I45" i="38" l="1"/>
  <c r="F40" i="48"/>
  <c r="I55" i="3"/>
  <c r="I53" i="19"/>
  <c r="G56" i="3"/>
  <c r="I41" i="41"/>
  <c r="I52" i="21"/>
  <c r="I50" i="23"/>
  <c r="I56" i="4"/>
  <c r="G54" i="19"/>
  <c r="G57" i="4"/>
  <c r="I57" i="4" s="1"/>
  <c r="I49" i="26"/>
  <c r="H54" i="19"/>
  <c r="H56" i="3"/>
  <c r="I56" i="3" s="1"/>
  <c r="G55" i="18"/>
  <c r="D56" i="18"/>
  <c r="H51" i="22"/>
  <c r="D52" i="22"/>
  <c r="E52" i="22" s="1"/>
  <c r="F52" i="22" s="1"/>
  <c r="E54" i="21"/>
  <c r="F54" i="21" s="1"/>
  <c r="D55" i="21" s="1"/>
  <c r="B54" i="21"/>
  <c r="B44" i="39"/>
  <c r="F44" i="39"/>
  <c r="H44" i="39" s="1"/>
  <c r="F47" i="34"/>
  <c r="G47" i="34" s="1"/>
  <c r="B47" i="34"/>
  <c r="F47" i="31"/>
  <c r="G47" i="31" s="1"/>
  <c r="B47" i="31"/>
  <c r="G53" i="21"/>
  <c r="D41" i="49"/>
  <c r="E41" i="49"/>
  <c r="B40" i="45"/>
  <c r="F40" i="45"/>
  <c r="G40" i="48"/>
  <c r="B40" i="48"/>
  <c r="H40" i="48"/>
  <c r="F46" i="38"/>
  <c r="G46" i="38" s="1"/>
  <c r="B46" i="38"/>
  <c r="E51" i="26"/>
  <c r="F51" i="26" s="1"/>
  <c r="G51" i="26" s="1"/>
  <c r="B51" i="26"/>
  <c r="D58" i="4"/>
  <c r="E58" i="4" s="1"/>
  <c r="F58" i="4" s="1"/>
  <c r="B55" i="18"/>
  <c r="H55" i="18"/>
  <c r="B51" i="22"/>
  <c r="G51" i="22"/>
  <c r="B50" i="26"/>
  <c r="G50" i="26"/>
  <c r="H50" i="26"/>
  <c r="D41" i="48"/>
  <c r="E41" i="48"/>
  <c r="B47" i="35"/>
  <c r="F47" i="35"/>
  <c r="H47" i="35" s="1"/>
  <c r="G52" i="24"/>
  <c r="D53" i="24"/>
  <c r="E53" i="24" s="1"/>
  <c r="B39" i="43"/>
  <c r="F39" i="43"/>
  <c r="H39" i="43" s="1"/>
  <c r="I38" i="44"/>
  <c r="F48" i="29"/>
  <c r="G48" i="29" s="1"/>
  <c r="B46" i="37"/>
  <c r="F46" i="37"/>
  <c r="G46" i="37" s="1"/>
  <c r="G40" i="42"/>
  <c r="I40" i="42" s="1"/>
  <c r="D41" i="42"/>
  <c r="E41" i="42"/>
  <c r="E49" i="25"/>
  <c r="F49" i="25" s="1"/>
  <c r="D50" i="25" s="1"/>
  <c r="B49" i="25"/>
  <c r="G49" i="25"/>
  <c r="B42" i="40"/>
  <c r="F42" i="40"/>
  <c r="G42" i="40" s="1"/>
  <c r="B52" i="24"/>
  <c r="H52" i="24"/>
  <c r="E57" i="3"/>
  <c r="F57" i="3" s="1"/>
  <c r="D58" i="3" s="1"/>
  <c r="B57" i="3"/>
  <c r="G40" i="49"/>
  <c r="I40" i="49" s="1"/>
  <c r="F42" i="41"/>
  <c r="H42" i="41" s="1"/>
  <c r="B42" i="41"/>
  <c r="E51" i="23"/>
  <c r="F51" i="23" s="1"/>
  <c r="B51" i="23"/>
  <c r="B39" i="44"/>
  <c r="F39" i="44"/>
  <c r="G39" i="44" s="1"/>
  <c r="E50" i="27"/>
  <c r="F50" i="27" s="1"/>
  <c r="B50" i="27"/>
  <c r="E55" i="19"/>
  <c r="F55" i="19" s="1"/>
  <c r="D56" i="19" s="1"/>
  <c r="B55" i="19"/>
  <c r="H53" i="21"/>
  <c r="H49" i="25" l="1"/>
  <c r="I55" i="18"/>
  <c r="H42" i="40"/>
  <c r="I53" i="21"/>
  <c r="I54" i="19"/>
  <c r="H47" i="34"/>
  <c r="I47" i="34" s="1"/>
  <c r="H55" i="19"/>
  <c r="G42" i="41"/>
  <c r="I42" i="41" s="1"/>
  <c r="I51" i="22"/>
  <c r="I50" i="26"/>
  <c r="H51" i="26"/>
  <c r="I51" i="26" s="1"/>
  <c r="F53" i="24"/>
  <c r="G53" i="24" s="1"/>
  <c r="H54" i="21"/>
  <c r="I40" i="48"/>
  <c r="I52" i="24"/>
  <c r="G58" i="4"/>
  <c r="D59" i="4"/>
  <c r="E59" i="4" s="1"/>
  <c r="F59" i="4" s="1"/>
  <c r="H50" i="27"/>
  <c r="D51" i="27"/>
  <c r="G50" i="27"/>
  <c r="D52" i="23"/>
  <c r="E52" i="23" s="1"/>
  <c r="I49" i="25"/>
  <c r="F41" i="48"/>
  <c r="G41" i="48" s="1"/>
  <c r="B41" i="48"/>
  <c r="G40" i="45"/>
  <c r="D41" i="45"/>
  <c r="E41" i="45"/>
  <c r="G54" i="21"/>
  <c r="E55" i="21"/>
  <c r="F55" i="21" s="1"/>
  <c r="D56" i="21" s="1"/>
  <c r="B55" i="21"/>
  <c r="E50" i="25"/>
  <c r="F50" i="25" s="1"/>
  <c r="D51" i="25" s="1"/>
  <c r="B50" i="25"/>
  <c r="F41" i="49"/>
  <c r="B41" i="49"/>
  <c r="D48" i="34"/>
  <c r="E48" i="34" s="1"/>
  <c r="F48" i="34" s="1"/>
  <c r="D49" i="34" s="1"/>
  <c r="D53" i="22"/>
  <c r="E53" i="22" s="1"/>
  <c r="F53" i="22" s="1"/>
  <c r="D54" i="24"/>
  <c r="E54" i="24" s="1"/>
  <c r="F54" i="24" s="1"/>
  <c r="D47" i="38"/>
  <c r="E47" i="38"/>
  <c r="H39" i="44"/>
  <c r="I39" i="44" s="1"/>
  <c r="D40" i="44"/>
  <c r="E40" i="44"/>
  <c r="G55" i="19"/>
  <c r="D43" i="41"/>
  <c r="E43" i="41"/>
  <c r="I42" i="40"/>
  <c r="H48" i="29"/>
  <c r="I48" i="29" s="1"/>
  <c r="D49" i="29"/>
  <c r="E49" i="29" s="1"/>
  <c r="F49" i="29" s="1"/>
  <c r="D50" i="29" s="1"/>
  <c r="B52" i="22"/>
  <c r="H52" i="22"/>
  <c r="G52" i="22"/>
  <c r="E58" i="3"/>
  <c r="F58" i="3" s="1"/>
  <c r="D59" i="3" s="1"/>
  <c r="H58" i="3"/>
  <c r="B58" i="3"/>
  <c r="B58" i="4"/>
  <c r="H58" i="4"/>
  <c r="B53" i="24"/>
  <c r="H53" i="24"/>
  <c r="E56" i="19"/>
  <c r="F56" i="19" s="1"/>
  <c r="D57" i="19" s="1"/>
  <c r="B56" i="19"/>
  <c r="G47" i="35"/>
  <c r="I47" i="35" s="1"/>
  <c r="D48" i="35"/>
  <c r="G44" i="39"/>
  <c r="I44" i="39" s="1"/>
  <c r="D45" i="39"/>
  <c r="E45" i="39"/>
  <c r="G51" i="23"/>
  <c r="B41" i="42"/>
  <c r="F41" i="42"/>
  <c r="H41" i="42" s="1"/>
  <c r="H57" i="3"/>
  <c r="D43" i="40"/>
  <c r="E43" i="40"/>
  <c r="D52" i="26"/>
  <c r="E52" i="26" s="1"/>
  <c r="F52" i="26" s="1"/>
  <c r="E56" i="18"/>
  <c r="F56" i="18" s="1"/>
  <c r="B56" i="18"/>
  <c r="H46" i="37"/>
  <c r="I46" i="37" s="1"/>
  <c r="D47" i="37"/>
  <c r="E47" i="37"/>
  <c r="H51" i="23"/>
  <c r="G57" i="3"/>
  <c r="G39" i="43"/>
  <c r="I39" i="43" s="1"/>
  <c r="D40" i="43"/>
  <c r="E40" i="43"/>
  <c r="H46" i="38"/>
  <c r="I46" i="38" s="1"/>
  <c r="H40" i="45"/>
  <c r="H47" i="31"/>
  <c r="I47" i="31" s="1"/>
  <c r="D48" i="31"/>
  <c r="E48" i="31" s="1"/>
  <c r="F48" i="31" s="1"/>
  <c r="I55" i="19" l="1"/>
  <c r="H41" i="48"/>
  <c r="I40" i="45"/>
  <c r="I54" i="21"/>
  <c r="G50" i="25"/>
  <c r="H50" i="25"/>
  <c r="F52" i="23"/>
  <c r="H52" i="23" s="1"/>
  <c r="I58" i="4"/>
  <c r="G56" i="19"/>
  <c r="G58" i="3"/>
  <c r="I58" i="3" s="1"/>
  <c r="I53" i="24"/>
  <c r="I51" i="23"/>
  <c r="D55" i="24"/>
  <c r="E55" i="24" s="1"/>
  <c r="E50" i="29"/>
  <c r="F50" i="29" s="1"/>
  <c r="H50" i="29" s="1"/>
  <c r="D49" i="31"/>
  <c r="E49" i="31" s="1"/>
  <c r="F49" i="31" s="1"/>
  <c r="E56" i="21"/>
  <c r="F56" i="21" s="1"/>
  <c r="D57" i="21" s="1"/>
  <c r="B56" i="21"/>
  <c r="B52" i="26"/>
  <c r="H52" i="26"/>
  <c r="F43" i="40"/>
  <c r="B43" i="40"/>
  <c r="D57" i="18"/>
  <c r="E57" i="18" s="1"/>
  <c r="F57" i="18" s="1"/>
  <c r="B48" i="35"/>
  <c r="I52" i="22"/>
  <c r="F43" i="41"/>
  <c r="H43" i="41" s="1"/>
  <c r="B43" i="41"/>
  <c r="H41" i="49"/>
  <c r="D42" i="49"/>
  <c r="E42" i="49"/>
  <c r="G55" i="21"/>
  <c r="I41" i="48"/>
  <c r="E51" i="27"/>
  <c r="F51" i="27" s="1"/>
  <c r="D52" i="27" s="1"/>
  <c r="B51" i="27"/>
  <c r="B47" i="37"/>
  <c r="F47" i="37"/>
  <c r="G47" i="37" s="1"/>
  <c r="H47" i="37"/>
  <c r="H56" i="19"/>
  <c r="F40" i="44"/>
  <c r="H40" i="44" s="1"/>
  <c r="B40" i="44"/>
  <c r="B53" i="22"/>
  <c r="G53" i="22"/>
  <c r="D42" i="48"/>
  <c r="E42" i="48"/>
  <c r="D60" i="4"/>
  <c r="G52" i="26"/>
  <c r="D53" i="26"/>
  <c r="H53" i="22"/>
  <c r="D54" i="22"/>
  <c r="G56" i="18"/>
  <c r="I57" i="3"/>
  <c r="E57" i="19"/>
  <c r="F57" i="19" s="1"/>
  <c r="D58" i="19" s="1"/>
  <c r="B57" i="19"/>
  <c r="B48" i="34"/>
  <c r="G48" i="34"/>
  <c r="H48" i="34"/>
  <c r="E51" i="25"/>
  <c r="F51" i="25" s="1"/>
  <c r="D52" i="25" s="1"/>
  <c r="B51" i="25"/>
  <c r="B59" i="4"/>
  <c r="G59" i="4"/>
  <c r="H59" i="4"/>
  <c r="B48" i="31"/>
  <c r="H48" i="31"/>
  <c r="G48" i="31"/>
  <c r="B54" i="24"/>
  <c r="H54" i="24"/>
  <c r="G54" i="24"/>
  <c r="B45" i="39"/>
  <c r="F45" i="39"/>
  <c r="G45" i="39" s="1"/>
  <c r="E49" i="34"/>
  <c r="F49" i="34" s="1"/>
  <c r="D50" i="34" s="1"/>
  <c r="B49" i="34"/>
  <c r="F40" i="43"/>
  <c r="H40" i="43" s="1"/>
  <c r="B40" i="43"/>
  <c r="H56" i="18"/>
  <c r="E59" i="3"/>
  <c r="F59" i="3" s="1"/>
  <c r="D60" i="3" s="1"/>
  <c r="B59" i="3"/>
  <c r="B47" i="38"/>
  <c r="F47" i="38"/>
  <c r="H47" i="38" s="1"/>
  <c r="G41" i="49"/>
  <c r="I41" i="49" s="1"/>
  <c r="H55" i="21"/>
  <c r="F41" i="45"/>
  <c r="H41" i="45" s="1"/>
  <c r="B41" i="45"/>
  <c r="B52" i="23"/>
  <c r="G49" i="29"/>
  <c r="H49" i="29"/>
  <c r="G41" i="42"/>
  <c r="I41" i="42" s="1"/>
  <c r="D42" i="42"/>
  <c r="E42" i="42"/>
  <c r="E48" i="35"/>
  <c r="F48" i="35" s="1"/>
  <c r="G48" i="35" s="1"/>
  <c r="I50" i="27"/>
  <c r="G52" i="23" l="1"/>
  <c r="D53" i="23"/>
  <c r="I50" i="25"/>
  <c r="I56" i="19"/>
  <c r="G50" i="29"/>
  <c r="I55" i="21"/>
  <c r="G59" i="3"/>
  <c r="I49" i="29"/>
  <c r="H49" i="34"/>
  <c r="I48" i="31"/>
  <c r="H59" i="3"/>
  <c r="G49" i="34"/>
  <c r="I50" i="29"/>
  <c r="H56" i="21"/>
  <c r="I56" i="18"/>
  <c r="F55" i="24"/>
  <c r="G55" i="24" s="1"/>
  <c r="G56" i="21"/>
  <c r="I53" i="22"/>
  <c r="I59" i="4"/>
  <c r="I52" i="23"/>
  <c r="H57" i="18"/>
  <c r="D58" i="18"/>
  <c r="E52" i="27"/>
  <c r="F52" i="27" s="1"/>
  <c r="D53" i="27" s="1"/>
  <c r="B52" i="27"/>
  <c r="I47" i="37"/>
  <c r="D44" i="40"/>
  <c r="E44" i="40"/>
  <c r="B49" i="31"/>
  <c r="G49" i="31"/>
  <c r="H49" i="31"/>
  <c r="G47" i="38"/>
  <c r="I47" i="38" s="1"/>
  <c r="D48" i="38"/>
  <c r="E48" i="38"/>
  <c r="I48" i="34"/>
  <c r="F42" i="48"/>
  <c r="H42" i="48" s="1"/>
  <c r="B42" i="48"/>
  <c r="I52" i="26"/>
  <c r="B60" i="4"/>
  <c r="D50" i="31"/>
  <c r="E50" i="31" s="1"/>
  <c r="F50" i="31" s="1"/>
  <c r="H45" i="39"/>
  <c r="I45" i="39" s="1"/>
  <c r="D46" i="39"/>
  <c r="E46" i="39"/>
  <c r="G40" i="43"/>
  <c r="I40" i="43" s="1"/>
  <c r="D41" i="43"/>
  <c r="E41" i="43"/>
  <c r="E54" i="22"/>
  <c r="F54" i="22" s="1"/>
  <c r="D55" i="22" s="1"/>
  <c r="B54" i="22"/>
  <c r="D48" i="37"/>
  <c r="E52" i="25"/>
  <c r="F52" i="25" s="1"/>
  <c r="D53" i="25" s="1"/>
  <c r="B52" i="25"/>
  <c r="H48" i="35"/>
  <c r="I48" i="35" s="1"/>
  <c r="D49" i="35"/>
  <c r="I54" i="24"/>
  <c r="E53" i="23"/>
  <c r="F53" i="23" s="1"/>
  <c r="G53" i="23" s="1"/>
  <c r="B53" i="23"/>
  <c r="F42" i="49"/>
  <c r="H42" i="49" s="1"/>
  <c r="B42" i="49"/>
  <c r="D51" i="29"/>
  <c r="E51" i="29" s="1"/>
  <c r="G57" i="19"/>
  <c r="E53" i="26"/>
  <c r="F53" i="26" s="1"/>
  <c r="D54" i="26" s="1"/>
  <c r="B53" i="26"/>
  <c r="H51" i="27"/>
  <c r="B57" i="18"/>
  <c r="G57" i="18"/>
  <c r="I57" i="18" s="1"/>
  <c r="F42" i="42"/>
  <c r="B42" i="42"/>
  <c r="G41" i="45"/>
  <c r="I41" i="45" s="1"/>
  <c r="D42" i="45"/>
  <c r="E42" i="45"/>
  <c r="G51" i="25"/>
  <c r="G51" i="27"/>
  <c r="G43" i="40"/>
  <c r="B55" i="24"/>
  <c r="E58" i="19"/>
  <c r="F58" i="19" s="1"/>
  <c r="G58" i="19" s="1"/>
  <c r="B58" i="19"/>
  <c r="G43" i="41"/>
  <c r="I43" i="41" s="1"/>
  <c r="D44" i="41"/>
  <c r="E44" i="41"/>
  <c r="E60" i="3"/>
  <c r="F60" i="3" s="1"/>
  <c r="D61" i="3" s="1"/>
  <c r="B60" i="3"/>
  <c r="E50" i="34"/>
  <c r="F50" i="34" s="1"/>
  <c r="D51" i="34" s="1"/>
  <c r="B50" i="34"/>
  <c r="H51" i="25"/>
  <c r="H57" i="19"/>
  <c r="E60" i="4"/>
  <c r="F60" i="4" s="1"/>
  <c r="G60" i="4" s="1"/>
  <c r="G40" i="44"/>
  <c r="I40" i="44" s="1"/>
  <c r="D41" i="44"/>
  <c r="E41" i="44"/>
  <c r="H43" i="40"/>
  <c r="E57" i="21"/>
  <c r="F57" i="21" s="1"/>
  <c r="D58" i="21" s="1"/>
  <c r="B57" i="21"/>
  <c r="H55" i="24" l="1"/>
  <c r="D56" i="24"/>
  <c r="E56" i="24" s="1"/>
  <c r="H52" i="27"/>
  <c r="I59" i="3"/>
  <c r="I49" i="34"/>
  <c r="H53" i="23"/>
  <c r="I53" i="23" s="1"/>
  <c r="H50" i="34"/>
  <c r="G50" i="34"/>
  <c r="G57" i="21"/>
  <c r="H57" i="21"/>
  <c r="I57" i="21" s="1"/>
  <c r="H53" i="26"/>
  <c r="I53" i="26" s="1"/>
  <c r="H60" i="3"/>
  <c r="G53" i="26"/>
  <c r="H52" i="25"/>
  <c r="F56" i="24"/>
  <c r="D57" i="24" s="1"/>
  <c r="G52" i="25"/>
  <c r="I43" i="40"/>
  <c r="F51" i="29"/>
  <c r="D52" i="29" s="1"/>
  <c r="I56" i="21"/>
  <c r="G54" i="22"/>
  <c r="H54" i="22"/>
  <c r="I51" i="25"/>
  <c r="I55" i="24"/>
  <c r="I57" i="19"/>
  <c r="D51" i="31"/>
  <c r="E51" i="31" s="1"/>
  <c r="F51" i="31" s="1"/>
  <c r="G42" i="42"/>
  <c r="D43" i="42"/>
  <c r="E43" i="42"/>
  <c r="B46" i="39"/>
  <c r="F46" i="39"/>
  <c r="G46" i="39" s="1"/>
  <c r="F41" i="44"/>
  <c r="H41" i="44" s="1"/>
  <c r="B41" i="44"/>
  <c r="E51" i="34"/>
  <c r="F51" i="34" s="1"/>
  <c r="D52" i="34" s="1"/>
  <c r="B51" i="34"/>
  <c r="H58" i="19"/>
  <c r="I58" i="19" s="1"/>
  <c r="B56" i="24"/>
  <c r="G42" i="49"/>
  <c r="I42" i="49" s="1"/>
  <c r="D43" i="49"/>
  <c r="E43" i="49"/>
  <c r="G42" i="48"/>
  <c r="I42" i="48" s="1"/>
  <c r="I49" i="31"/>
  <c r="G52" i="27"/>
  <c r="F44" i="41"/>
  <c r="G44" i="41" s="1"/>
  <c r="B44" i="41"/>
  <c r="B48" i="37"/>
  <c r="B57" i="24"/>
  <c r="G60" i="3"/>
  <c r="E54" i="26"/>
  <c r="F54" i="26" s="1"/>
  <c r="D55" i="26" s="1"/>
  <c r="B54" i="26"/>
  <c r="E53" i="27"/>
  <c r="F53" i="27" s="1"/>
  <c r="G53" i="27" s="1"/>
  <c r="B53" i="27"/>
  <c r="F42" i="45"/>
  <c r="H42" i="45" s="1"/>
  <c r="B42" i="45"/>
  <c r="E55" i="22"/>
  <c r="F55" i="22" s="1"/>
  <c r="G55" i="22" s="1"/>
  <c r="B55" i="22"/>
  <c r="D59" i="19"/>
  <c r="E59" i="19" s="1"/>
  <c r="F59" i="19" s="1"/>
  <c r="B50" i="31"/>
  <c r="G50" i="31"/>
  <c r="H50" i="31"/>
  <c r="D43" i="48"/>
  <c r="E43" i="48"/>
  <c r="B48" i="38"/>
  <c r="F48" i="38"/>
  <c r="G48" i="38" s="1"/>
  <c r="H42" i="42"/>
  <c r="I51" i="27"/>
  <c r="D54" i="23"/>
  <c r="E54" i="23" s="1"/>
  <c r="E53" i="25"/>
  <c r="F53" i="25" s="1"/>
  <c r="D54" i="25" s="1"/>
  <c r="B53" i="25"/>
  <c r="F41" i="43"/>
  <c r="B41" i="43"/>
  <c r="B44" i="40"/>
  <c r="F44" i="40"/>
  <c r="G44" i="40" s="1"/>
  <c r="E58" i="18"/>
  <c r="F58" i="18" s="1"/>
  <c r="D59" i="18" s="1"/>
  <c r="B58" i="18"/>
  <c r="E49" i="35"/>
  <c r="F49" i="35" s="1"/>
  <c r="D50" i="35" s="1"/>
  <c r="B49" i="35"/>
  <c r="H60" i="4"/>
  <c r="I60" i="4" s="1"/>
  <c r="D61" i="4"/>
  <c r="E61" i="3"/>
  <c r="F61" i="3" s="1"/>
  <c r="H61" i="3" s="1"/>
  <c r="B61" i="3"/>
  <c r="E58" i="21"/>
  <c r="F58" i="21" s="1"/>
  <c r="D59" i="21" s="1"/>
  <c r="B58" i="21"/>
  <c r="E48" i="37"/>
  <c r="F48" i="37" s="1"/>
  <c r="D49" i="37" s="1"/>
  <c r="E57" i="24" l="1"/>
  <c r="F57" i="24" s="1"/>
  <c r="H57" i="24" s="1"/>
  <c r="I52" i="27"/>
  <c r="I50" i="34"/>
  <c r="H51" i="29"/>
  <c r="G51" i="29"/>
  <c r="G42" i="45"/>
  <c r="I42" i="45" s="1"/>
  <c r="H46" i="39"/>
  <c r="I60" i="3"/>
  <c r="I42" i="42"/>
  <c r="H56" i="24"/>
  <c r="G53" i="25"/>
  <c r="I52" i="25"/>
  <c r="I50" i="31"/>
  <c r="G49" i="35"/>
  <c r="I54" i="22"/>
  <c r="G61" i="3"/>
  <c r="I61" i="3" s="1"/>
  <c r="G56" i="24"/>
  <c r="F54" i="23"/>
  <c r="G54" i="23" s="1"/>
  <c r="H58" i="21"/>
  <c r="G58" i="21"/>
  <c r="H55" i="22"/>
  <c r="I55" i="22" s="1"/>
  <c r="H53" i="27"/>
  <c r="I53" i="27" s="1"/>
  <c r="G57" i="24"/>
  <c r="I57" i="24" s="1"/>
  <c r="H49" i="35"/>
  <c r="I49" i="35" s="1"/>
  <c r="G51" i="31"/>
  <c r="D52" i="31"/>
  <c r="E61" i="4"/>
  <c r="F61" i="4" s="1"/>
  <c r="D62" i="4" s="1"/>
  <c r="B61" i="4"/>
  <c r="H58" i="18"/>
  <c r="H41" i="43"/>
  <c r="D42" i="43"/>
  <c r="E42" i="43"/>
  <c r="F43" i="48"/>
  <c r="G43" i="48" s="1"/>
  <c r="B43" i="48"/>
  <c r="E55" i="26"/>
  <c r="F55" i="26" s="1"/>
  <c r="H55" i="26" s="1"/>
  <c r="B55" i="26"/>
  <c r="F43" i="49"/>
  <c r="G43" i="49" s="1"/>
  <c r="B43" i="49"/>
  <c r="H53" i="25"/>
  <c r="D56" i="22"/>
  <c r="E56" i="22" s="1"/>
  <c r="F56" i="22" s="1"/>
  <c r="D54" i="27"/>
  <c r="E54" i="27" s="1"/>
  <c r="F54" i="27" s="1"/>
  <c r="H44" i="41"/>
  <c r="I44" i="41" s="1"/>
  <c r="D45" i="41"/>
  <c r="E45" i="41"/>
  <c r="E59" i="18"/>
  <c r="F59" i="18" s="1"/>
  <c r="D60" i="18" s="1"/>
  <c r="B59" i="18"/>
  <c r="F43" i="42"/>
  <c r="G43" i="42" s="1"/>
  <c r="B43" i="42"/>
  <c r="E54" i="25"/>
  <c r="F54" i="25" s="1"/>
  <c r="D55" i="25" s="1"/>
  <c r="B54" i="25"/>
  <c r="D60" i="19"/>
  <c r="E60" i="19" s="1"/>
  <c r="G41" i="44"/>
  <c r="I41" i="44" s="1"/>
  <c r="D42" i="44"/>
  <c r="E42" i="44"/>
  <c r="H48" i="38"/>
  <c r="I48" i="38" s="1"/>
  <c r="D49" i="38"/>
  <c r="B59" i="19"/>
  <c r="H59" i="19"/>
  <c r="G59" i="19"/>
  <c r="H54" i="26"/>
  <c r="D58" i="24"/>
  <c r="E58" i="24" s="1"/>
  <c r="F58" i="24" s="1"/>
  <c r="I46" i="39"/>
  <c r="B51" i="31"/>
  <c r="H51" i="31"/>
  <c r="I51" i="31" s="1"/>
  <c r="E52" i="34"/>
  <c r="F52" i="34" s="1"/>
  <c r="G52" i="34" s="1"/>
  <c r="B52" i="34"/>
  <c r="E59" i="21"/>
  <c r="F59" i="21" s="1"/>
  <c r="D60" i="21" s="1"/>
  <c r="B59" i="21"/>
  <c r="H44" i="40"/>
  <c r="I44" i="40" s="1"/>
  <c r="D45" i="40"/>
  <c r="E45" i="40"/>
  <c r="E50" i="35"/>
  <c r="F50" i="35" s="1"/>
  <c r="B50" i="35"/>
  <c r="E49" i="37"/>
  <c r="F49" i="37" s="1"/>
  <c r="D50" i="37" s="1"/>
  <c r="B49" i="37"/>
  <c r="G41" i="43"/>
  <c r="B54" i="23"/>
  <c r="H54" i="23"/>
  <c r="G54" i="26"/>
  <c r="G48" i="37"/>
  <c r="G51" i="34"/>
  <c r="I51" i="29"/>
  <c r="D62" i="3"/>
  <c r="E62" i="3" s="1"/>
  <c r="F62" i="3" s="1"/>
  <c r="G58" i="18"/>
  <c r="E52" i="29"/>
  <c r="F52" i="29" s="1"/>
  <c r="D53" i="29" s="1"/>
  <c r="E43" i="45"/>
  <c r="D43" i="45"/>
  <c r="H48" i="37"/>
  <c r="H51" i="34"/>
  <c r="D47" i="39"/>
  <c r="D55" i="23" l="1"/>
  <c r="E55" i="23" s="1"/>
  <c r="F55" i="23" s="1"/>
  <c r="H59" i="21"/>
  <c r="I56" i="24"/>
  <c r="I53" i="25"/>
  <c r="G52" i="29"/>
  <c r="H54" i="25"/>
  <c r="G55" i="26"/>
  <c r="I55" i="26" s="1"/>
  <c r="G54" i="25"/>
  <c r="I54" i="25" s="1"/>
  <c r="H49" i="37"/>
  <c r="I58" i="21"/>
  <c r="I41" i="43"/>
  <c r="H59" i="18"/>
  <c r="H43" i="48"/>
  <c r="I43" i="48" s="1"/>
  <c r="G61" i="4"/>
  <c r="H61" i="4"/>
  <c r="I61" i="4" s="1"/>
  <c r="F60" i="19"/>
  <c r="D61" i="19" s="1"/>
  <c r="E61" i="19" s="1"/>
  <c r="F61" i="19" s="1"/>
  <c r="G59" i="18"/>
  <c r="H52" i="34"/>
  <c r="I52" i="34" s="1"/>
  <c r="I51" i="34"/>
  <c r="G56" i="22"/>
  <c r="D57" i="22"/>
  <c r="F43" i="45"/>
  <c r="G43" i="45" s="1"/>
  <c r="B43" i="45"/>
  <c r="I58" i="18"/>
  <c r="E60" i="21"/>
  <c r="F60" i="21" s="1"/>
  <c r="D61" i="21" s="1"/>
  <c r="B60" i="21"/>
  <c r="B58" i="24"/>
  <c r="G58" i="24"/>
  <c r="H58" i="24"/>
  <c r="B54" i="27"/>
  <c r="G54" i="27"/>
  <c r="H54" i="27"/>
  <c r="D44" i="49"/>
  <c r="E44" i="49"/>
  <c r="H52" i="29"/>
  <c r="I52" i="29" s="1"/>
  <c r="G49" i="37"/>
  <c r="F45" i="40"/>
  <c r="B45" i="40"/>
  <c r="I54" i="26"/>
  <c r="E60" i="18"/>
  <c r="F60" i="18" s="1"/>
  <c r="H60" i="18" s="1"/>
  <c r="B60" i="18"/>
  <c r="H55" i="23"/>
  <c r="D56" i="23"/>
  <c r="E53" i="29"/>
  <c r="F53" i="29" s="1"/>
  <c r="H53" i="29" s="1"/>
  <c r="B56" i="22"/>
  <c r="H56" i="22"/>
  <c r="D44" i="48"/>
  <c r="E44" i="48"/>
  <c r="E62" i="4"/>
  <c r="F62" i="4" s="1"/>
  <c r="D63" i="4" s="1"/>
  <c r="B62" i="4"/>
  <c r="D51" i="35"/>
  <c r="B47" i="39"/>
  <c r="E50" i="37"/>
  <c r="F50" i="37" s="1"/>
  <c r="D51" i="37" s="1"/>
  <c r="B50" i="37"/>
  <c r="D53" i="34"/>
  <c r="E53" i="34" s="1"/>
  <c r="I59" i="19"/>
  <c r="D59" i="24"/>
  <c r="E59" i="24" s="1"/>
  <c r="F59" i="24" s="1"/>
  <c r="D60" i="24" s="1"/>
  <c r="F42" i="44"/>
  <c r="B42" i="44"/>
  <c r="H62" i="3"/>
  <c r="D63" i="3"/>
  <c r="G50" i="35"/>
  <c r="B45" i="41"/>
  <c r="F45" i="41"/>
  <c r="H45" i="41" s="1"/>
  <c r="D56" i="26"/>
  <c r="E56" i="26" s="1"/>
  <c r="F56" i="26" s="1"/>
  <c r="F42" i="43"/>
  <c r="H42" i="43" s="1"/>
  <c r="B42" i="43"/>
  <c r="E52" i="31"/>
  <c r="F52" i="31" s="1"/>
  <c r="D53" i="31" s="1"/>
  <c r="B52" i="31"/>
  <c r="D55" i="27"/>
  <c r="E55" i="27" s="1"/>
  <c r="F55" i="27" s="1"/>
  <c r="B55" i="23"/>
  <c r="G55" i="23"/>
  <c r="E47" i="39"/>
  <c r="F47" i="39" s="1"/>
  <c r="D48" i="39" s="1"/>
  <c r="E55" i="25"/>
  <c r="F55" i="25" s="1"/>
  <c r="D56" i="25" s="1"/>
  <c r="B55" i="25"/>
  <c r="I48" i="37"/>
  <c r="B62" i="3"/>
  <c r="G62" i="3"/>
  <c r="I54" i="23"/>
  <c r="H50" i="35"/>
  <c r="G59" i="21"/>
  <c r="I59" i="21" s="1"/>
  <c r="E49" i="38"/>
  <c r="F49" i="38" s="1"/>
  <c r="G49" i="38" s="1"/>
  <c r="B49" i="38"/>
  <c r="B60" i="19"/>
  <c r="H43" i="42"/>
  <c r="I43" i="42" s="1"/>
  <c r="D44" i="42"/>
  <c r="E44" i="42"/>
  <c r="H43" i="49"/>
  <c r="I43" i="49" s="1"/>
  <c r="G60" i="19" l="1"/>
  <c r="H60" i="19"/>
  <c r="I49" i="37"/>
  <c r="I56" i="22"/>
  <c r="G53" i="29"/>
  <c r="I53" i="29" s="1"/>
  <c r="H62" i="4"/>
  <c r="H43" i="45"/>
  <c r="I43" i="45" s="1"/>
  <c r="I59" i="18"/>
  <c r="H49" i="38"/>
  <c r="I49" i="38" s="1"/>
  <c r="I58" i="24"/>
  <c r="G55" i="25"/>
  <c r="H55" i="25"/>
  <c r="G52" i="31"/>
  <c r="H52" i="31"/>
  <c r="F53" i="34"/>
  <c r="H53" i="34" s="1"/>
  <c r="G60" i="18"/>
  <c r="I55" i="23"/>
  <c r="I62" i="3"/>
  <c r="I54" i="27"/>
  <c r="D62" i="19"/>
  <c r="E62" i="19" s="1"/>
  <c r="F62" i="19" s="1"/>
  <c r="G42" i="44"/>
  <c r="D43" i="44"/>
  <c r="E43" i="44"/>
  <c r="H50" i="37"/>
  <c r="B51" i="35"/>
  <c r="G45" i="40"/>
  <c r="D46" i="40"/>
  <c r="E46" i="40"/>
  <c r="E61" i="21"/>
  <c r="F61" i="21" s="1"/>
  <c r="D62" i="21" s="1"/>
  <c r="B61" i="21"/>
  <c r="E60" i="24"/>
  <c r="F60" i="24" s="1"/>
  <c r="H60" i="24" s="1"/>
  <c r="B60" i="24"/>
  <c r="B55" i="27"/>
  <c r="H55" i="27"/>
  <c r="D57" i="26"/>
  <c r="H47" i="39"/>
  <c r="G62" i="4"/>
  <c r="D54" i="29"/>
  <c r="E54" i="29"/>
  <c r="F54" i="29" s="1"/>
  <c r="B61" i="19"/>
  <c r="G61" i="19"/>
  <c r="H61" i="19"/>
  <c r="G55" i="27"/>
  <c r="D56" i="27"/>
  <c r="E56" i="27" s="1"/>
  <c r="F56" i="27" s="1"/>
  <c r="B56" i="26"/>
  <c r="G56" i="26"/>
  <c r="H56" i="26"/>
  <c r="E63" i="3"/>
  <c r="F63" i="3" s="1"/>
  <c r="D64" i="3" s="1"/>
  <c r="B63" i="3"/>
  <c r="G47" i="39"/>
  <c r="E63" i="4"/>
  <c r="F63" i="4" s="1"/>
  <c r="D64" i="4" s="1"/>
  <c r="B63" i="4"/>
  <c r="D61" i="18"/>
  <c r="G42" i="43"/>
  <c r="I42" i="43" s="1"/>
  <c r="D43" i="43"/>
  <c r="E43" i="43"/>
  <c r="E56" i="23"/>
  <c r="F56" i="23" s="1"/>
  <c r="B56" i="23"/>
  <c r="B44" i="49"/>
  <c r="F44" i="49"/>
  <c r="H44" i="49" s="1"/>
  <c r="G60" i="21"/>
  <c r="D44" i="45"/>
  <c r="E44" i="45"/>
  <c r="E51" i="37"/>
  <c r="F51" i="37" s="1"/>
  <c r="G51" i="37" s="1"/>
  <c r="B51" i="37"/>
  <c r="F44" i="42"/>
  <c r="B44" i="42"/>
  <c r="I50" i="35"/>
  <c r="E56" i="25"/>
  <c r="F56" i="25" s="1"/>
  <c r="H56" i="25" s="1"/>
  <c r="B56" i="25"/>
  <c r="G45" i="41"/>
  <c r="I45" i="41" s="1"/>
  <c r="D46" i="41"/>
  <c r="E46" i="41"/>
  <c r="H42" i="44"/>
  <c r="B53" i="34"/>
  <c r="B44" i="48"/>
  <c r="F44" i="48"/>
  <c r="G44" i="48" s="1"/>
  <c r="H45" i="40"/>
  <c r="I45" i="40" s="1"/>
  <c r="E57" i="22"/>
  <c r="F57" i="22" s="1"/>
  <c r="G57" i="22" s="1"/>
  <c r="B57" i="22"/>
  <c r="B59" i="24"/>
  <c r="G59" i="24"/>
  <c r="H59" i="24"/>
  <c r="I60" i="18"/>
  <c r="D50" i="38"/>
  <c r="E50" i="38" s="1"/>
  <c r="I52" i="31"/>
  <c r="I60" i="19"/>
  <c r="E48" i="39"/>
  <c r="F48" i="39" s="1"/>
  <c r="G48" i="39" s="1"/>
  <c r="B48" i="39"/>
  <c r="E53" i="31"/>
  <c r="F53" i="31" s="1"/>
  <c r="D54" i="31" s="1"/>
  <c r="B53" i="31"/>
  <c r="G50" i="37"/>
  <c r="E51" i="35"/>
  <c r="F51" i="35" s="1"/>
  <c r="H60" i="21"/>
  <c r="I62" i="4" l="1"/>
  <c r="G63" i="4"/>
  <c r="H63" i="4"/>
  <c r="D54" i="34"/>
  <c r="G53" i="34"/>
  <c r="I53" i="34" s="1"/>
  <c r="G61" i="21"/>
  <c r="G53" i="31"/>
  <c r="I55" i="25"/>
  <c r="G60" i="24"/>
  <c r="I60" i="24" s="1"/>
  <c r="H61" i="21"/>
  <c r="H51" i="37"/>
  <c r="I51" i="37" s="1"/>
  <c r="F50" i="38"/>
  <c r="D51" i="38" s="1"/>
  <c r="B51" i="38" s="1"/>
  <c r="H53" i="31"/>
  <c r="G56" i="25"/>
  <c r="I56" i="26"/>
  <c r="I42" i="44"/>
  <c r="I55" i="27"/>
  <c r="H51" i="35"/>
  <c r="D52" i="35"/>
  <c r="G44" i="42"/>
  <c r="D45" i="42"/>
  <c r="E45" i="42"/>
  <c r="B44" i="45"/>
  <c r="F44" i="45"/>
  <c r="G44" i="45" s="1"/>
  <c r="D57" i="23"/>
  <c r="E57" i="23" s="1"/>
  <c r="F57" i="23" s="1"/>
  <c r="B61" i="18"/>
  <c r="I61" i="19"/>
  <c r="B57" i="26"/>
  <c r="D45" i="48"/>
  <c r="E45" i="48"/>
  <c r="E54" i="34"/>
  <c r="F54" i="34" s="1"/>
  <c r="D55" i="34" s="1"/>
  <c r="B54" i="34"/>
  <c r="H57" i="22"/>
  <c r="I57" i="22" s="1"/>
  <c r="G44" i="49"/>
  <c r="I44" i="49" s="1"/>
  <c r="D45" i="49"/>
  <c r="E45" i="49"/>
  <c r="I63" i="4"/>
  <c r="G54" i="29"/>
  <c r="D55" i="29"/>
  <c r="E55" i="29" s="1"/>
  <c r="F55" i="29" s="1"/>
  <c r="D56" i="29" s="1"/>
  <c r="E62" i="21"/>
  <c r="F62" i="21" s="1"/>
  <c r="H62" i="21" s="1"/>
  <c r="B62" i="21"/>
  <c r="B43" i="44"/>
  <c r="F43" i="44"/>
  <c r="G43" i="44" s="1"/>
  <c r="E64" i="4"/>
  <c r="F64" i="4" s="1"/>
  <c r="D65" i="4" s="1"/>
  <c r="B64" i="4"/>
  <c r="H54" i="29"/>
  <c r="D52" i="37"/>
  <c r="E52" i="37" s="1"/>
  <c r="F52" i="37" s="1"/>
  <c r="D53" i="37" s="1"/>
  <c r="F43" i="43"/>
  <c r="G43" i="43" s="1"/>
  <c r="B43" i="43"/>
  <c r="D57" i="27"/>
  <c r="E57" i="27" s="1"/>
  <c r="F57" i="27" s="1"/>
  <c r="F46" i="40"/>
  <c r="H46" i="40" s="1"/>
  <c r="B46" i="40"/>
  <c r="G62" i="19"/>
  <c r="D63" i="19"/>
  <c r="D49" i="39"/>
  <c r="E49" i="39" s="1"/>
  <c r="F49" i="39" s="1"/>
  <c r="E64" i="3"/>
  <c r="F64" i="3" s="1"/>
  <c r="D65" i="3" s="1"/>
  <c r="B64" i="3"/>
  <c r="D58" i="22"/>
  <c r="E58" i="22" s="1"/>
  <c r="H44" i="42"/>
  <c r="G56" i="23"/>
  <c r="G63" i="3"/>
  <c r="B56" i="27"/>
  <c r="H56" i="27"/>
  <c r="G56" i="27"/>
  <c r="I47" i="39"/>
  <c r="B62" i="19"/>
  <c r="H62" i="19"/>
  <c r="I50" i="37"/>
  <c r="I56" i="25"/>
  <c r="D57" i="25"/>
  <c r="E57" i="25" s="1"/>
  <c r="F57" i="25" s="1"/>
  <c r="E54" i="31"/>
  <c r="F54" i="31" s="1"/>
  <c r="G54" i="31" s="1"/>
  <c r="B54" i="31"/>
  <c r="B50" i="38"/>
  <c r="G50" i="38"/>
  <c r="I60" i="21"/>
  <c r="H48" i="39"/>
  <c r="I48" i="39" s="1"/>
  <c r="I59" i="24"/>
  <c r="H44" i="48"/>
  <c r="I44" i="48" s="1"/>
  <c r="F46" i="41"/>
  <c r="H46" i="41" s="1"/>
  <c r="B46" i="41"/>
  <c r="H56" i="23"/>
  <c r="E61" i="18"/>
  <c r="F61" i="18" s="1"/>
  <c r="H63" i="3"/>
  <c r="E57" i="26"/>
  <c r="F57" i="26" s="1"/>
  <c r="G57" i="26" s="1"/>
  <c r="D61" i="24"/>
  <c r="G51" i="35"/>
  <c r="I51" i="35" s="1"/>
  <c r="I61" i="21" l="1"/>
  <c r="H64" i="4"/>
  <c r="G54" i="34"/>
  <c r="I53" i="31"/>
  <c r="H50" i="38"/>
  <c r="E51" i="38"/>
  <c r="F51" i="38" s="1"/>
  <c r="D52" i="38" s="1"/>
  <c r="B52" i="38" s="1"/>
  <c r="H54" i="31"/>
  <c r="I54" i="31" s="1"/>
  <c r="G64" i="4"/>
  <c r="I64" i="4" s="1"/>
  <c r="H43" i="44"/>
  <c r="F58" i="22"/>
  <c r="H58" i="22" s="1"/>
  <c r="G62" i="21"/>
  <c r="I62" i="21" s="1"/>
  <c r="I56" i="23"/>
  <c r="I50" i="38"/>
  <c r="H54" i="34"/>
  <c r="I54" i="34" s="1"/>
  <c r="I56" i="27"/>
  <c r="I54" i="29"/>
  <c r="I44" i="42"/>
  <c r="I63" i="3"/>
  <c r="I62" i="19"/>
  <c r="E53" i="37"/>
  <c r="F53" i="37" s="1"/>
  <c r="D54" i="37" s="1"/>
  <c r="B53" i="37"/>
  <c r="G57" i="25"/>
  <c r="D58" i="25"/>
  <c r="G57" i="27"/>
  <c r="D58" i="27"/>
  <c r="E56" i="29"/>
  <c r="F56" i="29" s="1"/>
  <c r="D57" i="29" s="1"/>
  <c r="D50" i="39"/>
  <c r="E50" i="39"/>
  <c r="F50" i="39" s="1"/>
  <c r="B61" i="24"/>
  <c r="E52" i="38"/>
  <c r="F52" i="38" s="1"/>
  <c r="G52" i="38" s="1"/>
  <c r="H64" i="3"/>
  <c r="H61" i="18"/>
  <c r="D62" i="18"/>
  <c r="G61" i="18"/>
  <c r="E65" i="3"/>
  <c r="F65" i="3" s="1"/>
  <c r="D66" i="3" s="1"/>
  <c r="B65" i="3"/>
  <c r="D44" i="44"/>
  <c r="E44" i="44"/>
  <c r="B49" i="39"/>
  <c r="G49" i="39"/>
  <c r="H49" i="39"/>
  <c r="B57" i="27"/>
  <c r="H57" i="27"/>
  <c r="B45" i="42"/>
  <c r="F45" i="42"/>
  <c r="G45" i="42" s="1"/>
  <c r="B52" i="37"/>
  <c r="G52" i="37"/>
  <c r="H52" i="37"/>
  <c r="B57" i="25"/>
  <c r="H57" i="25"/>
  <c r="D59" i="22"/>
  <c r="E63" i="19"/>
  <c r="F63" i="19" s="1"/>
  <c r="G63" i="19" s="1"/>
  <c r="B63" i="19"/>
  <c r="B45" i="49"/>
  <c r="F45" i="49"/>
  <c r="H45" i="49" s="1"/>
  <c r="E55" i="34"/>
  <c r="F55" i="34" s="1"/>
  <c r="D56" i="34" s="1"/>
  <c r="B55" i="34"/>
  <c r="D58" i="23"/>
  <c r="E58" i="23" s="1"/>
  <c r="F58" i="23" s="1"/>
  <c r="I43" i="44"/>
  <c r="D55" i="31"/>
  <c r="E55" i="31" s="1"/>
  <c r="F55" i="31" s="1"/>
  <c r="H51" i="38"/>
  <c r="B58" i="22"/>
  <c r="E65" i="4"/>
  <c r="F65" i="4" s="1"/>
  <c r="D66" i="4" s="1"/>
  <c r="B65" i="4"/>
  <c r="B57" i="23"/>
  <c r="H57" i="23"/>
  <c r="G57" i="23"/>
  <c r="E52" i="35"/>
  <c r="F52" i="35" s="1"/>
  <c r="H52" i="35" s="1"/>
  <c r="B52" i="35"/>
  <c r="G52" i="35"/>
  <c r="H57" i="26"/>
  <c r="I57" i="26" s="1"/>
  <c r="D58" i="26"/>
  <c r="G55" i="29"/>
  <c r="H55" i="29"/>
  <c r="D45" i="45"/>
  <c r="E45" i="45"/>
  <c r="D47" i="40"/>
  <c r="E47" i="40" s="1"/>
  <c r="E61" i="24"/>
  <c r="F61" i="24" s="1"/>
  <c r="G46" i="41"/>
  <c r="I46" i="41" s="1"/>
  <c r="D47" i="41"/>
  <c r="E47" i="41" s="1"/>
  <c r="F47" i="41" s="1"/>
  <c r="D48" i="41" s="1"/>
  <c r="G64" i="3"/>
  <c r="G46" i="40"/>
  <c r="I46" i="40" s="1"/>
  <c r="H43" i="43"/>
  <c r="I43" i="43" s="1"/>
  <c r="D44" i="43"/>
  <c r="E44" i="43"/>
  <c r="D63" i="21"/>
  <c r="E63" i="21" s="1"/>
  <c r="F63" i="21" s="1"/>
  <c r="B45" i="48"/>
  <c r="F45" i="48"/>
  <c r="H45" i="48" s="1"/>
  <c r="H44" i="45"/>
  <c r="I44" i="45" s="1"/>
  <c r="G51" i="38" l="1"/>
  <c r="I51" i="38" s="1"/>
  <c r="H63" i="19"/>
  <c r="G56" i="29"/>
  <c r="G58" i="22"/>
  <c r="I58" i="22"/>
  <c r="I49" i="39"/>
  <c r="G65" i="3"/>
  <c r="I57" i="25"/>
  <c r="H65" i="3"/>
  <c r="H52" i="38"/>
  <c r="I52" i="38" s="1"/>
  <c r="H65" i="4"/>
  <c r="G45" i="49"/>
  <c r="H53" i="37"/>
  <c r="F47" i="40"/>
  <c r="D48" i="40" s="1"/>
  <c r="B48" i="40" s="1"/>
  <c r="I52" i="35"/>
  <c r="G65" i="4"/>
  <c r="H56" i="29"/>
  <c r="G53" i="37"/>
  <c r="H55" i="34"/>
  <c r="I52" i="37"/>
  <c r="G55" i="34"/>
  <c r="I61" i="18"/>
  <c r="I57" i="27"/>
  <c r="I57" i="23"/>
  <c r="E48" i="41"/>
  <c r="F48" i="41" s="1"/>
  <c r="D49" i="41" s="1"/>
  <c r="B48" i="41"/>
  <c r="I55" i="29"/>
  <c r="B44" i="44"/>
  <c r="I64" i="3"/>
  <c r="E58" i="26"/>
  <c r="F58" i="26" s="1"/>
  <c r="D59" i="26" s="1"/>
  <c r="B58" i="26"/>
  <c r="I63" i="19"/>
  <c r="B50" i="39"/>
  <c r="H50" i="39"/>
  <c r="G55" i="31"/>
  <c r="D56" i="31"/>
  <c r="E56" i="34"/>
  <c r="F56" i="34" s="1"/>
  <c r="D57" i="34" s="1"/>
  <c r="B56" i="34"/>
  <c r="B47" i="41"/>
  <c r="H47" i="41"/>
  <c r="G47" i="41"/>
  <c r="G50" i="39"/>
  <c r="D51" i="39"/>
  <c r="E51" i="39" s="1"/>
  <c r="B55" i="31"/>
  <c r="H55" i="31"/>
  <c r="D64" i="19"/>
  <c r="E64" i="19" s="1"/>
  <c r="F64" i="19" s="1"/>
  <c r="D65" i="19" s="1"/>
  <c r="E66" i="3"/>
  <c r="F66" i="3" s="1"/>
  <c r="G66" i="3" s="1"/>
  <c r="B66" i="3"/>
  <c r="D53" i="38"/>
  <c r="E53" i="38" s="1"/>
  <c r="F53" i="38" s="1"/>
  <c r="B63" i="21"/>
  <c r="G63" i="21"/>
  <c r="D62" i="24"/>
  <c r="E62" i="24"/>
  <c r="B47" i="40"/>
  <c r="H47" i="40"/>
  <c r="I45" i="49"/>
  <c r="E59" i="22"/>
  <c r="F59" i="22" s="1"/>
  <c r="G59" i="22" s="1"/>
  <c r="B59" i="22"/>
  <c r="E58" i="25"/>
  <c r="F58" i="25" s="1"/>
  <c r="G58" i="25" s="1"/>
  <c r="B58" i="25"/>
  <c r="B44" i="43"/>
  <c r="F44" i="43"/>
  <c r="H44" i="43" s="1"/>
  <c r="E66" i="4"/>
  <c r="F66" i="4" s="1"/>
  <c r="D67" i="4" s="1"/>
  <c r="B66" i="4"/>
  <c r="G58" i="23"/>
  <c r="D59" i="23"/>
  <c r="D46" i="49"/>
  <c r="E46" i="49"/>
  <c r="H45" i="42"/>
  <c r="I45" i="42" s="1"/>
  <c r="D46" i="42"/>
  <c r="E46" i="42"/>
  <c r="E62" i="18"/>
  <c r="F62" i="18" s="1"/>
  <c r="D63" i="18" s="1"/>
  <c r="B62" i="18"/>
  <c r="H61" i="24"/>
  <c r="E57" i="29"/>
  <c r="F57" i="29" s="1"/>
  <c r="D58" i="29" s="1"/>
  <c r="H63" i="21"/>
  <c r="D64" i="21"/>
  <c r="E64" i="21" s="1"/>
  <c r="F64" i="21" s="1"/>
  <c r="E48" i="40"/>
  <c r="F48" i="40" s="1"/>
  <c r="D49" i="40" s="1"/>
  <c r="G45" i="48"/>
  <c r="I45" i="48" s="1"/>
  <c r="D46" i="48"/>
  <c r="E46" i="48"/>
  <c r="B45" i="45"/>
  <c r="F45" i="45"/>
  <c r="H45" i="45" s="1"/>
  <c r="D53" i="35"/>
  <c r="E53" i="35" s="1"/>
  <c r="F53" i="35" s="1"/>
  <c r="B58" i="23"/>
  <c r="H58" i="23"/>
  <c r="F44" i="44"/>
  <c r="G61" i="24"/>
  <c r="E58" i="27"/>
  <c r="F58" i="27" s="1"/>
  <c r="G58" i="27" s="1"/>
  <c r="B58" i="27"/>
  <c r="E54" i="37"/>
  <c r="F54" i="37" s="1"/>
  <c r="B54" i="37"/>
  <c r="I56" i="29" l="1"/>
  <c r="G47" i="40"/>
  <c r="I65" i="3"/>
  <c r="I55" i="34"/>
  <c r="H57" i="29"/>
  <c r="G57" i="29"/>
  <c r="I57" i="29" s="1"/>
  <c r="F46" i="49"/>
  <c r="D47" i="49" s="1"/>
  <c r="B47" i="49" s="1"/>
  <c r="H58" i="25"/>
  <c r="I58" i="25" s="1"/>
  <c r="G58" i="26"/>
  <c r="H59" i="22"/>
  <c r="I59" i="22" s="1"/>
  <c r="G66" i="4"/>
  <c r="H66" i="4"/>
  <c r="H66" i="3"/>
  <c r="I66" i="3" s="1"/>
  <c r="F62" i="24"/>
  <c r="I55" i="31"/>
  <c r="G48" i="40"/>
  <c r="H56" i="34"/>
  <c r="I53" i="37"/>
  <c r="H48" i="40"/>
  <c r="H58" i="27"/>
  <c r="I58" i="27" s="1"/>
  <c r="I61" i="24"/>
  <c r="G56" i="34"/>
  <c r="H58" i="26"/>
  <c r="H48" i="41"/>
  <c r="F51" i="39"/>
  <c r="D52" i="39" s="1"/>
  <c r="E52" i="39" s="1"/>
  <c r="F52" i="39" s="1"/>
  <c r="G48" i="41"/>
  <c r="I65" i="4"/>
  <c r="I58" i="23"/>
  <c r="I47" i="41"/>
  <c r="E65" i="19"/>
  <c r="F65" i="19" s="1"/>
  <c r="D66" i="19" s="1"/>
  <c r="B65" i="19"/>
  <c r="G53" i="38"/>
  <c r="D54" i="38"/>
  <c r="D65" i="21"/>
  <c r="H53" i="35"/>
  <c r="D54" i="35"/>
  <c r="I47" i="40"/>
  <c r="E58" i="29"/>
  <c r="F58" i="29" s="1"/>
  <c r="G58" i="29" s="1"/>
  <c r="E67" i="4"/>
  <c r="F67" i="4" s="1"/>
  <c r="H67" i="4" s="1"/>
  <c r="B67" i="4"/>
  <c r="D59" i="25"/>
  <c r="E59" i="25" s="1"/>
  <c r="F59" i="25" s="1"/>
  <c r="D55" i="37"/>
  <c r="F46" i="42"/>
  <c r="G46" i="42" s="1"/>
  <c r="B46" i="42"/>
  <c r="H62" i="24"/>
  <c r="D63" i="24"/>
  <c r="B51" i="39"/>
  <c r="E57" i="34"/>
  <c r="F57" i="34" s="1"/>
  <c r="G57" i="34" s="1"/>
  <c r="B57" i="34"/>
  <c r="E63" i="18"/>
  <c r="F63" i="18" s="1"/>
  <c r="H63" i="18" s="1"/>
  <c r="B63" i="18"/>
  <c r="B53" i="35"/>
  <c r="G53" i="35"/>
  <c r="I53" i="35" s="1"/>
  <c r="D59" i="27"/>
  <c r="G62" i="18"/>
  <c r="B46" i="49"/>
  <c r="B62" i="24"/>
  <c r="G62" i="24"/>
  <c r="D67" i="3"/>
  <c r="E67" i="3" s="1"/>
  <c r="E56" i="31"/>
  <c r="F56" i="31" s="1"/>
  <c r="D57" i="31" s="1"/>
  <c r="B56" i="31"/>
  <c r="E59" i="26"/>
  <c r="F59" i="26" s="1"/>
  <c r="D60" i="26" s="1"/>
  <c r="B59" i="26"/>
  <c r="B53" i="38"/>
  <c r="H53" i="38"/>
  <c r="G45" i="45"/>
  <c r="I45" i="45" s="1"/>
  <c r="D46" i="45"/>
  <c r="E46" i="45"/>
  <c r="G54" i="37"/>
  <c r="H44" i="44"/>
  <c r="D45" i="44"/>
  <c r="E45" i="44"/>
  <c r="H62" i="18"/>
  <c r="E59" i="23"/>
  <c r="F59" i="23" s="1"/>
  <c r="D60" i="23" s="1"/>
  <c r="B59" i="23"/>
  <c r="G44" i="43"/>
  <c r="I44" i="43" s="1"/>
  <c r="D45" i="43"/>
  <c r="E45" i="43"/>
  <c r="I63" i="21"/>
  <c r="E49" i="40"/>
  <c r="F49" i="40" s="1"/>
  <c r="H49" i="40" s="1"/>
  <c r="B49" i="40"/>
  <c r="H54" i="37"/>
  <c r="F46" i="48"/>
  <c r="G46" i="48" s="1"/>
  <c r="B46" i="48"/>
  <c r="B64" i="21"/>
  <c r="G64" i="21"/>
  <c r="H64" i="21"/>
  <c r="D60" i="22"/>
  <c r="E60" i="22" s="1"/>
  <c r="F60" i="22" s="1"/>
  <c r="B64" i="19"/>
  <c r="H64" i="19"/>
  <c r="G64" i="19"/>
  <c r="I50" i="39"/>
  <c r="G44" i="44"/>
  <c r="E49" i="41"/>
  <c r="F49" i="41" s="1"/>
  <c r="H49" i="41" s="1"/>
  <c r="B49" i="41"/>
  <c r="H46" i="49" l="1"/>
  <c r="G46" i="49"/>
  <c r="E47" i="49"/>
  <c r="F47" i="49" s="1"/>
  <c r="I56" i="34"/>
  <c r="I48" i="41"/>
  <c r="H58" i="29"/>
  <c r="I58" i="29" s="1"/>
  <c r="I64" i="21"/>
  <c r="H46" i="48"/>
  <c r="I46" i="48" s="1"/>
  <c r="H57" i="34"/>
  <c r="I57" i="34" s="1"/>
  <c r="I66" i="4"/>
  <c r="G65" i="19"/>
  <c r="G59" i="26"/>
  <c r="G59" i="23"/>
  <c r="I54" i="37"/>
  <c r="I58" i="26"/>
  <c r="H56" i="31"/>
  <c r="G49" i="40"/>
  <c r="I49" i="40" s="1"/>
  <c r="H59" i="23"/>
  <c r="G56" i="31"/>
  <c r="G63" i="18"/>
  <c r="I63" i="18" s="1"/>
  <c r="G51" i="39"/>
  <c r="H51" i="39"/>
  <c r="F67" i="3"/>
  <c r="H67" i="3" s="1"/>
  <c r="H65" i="19"/>
  <c r="I48" i="40"/>
  <c r="I62" i="18"/>
  <c r="I46" i="49"/>
  <c r="D48" i="49"/>
  <c r="E48" i="49" s="1"/>
  <c r="F48" i="49" s="1"/>
  <c r="G47" i="49"/>
  <c r="H47" i="49"/>
  <c r="H52" i="39"/>
  <c r="D53" i="39"/>
  <c r="G60" i="22"/>
  <c r="D61" i="22"/>
  <c r="D47" i="48"/>
  <c r="E47" i="48" s="1"/>
  <c r="F45" i="43"/>
  <c r="G45" i="43" s="1"/>
  <c r="B45" i="43"/>
  <c r="B45" i="44"/>
  <c r="F45" i="44"/>
  <c r="E60" i="26"/>
  <c r="F60" i="26" s="1"/>
  <c r="D61" i="26" s="1"/>
  <c r="B60" i="26"/>
  <c r="B59" i="27"/>
  <c r="B55" i="37"/>
  <c r="D68" i="4"/>
  <c r="E68" i="4" s="1"/>
  <c r="F68" i="4" s="1"/>
  <c r="B65" i="21"/>
  <c r="I53" i="38"/>
  <c r="G59" i="25"/>
  <c r="D60" i="25"/>
  <c r="D59" i="29"/>
  <c r="E59" i="29" s="1"/>
  <c r="F59" i="29" s="1"/>
  <c r="D60" i="29" s="1"/>
  <c r="E54" i="38"/>
  <c r="F54" i="38" s="1"/>
  <c r="D55" i="38" s="1"/>
  <c r="B54" i="38"/>
  <c r="E57" i="31"/>
  <c r="F57" i="31" s="1"/>
  <c r="G57" i="31" s="1"/>
  <c r="B57" i="31"/>
  <c r="D58" i="34"/>
  <c r="B59" i="25"/>
  <c r="H59" i="25"/>
  <c r="B60" i="22"/>
  <c r="H60" i="22"/>
  <c r="F46" i="45"/>
  <c r="G46" i="45" s="1"/>
  <c r="B46" i="45"/>
  <c r="I59" i="23"/>
  <c r="D50" i="40"/>
  <c r="E50" i="40" s="1"/>
  <c r="F50" i="40" s="1"/>
  <c r="D51" i="40" s="1"/>
  <c r="H46" i="42"/>
  <c r="I46" i="42" s="1"/>
  <c r="D47" i="42"/>
  <c r="E54" i="35"/>
  <c r="F54" i="35" s="1"/>
  <c r="D55" i="35" s="1"/>
  <c r="B54" i="35"/>
  <c r="E63" i="24"/>
  <c r="F63" i="24" s="1"/>
  <c r="H63" i="24" s="1"/>
  <c r="B63" i="24"/>
  <c r="D50" i="41"/>
  <c r="E50" i="41" s="1"/>
  <c r="I44" i="44"/>
  <c r="E60" i="23"/>
  <c r="F60" i="23" s="1"/>
  <c r="B60" i="23"/>
  <c r="H59" i="26"/>
  <c r="B67" i="3"/>
  <c r="G67" i="4"/>
  <c r="I67" i="4" s="1"/>
  <c r="B52" i="39"/>
  <c r="G52" i="39"/>
  <c r="I52" i="39" s="1"/>
  <c r="I64" i="19"/>
  <c r="G49" i="41"/>
  <c r="I49" i="41" s="1"/>
  <c r="I62" i="24"/>
  <c r="E59" i="27"/>
  <c r="F59" i="27" s="1"/>
  <c r="H59" i="27" s="1"/>
  <c r="D64" i="18"/>
  <c r="E64" i="18" s="1"/>
  <c r="F64" i="18" s="1"/>
  <c r="E55" i="37"/>
  <c r="F55" i="37" s="1"/>
  <c r="E65" i="21"/>
  <c r="F65" i="21" s="1"/>
  <c r="G65" i="21" s="1"/>
  <c r="E66" i="19"/>
  <c r="F66" i="19" s="1"/>
  <c r="D67" i="19" s="1"/>
  <c r="B66" i="19"/>
  <c r="I56" i="31" l="1"/>
  <c r="I65" i="19"/>
  <c r="D68" i="3"/>
  <c r="E68" i="3" s="1"/>
  <c r="G67" i="3"/>
  <c r="I67" i="3" s="1"/>
  <c r="H57" i="31"/>
  <c r="I59" i="26"/>
  <c r="I51" i="39"/>
  <c r="H66" i="19"/>
  <c r="H54" i="35"/>
  <c r="G54" i="35"/>
  <c r="F68" i="3"/>
  <c r="H60" i="26"/>
  <c r="F47" i="48"/>
  <c r="D48" i="48" s="1"/>
  <c r="G60" i="26"/>
  <c r="F50" i="41"/>
  <c r="D51" i="41" s="1"/>
  <c r="E51" i="41" s="1"/>
  <c r="F51" i="41" s="1"/>
  <c r="G59" i="27"/>
  <c r="I59" i="27" s="1"/>
  <c r="G66" i="19"/>
  <c r="I59" i="25"/>
  <c r="D69" i="4"/>
  <c r="E69" i="4" s="1"/>
  <c r="F69" i="4" s="1"/>
  <c r="D49" i="49"/>
  <c r="E49" i="49" s="1"/>
  <c r="F49" i="49" s="1"/>
  <c r="D61" i="23"/>
  <c r="E60" i="29"/>
  <c r="F60" i="29" s="1"/>
  <c r="D61" i="29" s="1"/>
  <c r="D56" i="37"/>
  <c r="E56" i="37" s="1"/>
  <c r="F56" i="37" s="1"/>
  <c r="G60" i="23"/>
  <c r="E47" i="42"/>
  <c r="F47" i="42" s="1"/>
  <c r="D48" i="42" s="1"/>
  <c r="B47" i="42"/>
  <c r="B58" i="34"/>
  <c r="H54" i="38"/>
  <c r="H45" i="44"/>
  <c r="D46" i="44"/>
  <c r="E46" i="44"/>
  <c r="B61" i="22"/>
  <c r="H46" i="45"/>
  <c r="I46" i="45" s="1"/>
  <c r="D47" i="45"/>
  <c r="E47" i="45" s="1"/>
  <c r="F47" i="45" s="1"/>
  <c r="D60" i="27"/>
  <c r="B68" i="3"/>
  <c r="H68" i="3"/>
  <c r="I60" i="22"/>
  <c r="H59" i="29"/>
  <c r="G59" i="29"/>
  <c r="B68" i="4"/>
  <c r="H68" i="4"/>
  <c r="G68" i="4"/>
  <c r="H45" i="43"/>
  <c r="I45" i="43" s="1"/>
  <c r="D46" i="43"/>
  <c r="E46" i="43"/>
  <c r="E55" i="38"/>
  <c r="F55" i="38" s="1"/>
  <c r="D56" i="38" s="1"/>
  <c r="B55" i="38"/>
  <c r="B64" i="18"/>
  <c r="G64" i="18"/>
  <c r="H64" i="18"/>
  <c r="I57" i="31"/>
  <c r="E53" i="39"/>
  <c r="F53" i="39" s="1"/>
  <c r="D54" i="39" s="1"/>
  <c r="B53" i="39"/>
  <c r="D58" i="31"/>
  <c r="E58" i="31" s="1"/>
  <c r="F58" i="31" s="1"/>
  <c r="E51" i="40"/>
  <c r="F51" i="40" s="1"/>
  <c r="D52" i="40" s="1"/>
  <c r="B51" i="40"/>
  <c r="G55" i="37"/>
  <c r="I47" i="49"/>
  <c r="D65" i="18"/>
  <c r="E65" i="18" s="1"/>
  <c r="F65" i="18" s="1"/>
  <c r="G68" i="3"/>
  <c r="D69" i="3"/>
  <c r="E69" i="3" s="1"/>
  <c r="F69" i="3" s="1"/>
  <c r="B50" i="41"/>
  <c r="E55" i="35"/>
  <c r="F55" i="35" s="1"/>
  <c r="G55" i="35" s="1"/>
  <c r="B55" i="35"/>
  <c r="B50" i="40"/>
  <c r="G50" i="40"/>
  <c r="H50" i="40"/>
  <c r="H55" i="37"/>
  <c r="E61" i="26"/>
  <c r="F61" i="26" s="1"/>
  <c r="D62" i="26" s="1"/>
  <c r="B61" i="26"/>
  <c r="B47" i="48"/>
  <c r="H47" i="48"/>
  <c r="G47" i="48"/>
  <c r="D64" i="24"/>
  <c r="E64" i="24" s="1"/>
  <c r="F64" i="24" s="1"/>
  <c r="E60" i="25"/>
  <c r="F60" i="25" s="1"/>
  <c r="D61" i="25" s="1"/>
  <c r="B60" i="25"/>
  <c r="E67" i="19"/>
  <c r="F67" i="19" s="1"/>
  <c r="H67" i="19" s="1"/>
  <c r="B67" i="19"/>
  <c r="H65" i="21"/>
  <c r="I65" i="21" s="1"/>
  <c r="D66" i="21"/>
  <c r="H60" i="23"/>
  <c r="G63" i="24"/>
  <c r="I63" i="24" s="1"/>
  <c r="E58" i="34"/>
  <c r="F58" i="34" s="1"/>
  <c r="G58" i="34" s="1"/>
  <c r="G54" i="38"/>
  <c r="G45" i="44"/>
  <c r="I45" i="44" s="1"/>
  <c r="E61" i="22"/>
  <c r="F61" i="22" s="1"/>
  <c r="H61" i="22" s="1"/>
  <c r="B48" i="49"/>
  <c r="H48" i="49"/>
  <c r="G48" i="49"/>
  <c r="I66" i="19" l="1"/>
  <c r="H60" i="29"/>
  <c r="H50" i="41"/>
  <c r="G61" i="26"/>
  <c r="H55" i="35"/>
  <c r="I55" i="35" s="1"/>
  <c r="G47" i="42"/>
  <c r="G50" i="41"/>
  <c r="I60" i="23"/>
  <c r="I54" i="35"/>
  <c r="G51" i="40"/>
  <c r="H51" i="40"/>
  <c r="H47" i="42"/>
  <c r="I64" i="18"/>
  <c r="I50" i="40"/>
  <c r="G53" i="39"/>
  <c r="H55" i="38"/>
  <c r="I60" i="26"/>
  <c r="G55" i="38"/>
  <c r="G67" i="19"/>
  <c r="I67" i="19" s="1"/>
  <c r="H53" i="39"/>
  <c r="I68" i="4"/>
  <c r="I54" i="38"/>
  <c r="H51" i="41"/>
  <c r="D52" i="41"/>
  <c r="E52" i="41" s="1"/>
  <c r="D65" i="24"/>
  <c r="E65" i="24" s="1"/>
  <c r="F65" i="24" s="1"/>
  <c r="G58" i="31"/>
  <c r="D59" i="31"/>
  <c r="G69" i="4"/>
  <c r="D70" i="4"/>
  <c r="E61" i="25"/>
  <c r="F61" i="25" s="1"/>
  <c r="D62" i="25" s="1"/>
  <c r="B61" i="25"/>
  <c r="B61" i="23"/>
  <c r="B69" i="3"/>
  <c r="G69" i="3"/>
  <c r="B47" i="45"/>
  <c r="G47" i="45"/>
  <c r="I55" i="37"/>
  <c r="I48" i="49"/>
  <c r="E66" i="21"/>
  <c r="F66" i="21" s="1"/>
  <c r="D67" i="21" s="1"/>
  <c r="B66" i="21"/>
  <c r="H61" i="26"/>
  <c r="B48" i="48"/>
  <c r="B60" i="27"/>
  <c r="E61" i="23"/>
  <c r="F61" i="23" s="1"/>
  <c r="G61" i="23" s="1"/>
  <c r="H69" i="3"/>
  <c r="D70" i="3"/>
  <c r="G56" i="37"/>
  <c r="D57" i="37"/>
  <c r="B56" i="37"/>
  <c r="H56" i="37"/>
  <c r="D50" i="49"/>
  <c r="E50" i="49" s="1"/>
  <c r="E62" i="26"/>
  <c r="F62" i="26" s="1"/>
  <c r="D63" i="26" s="1"/>
  <c r="B62" i="26"/>
  <c r="D56" i="35"/>
  <c r="I51" i="40"/>
  <c r="E54" i="39"/>
  <c r="F54" i="39" s="1"/>
  <c r="H54" i="39" s="1"/>
  <c r="B54" i="39"/>
  <c r="E56" i="38"/>
  <c r="F56" i="38" s="1"/>
  <c r="D57" i="38" s="1"/>
  <c r="B56" i="38"/>
  <c r="I59" i="29"/>
  <c r="B49" i="49"/>
  <c r="G49" i="49"/>
  <c r="H49" i="49"/>
  <c r="B51" i="41"/>
  <c r="G51" i="41"/>
  <c r="H47" i="45"/>
  <c r="D48" i="45"/>
  <c r="B64" i="24"/>
  <c r="G64" i="24"/>
  <c r="H64" i="24"/>
  <c r="D68" i="19"/>
  <c r="E68" i="19" s="1"/>
  <c r="F68" i="19" s="1"/>
  <c r="B65" i="18"/>
  <c r="G65" i="18"/>
  <c r="E52" i="40"/>
  <c r="F52" i="40" s="1"/>
  <c r="D53" i="40" s="1"/>
  <c r="B52" i="40"/>
  <c r="F46" i="43"/>
  <c r="B46" i="43"/>
  <c r="I68" i="3"/>
  <c r="G61" i="22"/>
  <c r="I61" i="22" s="1"/>
  <c r="D62" i="22"/>
  <c r="E62" i="22" s="1"/>
  <c r="F62" i="22" s="1"/>
  <c r="H65" i="18"/>
  <c r="D66" i="18"/>
  <c r="H58" i="34"/>
  <c r="I58" i="34" s="1"/>
  <c r="D59" i="34"/>
  <c r="E59" i="34" s="1"/>
  <c r="F59" i="34" s="1"/>
  <c r="G60" i="25"/>
  <c r="I47" i="48"/>
  <c r="G60" i="29"/>
  <c r="I60" i="29" s="1"/>
  <c r="H60" i="25"/>
  <c r="E48" i="48"/>
  <c r="F48" i="48" s="1"/>
  <c r="H48" i="48" s="1"/>
  <c r="B58" i="31"/>
  <c r="H58" i="31"/>
  <c r="I58" i="31" s="1"/>
  <c r="E60" i="27"/>
  <c r="F60" i="27" s="1"/>
  <c r="G60" i="27" s="1"/>
  <c r="B46" i="44"/>
  <c r="F46" i="44"/>
  <c r="H46" i="44" s="1"/>
  <c r="E48" i="42"/>
  <c r="F48" i="42" s="1"/>
  <c r="D49" i="42" s="1"/>
  <c r="B48" i="42"/>
  <c r="E61" i="29"/>
  <c r="F61" i="29" s="1"/>
  <c r="D62" i="29" s="1"/>
  <c r="B69" i="4"/>
  <c r="H69" i="4"/>
  <c r="I50" i="41" l="1"/>
  <c r="I47" i="42"/>
  <c r="I61" i="26"/>
  <c r="H62" i="26"/>
  <c r="H48" i="42"/>
  <c r="I51" i="41"/>
  <c r="I55" i="38"/>
  <c r="H52" i="40"/>
  <c r="H61" i="25"/>
  <c r="H61" i="23"/>
  <c r="I61" i="23" s="1"/>
  <c r="G62" i="26"/>
  <c r="G66" i="21"/>
  <c r="G54" i="39"/>
  <c r="I53" i="39"/>
  <c r="G48" i="42"/>
  <c r="I48" i="42" s="1"/>
  <c r="I64" i="24"/>
  <c r="I49" i="49"/>
  <c r="G61" i="29"/>
  <c r="H61" i="29"/>
  <c r="H56" i="38"/>
  <c r="G48" i="48"/>
  <c r="I48" i="48" s="1"/>
  <c r="G61" i="25"/>
  <c r="I61" i="25" s="1"/>
  <c r="F52" i="41"/>
  <c r="D53" i="41" s="1"/>
  <c r="E53" i="41" s="1"/>
  <c r="F53" i="41" s="1"/>
  <c r="D60" i="34"/>
  <c r="E60" i="34" s="1"/>
  <c r="H65" i="24"/>
  <c r="D66" i="24"/>
  <c r="D47" i="44"/>
  <c r="E47" i="44" s="1"/>
  <c r="B68" i="19"/>
  <c r="G68" i="19"/>
  <c r="E59" i="31"/>
  <c r="F59" i="31" s="1"/>
  <c r="D60" i="31" s="1"/>
  <c r="B59" i="31"/>
  <c r="H68" i="19"/>
  <c r="D69" i="19"/>
  <c r="B62" i="22"/>
  <c r="H62" i="22"/>
  <c r="H60" i="27"/>
  <c r="D61" i="27"/>
  <c r="G52" i="40"/>
  <c r="E57" i="37"/>
  <c r="F57" i="37" s="1"/>
  <c r="D58" i="37" s="1"/>
  <c r="H57" i="37"/>
  <c r="B57" i="37"/>
  <c r="G62" i="22"/>
  <c r="D63" i="22"/>
  <c r="I60" i="27"/>
  <c r="B59" i="34"/>
  <c r="H59" i="34"/>
  <c r="G59" i="34"/>
  <c r="I54" i="39"/>
  <c r="E63" i="26"/>
  <c r="F63" i="26" s="1"/>
  <c r="D64" i="26" s="1"/>
  <c r="B63" i="26"/>
  <c r="I47" i="45"/>
  <c r="B65" i="24"/>
  <c r="G65" i="24"/>
  <c r="B56" i="35"/>
  <c r="D47" i="43"/>
  <c r="E47" i="43" s="1"/>
  <c r="F47" i="43" s="1"/>
  <c r="E48" i="45"/>
  <c r="F48" i="45" s="1"/>
  <c r="G48" i="45" s="1"/>
  <c r="B48" i="45"/>
  <c r="D55" i="39"/>
  <c r="E55" i="39" s="1"/>
  <c r="F55" i="39" s="1"/>
  <c r="E70" i="3"/>
  <c r="F70" i="3" s="1"/>
  <c r="G70" i="3" s="1"/>
  <c r="B70" i="3"/>
  <c r="E62" i="29"/>
  <c r="F62" i="29" s="1"/>
  <c r="D63" i="29" s="1"/>
  <c r="E49" i="42"/>
  <c r="F49" i="42" s="1"/>
  <c r="D50" i="42" s="1"/>
  <c r="B49" i="42"/>
  <c r="D49" i="48"/>
  <c r="E49" i="48" s="1"/>
  <c r="E66" i="18"/>
  <c r="F66" i="18" s="1"/>
  <c r="H66" i="18" s="1"/>
  <c r="B66" i="18"/>
  <c r="H46" i="43"/>
  <c r="I65" i="18"/>
  <c r="B50" i="49"/>
  <c r="F50" i="49"/>
  <c r="G50" i="49" s="1"/>
  <c r="H66" i="21"/>
  <c r="I69" i="3"/>
  <c r="E62" i="25"/>
  <c r="F62" i="25" s="1"/>
  <c r="D63" i="25" s="1"/>
  <c r="B62" i="25"/>
  <c r="B52" i="41"/>
  <c r="E57" i="38"/>
  <c r="F57" i="38" s="1"/>
  <c r="D58" i="38" s="1"/>
  <c r="B57" i="38"/>
  <c r="E67" i="21"/>
  <c r="F67" i="21" s="1"/>
  <c r="D68" i="21" s="1"/>
  <c r="H67" i="21"/>
  <c r="B67" i="21"/>
  <c r="E53" i="40"/>
  <c r="F53" i="40" s="1"/>
  <c r="G53" i="40" s="1"/>
  <c r="B53" i="40"/>
  <c r="I69" i="4"/>
  <c r="G46" i="44"/>
  <c r="I46" i="44" s="1"/>
  <c r="I60" i="25"/>
  <c r="G46" i="43"/>
  <c r="G56" i="38"/>
  <c r="I56" i="38" s="1"/>
  <c r="E56" i="35"/>
  <c r="F56" i="35" s="1"/>
  <c r="G56" i="35" s="1"/>
  <c r="I56" i="37"/>
  <c r="D62" i="23"/>
  <c r="E62" i="23" s="1"/>
  <c r="E70" i="4"/>
  <c r="F70" i="4" s="1"/>
  <c r="D71" i="4" s="1"/>
  <c r="B70" i="4"/>
  <c r="H52" i="41" l="1"/>
  <c r="G52" i="41"/>
  <c r="I52" i="40"/>
  <c r="I62" i="26"/>
  <c r="I66" i="21"/>
  <c r="G57" i="37"/>
  <c r="I57" i="37" s="1"/>
  <c r="I61" i="29"/>
  <c r="H70" i="3"/>
  <c r="I70" i="3" s="1"/>
  <c r="H62" i="25"/>
  <c r="H63" i="26"/>
  <c r="H50" i="49"/>
  <c r="H49" i="42"/>
  <c r="G67" i="21"/>
  <c r="G62" i="25"/>
  <c r="G49" i="42"/>
  <c r="G63" i="26"/>
  <c r="H53" i="40"/>
  <c r="I53" i="40" s="1"/>
  <c r="H57" i="38"/>
  <c r="G57" i="38"/>
  <c r="G62" i="29"/>
  <c r="I59" i="34"/>
  <c r="F62" i="23"/>
  <c r="G62" i="23" s="1"/>
  <c r="G59" i="31"/>
  <c r="H59" i="31"/>
  <c r="F60" i="34"/>
  <c r="D61" i="34" s="1"/>
  <c r="E61" i="34" s="1"/>
  <c r="F61" i="34" s="1"/>
  <c r="H56" i="35"/>
  <c r="I56" i="35" s="1"/>
  <c r="H62" i="29"/>
  <c r="I62" i="22"/>
  <c r="I67" i="21"/>
  <c r="F47" i="44"/>
  <c r="H47" i="44" s="1"/>
  <c r="I68" i="19"/>
  <c r="I52" i="41"/>
  <c r="I65" i="24"/>
  <c r="H55" i="39"/>
  <c r="D56" i="39"/>
  <c r="D54" i="41"/>
  <c r="E54" i="41" s="1"/>
  <c r="H62" i="23"/>
  <c r="D63" i="23"/>
  <c r="D51" i="49"/>
  <c r="E51" i="49" s="1"/>
  <c r="F51" i="49" s="1"/>
  <c r="E63" i="29"/>
  <c r="F63" i="29" s="1"/>
  <c r="D64" i="29" s="1"/>
  <c r="D71" i="3"/>
  <c r="E71" i="3" s="1"/>
  <c r="F71" i="3" s="1"/>
  <c r="G47" i="43"/>
  <c r="D48" i="43"/>
  <c r="E69" i="19"/>
  <c r="F69" i="19" s="1"/>
  <c r="G69" i="19" s="1"/>
  <c r="B69" i="19"/>
  <c r="E71" i="4"/>
  <c r="F71" i="4" s="1"/>
  <c r="D72" i="4" s="1"/>
  <c r="B71" i="4"/>
  <c r="E68" i="21"/>
  <c r="F68" i="21" s="1"/>
  <c r="G68" i="21" s="1"/>
  <c r="B68" i="21"/>
  <c r="B62" i="23"/>
  <c r="B49" i="48"/>
  <c r="F49" i="48"/>
  <c r="G49" i="48" s="1"/>
  <c r="B47" i="43"/>
  <c r="H47" i="43"/>
  <c r="E58" i="37"/>
  <c r="F58" i="37" s="1"/>
  <c r="D59" i="37" s="1"/>
  <c r="B58" i="37"/>
  <c r="B47" i="44"/>
  <c r="I50" i="49"/>
  <c r="B55" i="39"/>
  <c r="G55" i="39"/>
  <c r="E66" i="24"/>
  <c r="F66" i="24" s="1"/>
  <c r="H66" i="24" s="1"/>
  <c r="B66" i="24"/>
  <c r="D67" i="18"/>
  <c r="E67" i="18" s="1"/>
  <c r="F67" i="18" s="1"/>
  <c r="I46" i="43"/>
  <c r="H48" i="45"/>
  <c r="I48" i="45" s="1"/>
  <c r="E64" i="26"/>
  <c r="F64" i="26" s="1"/>
  <c r="D65" i="26" s="1"/>
  <c r="B64" i="26"/>
  <c r="E61" i="27"/>
  <c r="F61" i="27" s="1"/>
  <c r="D62" i="27" s="1"/>
  <c r="B61" i="27"/>
  <c r="B53" i="41"/>
  <c r="H53" i="41"/>
  <c r="G53" i="41"/>
  <c r="D57" i="35"/>
  <c r="E57" i="35" s="1"/>
  <c r="F57" i="35" s="1"/>
  <c r="E63" i="25"/>
  <c r="F63" i="25" s="1"/>
  <c r="D64" i="25" s="1"/>
  <c r="B63" i="25"/>
  <c r="H70" i="4"/>
  <c r="D54" i="40"/>
  <c r="E54" i="40" s="1"/>
  <c r="E58" i="38"/>
  <c r="F58" i="38" s="1"/>
  <c r="D59" i="38" s="1"/>
  <c r="B58" i="38"/>
  <c r="G66" i="18"/>
  <c r="I66" i="18" s="1"/>
  <c r="E63" i="22"/>
  <c r="F63" i="22" s="1"/>
  <c r="D64" i="22" s="1"/>
  <c r="B63" i="22"/>
  <c r="D49" i="45"/>
  <c r="G70" i="4"/>
  <c r="E50" i="42"/>
  <c r="F50" i="42" s="1"/>
  <c r="H50" i="42" s="1"/>
  <c r="B50" i="42"/>
  <c r="E60" i="31"/>
  <c r="F60" i="31" s="1"/>
  <c r="G60" i="31" s="1"/>
  <c r="B60" i="31"/>
  <c r="B60" i="34"/>
  <c r="H60" i="34" l="1"/>
  <c r="G60" i="34"/>
  <c r="H63" i="25"/>
  <c r="I62" i="25"/>
  <c r="I55" i="39"/>
  <c r="I59" i="31"/>
  <c r="I49" i="42"/>
  <c r="H63" i="29"/>
  <c r="I63" i="29" s="1"/>
  <c r="I63" i="26"/>
  <c r="G50" i="42"/>
  <c r="I50" i="42" s="1"/>
  <c r="H49" i="48"/>
  <c r="I49" i="48" s="1"/>
  <c r="G63" i="29"/>
  <c r="H68" i="21"/>
  <c r="G47" i="44"/>
  <c r="I47" i="44" s="1"/>
  <c r="I62" i="23"/>
  <c r="D48" i="44"/>
  <c r="B48" i="44" s="1"/>
  <c r="I62" i="29"/>
  <c r="I57" i="38"/>
  <c r="G66" i="24"/>
  <c r="I66" i="24" s="1"/>
  <c r="H64" i="26"/>
  <c r="G63" i="22"/>
  <c r="F54" i="40"/>
  <c r="H54" i="40" s="1"/>
  <c r="G64" i="26"/>
  <c r="H63" i="22"/>
  <c r="G61" i="27"/>
  <c r="H58" i="37"/>
  <c r="G58" i="38"/>
  <c r="H61" i="27"/>
  <c r="G58" i="37"/>
  <c r="H58" i="38"/>
  <c r="G71" i="4"/>
  <c r="F54" i="41"/>
  <c r="D55" i="41" s="1"/>
  <c r="I47" i="43"/>
  <c r="I68" i="21"/>
  <c r="I53" i="41"/>
  <c r="D52" i="49"/>
  <c r="E52" i="49"/>
  <c r="G71" i="3"/>
  <c r="D72" i="3"/>
  <c r="B49" i="45"/>
  <c r="G63" i="25"/>
  <c r="I63" i="25" s="1"/>
  <c r="E65" i="26"/>
  <c r="F65" i="26" s="1"/>
  <c r="D66" i="26" s="1"/>
  <c r="B65" i="26"/>
  <c r="B67" i="18"/>
  <c r="G67" i="18"/>
  <c r="D70" i="19"/>
  <c r="E70" i="19" s="1"/>
  <c r="D62" i="34"/>
  <c r="E72" i="4"/>
  <c r="F72" i="4" s="1"/>
  <c r="G72" i="4" s="1"/>
  <c r="B72" i="4"/>
  <c r="I60" i="34"/>
  <c r="E64" i="25"/>
  <c r="F64" i="25" s="1"/>
  <c r="D65" i="25" s="1"/>
  <c r="B64" i="25"/>
  <c r="D67" i="24"/>
  <c r="E67" i="24" s="1"/>
  <c r="F67" i="24" s="1"/>
  <c r="B71" i="3"/>
  <c r="H71" i="3"/>
  <c r="D61" i="31"/>
  <c r="E61" i="31" s="1"/>
  <c r="F61" i="31" s="1"/>
  <c r="E59" i="38"/>
  <c r="F59" i="38" s="1"/>
  <c r="D60" i="38" s="1"/>
  <c r="B59" i="38"/>
  <c r="H57" i="35"/>
  <c r="D58" i="35"/>
  <c r="D51" i="42"/>
  <c r="E51" i="42" s="1"/>
  <c r="F51" i="42" s="1"/>
  <c r="B57" i="35"/>
  <c r="G57" i="35"/>
  <c r="D50" i="48"/>
  <c r="E50" i="48" s="1"/>
  <c r="F50" i="48" s="1"/>
  <c r="B54" i="41"/>
  <c r="B51" i="49"/>
  <c r="H51" i="49"/>
  <c r="G51" i="49"/>
  <c r="B61" i="34"/>
  <c r="H61" i="34"/>
  <c r="G61" i="34"/>
  <c r="E62" i="27"/>
  <c r="F62" i="27" s="1"/>
  <c r="D63" i="27" s="1"/>
  <c r="B62" i="27"/>
  <c r="H60" i="31"/>
  <c r="I60" i="31" s="1"/>
  <c r="B54" i="40"/>
  <c r="D69" i="21"/>
  <c r="E69" i="21" s="1"/>
  <c r="F69" i="21" s="1"/>
  <c r="E56" i="39"/>
  <c r="F56" i="39" s="1"/>
  <c r="D57" i="39" s="1"/>
  <c r="B56" i="39"/>
  <c r="E48" i="43"/>
  <c r="F48" i="43" s="1"/>
  <c r="H48" i="43" s="1"/>
  <c r="B48" i="43"/>
  <c r="E63" i="23"/>
  <c r="F63" i="23" s="1"/>
  <c r="D64" i="23" s="1"/>
  <c r="B63" i="23"/>
  <c r="E49" i="45"/>
  <c r="F49" i="45" s="1"/>
  <c r="G49" i="45" s="1"/>
  <c r="E64" i="22"/>
  <c r="F64" i="22" s="1"/>
  <c r="D65" i="22" s="1"/>
  <c r="B64" i="22"/>
  <c r="I70" i="4"/>
  <c r="H67" i="18"/>
  <c r="D68" i="18"/>
  <c r="E59" i="37"/>
  <c r="F59" i="37" s="1"/>
  <c r="H59" i="37" s="1"/>
  <c r="B59" i="37"/>
  <c r="H71" i="4"/>
  <c r="H69" i="19"/>
  <c r="I69" i="19" s="1"/>
  <c r="E64" i="29"/>
  <c r="F64" i="29" s="1"/>
  <c r="D65" i="29" s="1"/>
  <c r="E48" i="44" l="1"/>
  <c r="F48" i="44" s="1"/>
  <c r="D49" i="44" s="1"/>
  <c r="H54" i="41"/>
  <c r="G54" i="41"/>
  <c r="I58" i="38"/>
  <c r="I57" i="35"/>
  <c r="G54" i="40"/>
  <c r="I54" i="40" s="1"/>
  <c r="D55" i="40"/>
  <c r="E55" i="40" s="1"/>
  <c r="F55" i="40" s="1"/>
  <c r="D56" i="40" s="1"/>
  <c r="I61" i="27"/>
  <c r="H64" i="29"/>
  <c r="I51" i="49"/>
  <c r="I71" i="4"/>
  <c r="I58" i="37"/>
  <c r="H63" i="23"/>
  <c r="H56" i="39"/>
  <c r="G63" i="23"/>
  <c r="I54" i="41"/>
  <c r="G64" i="29"/>
  <c r="I64" i="29" s="1"/>
  <c r="G56" i="39"/>
  <c r="I63" i="22"/>
  <c r="G48" i="44"/>
  <c r="I48" i="44" s="1"/>
  <c r="G59" i="38"/>
  <c r="F70" i="19"/>
  <c r="G70" i="19" s="1"/>
  <c r="H64" i="22"/>
  <c r="H72" i="4"/>
  <c r="I72" i="4" s="1"/>
  <c r="G64" i="22"/>
  <c r="H48" i="44"/>
  <c r="I64" i="26"/>
  <c r="I71" i="3"/>
  <c r="G69" i="21"/>
  <c r="D70" i="21"/>
  <c r="E65" i="29"/>
  <c r="F65" i="29" s="1"/>
  <c r="D66" i="29" s="1"/>
  <c r="D49" i="43"/>
  <c r="I61" i="34"/>
  <c r="B50" i="48"/>
  <c r="H50" i="48"/>
  <c r="G50" i="48"/>
  <c r="E58" i="35"/>
  <c r="F58" i="35" s="1"/>
  <c r="H58" i="35" s="1"/>
  <c r="B58" i="35"/>
  <c r="B61" i="31"/>
  <c r="H61" i="31"/>
  <c r="G61" i="31"/>
  <c r="B70" i="19"/>
  <c r="E68" i="18"/>
  <c r="F68" i="18" s="1"/>
  <c r="G68" i="18" s="1"/>
  <c r="B68" i="18"/>
  <c r="B62" i="34"/>
  <c r="D51" i="48"/>
  <c r="E51" i="48" s="1"/>
  <c r="B67" i="24"/>
  <c r="G67" i="24"/>
  <c r="H67" i="24"/>
  <c r="E55" i="41"/>
  <c r="F55" i="41" s="1"/>
  <c r="G55" i="41" s="1"/>
  <c r="B55" i="41"/>
  <c r="I67" i="18"/>
  <c r="H51" i="42"/>
  <c r="D52" i="42"/>
  <c r="E66" i="26"/>
  <c r="F66" i="26" s="1"/>
  <c r="D67" i="26" s="1"/>
  <c r="B66" i="26"/>
  <c r="B51" i="42"/>
  <c r="G51" i="42"/>
  <c r="E64" i="23"/>
  <c r="F64" i="23" s="1"/>
  <c r="D65" i="23" s="1"/>
  <c r="B64" i="23"/>
  <c r="E72" i="3"/>
  <c r="F72" i="3" s="1"/>
  <c r="D73" i="3" s="1"/>
  <c r="B72" i="3"/>
  <c r="D68" i="24"/>
  <c r="E68" i="24" s="1"/>
  <c r="F68" i="24" s="1"/>
  <c r="D62" i="31"/>
  <c r="G59" i="37"/>
  <c r="I59" i="37" s="1"/>
  <c r="H62" i="27"/>
  <c r="E49" i="44"/>
  <c r="F49" i="44" s="1"/>
  <c r="H49" i="44" s="1"/>
  <c r="B49" i="44"/>
  <c r="G65" i="26"/>
  <c r="D60" i="37"/>
  <c r="E60" i="37" s="1"/>
  <c r="F60" i="37" s="1"/>
  <c r="E65" i="25"/>
  <c r="F65" i="25" s="1"/>
  <c r="H65" i="25" s="1"/>
  <c r="B65" i="25"/>
  <c r="G62" i="27"/>
  <c r="E57" i="39"/>
  <c r="F57" i="39" s="1"/>
  <c r="D58" i="39" s="1"/>
  <c r="B57" i="39"/>
  <c r="E65" i="22"/>
  <c r="F65" i="22" s="1"/>
  <c r="H65" i="22" s="1"/>
  <c r="B65" i="22"/>
  <c r="G48" i="43"/>
  <c r="I48" i="43" s="1"/>
  <c r="B55" i="40"/>
  <c r="H59" i="38"/>
  <c r="I59" i="38" s="1"/>
  <c r="G64" i="25"/>
  <c r="D73" i="4"/>
  <c r="E73" i="4" s="1"/>
  <c r="E74" i="4" s="1"/>
  <c r="H65" i="26"/>
  <c r="H49" i="45"/>
  <c r="I49" i="45" s="1"/>
  <c r="D50" i="45"/>
  <c r="B69" i="21"/>
  <c r="H69" i="21"/>
  <c r="I69" i="21" s="1"/>
  <c r="E63" i="27"/>
  <c r="F63" i="27" s="1"/>
  <c r="B63" i="27"/>
  <c r="E60" i="38"/>
  <c r="F60" i="38" s="1"/>
  <c r="D61" i="38" s="1"/>
  <c r="B60" i="38"/>
  <c r="H64" i="25"/>
  <c r="E62" i="34"/>
  <c r="F62" i="34" s="1"/>
  <c r="G62" i="34" s="1"/>
  <c r="B52" i="49"/>
  <c r="F52" i="49"/>
  <c r="H52" i="49" s="1"/>
  <c r="I65" i="26" l="1"/>
  <c r="H57" i="39"/>
  <c r="G55" i="40"/>
  <c r="E56" i="40"/>
  <c r="F56" i="40" s="1"/>
  <c r="G56" i="40" s="1"/>
  <c r="H55" i="40"/>
  <c r="I55" i="40" s="1"/>
  <c r="I56" i="39"/>
  <c r="G58" i="35"/>
  <c r="I58" i="35" s="1"/>
  <c r="G52" i="49"/>
  <c r="I52" i="49" s="1"/>
  <c r="G64" i="23"/>
  <c r="G60" i="38"/>
  <c r="I63" i="23"/>
  <c r="H70" i="19"/>
  <c r="I70" i="19" s="1"/>
  <c r="G65" i="29"/>
  <c r="G66" i="26"/>
  <c r="H68" i="18"/>
  <c r="I68" i="18" s="1"/>
  <c r="H65" i="29"/>
  <c r="H60" i="38"/>
  <c r="I67" i="24"/>
  <c r="I64" i="22"/>
  <c r="D71" i="19"/>
  <c r="E71" i="19" s="1"/>
  <c r="F71" i="19" s="1"/>
  <c r="H71" i="19" s="1"/>
  <c r="G57" i="39"/>
  <c r="I57" i="39" s="1"/>
  <c r="F51" i="48"/>
  <c r="G51" i="48" s="1"/>
  <c r="I61" i="31"/>
  <c r="I64" i="25"/>
  <c r="H60" i="37"/>
  <c r="D61" i="37"/>
  <c r="D69" i="24"/>
  <c r="E69" i="24" s="1"/>
  <c r="F69" i="24" s="1"/>
  <c r="D64" i="27"/>
  <c r="B62" i="31"/>
  <c r="E67" i="26"/>
  <c r="F67" i="26" s="1"/>
  <c r="D68" i="26" s="1"/>
  <c r="B67" i="26"/>
  <c r="D56" i="41"/>
  <c r="B49" i="43"/>
  <c r="I51" i="42"/>
  <c r="E66" i="29"/>
  <c r="F66" i="29" s="1"/>
  <c r="D67" i="29" s="1"/>
  <c r="D66" i="22"/>
  <c r="E66" i="22" s="1"/>
  <c r="E52" i="42"/>
  <c r="F52" i="42" s="1"/>
  <c r="G52" i="42" s="1"/>
  <c r="B52" i="42"/>
  <c r="B68" i="24"/>
  <c r="G68" i="24"/>
  <c r="H68" i="24"/>
  <c r="E61" i="38"/>
  <c r="F61" i="38" s="1"/>
  <c r="D62" i="38" s="1"/>
  <c r="B61" i="38"/>
  <c r="B56" i="40"/>
  <c r="G72" i="3"/>
  <c r="D69" i="18"/>
  <c r="E69" i="18" s="1"/>
  <c r="F69" i="18" s="1"/>
  <c r="D70" i="18" s="1"/>
  <c r="D50" i="44"/>
  <c r="E50" i="44" s="1"/>
  <c r="G63" i="27"/>
  <c r="E58" i="39"/>
  <c r="F58" i="39" s="1"/>
  <c r="D59" i="39" s="1"/>
  <c r="B58" i="39"/>
  <c r="B60" i="37"/>
  <c r="G60" i="37"/>
  <c r="I62" i="27"/>
  <c r="H72" i="3"/>
  <c r="B51" i="48"/>
  <c r="E65" i="23"/>
  <c r="F65" i="23" s="1"/>
  <c r="D66" i="23" s="1"/>
  <c r="B65" i="23"/>
  <c r="E50" i="45"/>
  <c r="F50" i="45" s="1"/>
  <c r="D51" i="45" s="1"/>
  <c r="B50" i="45"/>
  <c r="D53" i="49"/>
  <c r="E53" i="49" s="1"/>
  <c r="E73" i="3"/>
  <c r="E74" i="3" s="1"/>
  <c r="B73" i="3"/>
  <c r="H55" i="41"/>
  <c r="I55" i="41" s="1"/>
  <c r="D59" i="35"/>
  <c r="E59" i="35" s="1"/>
  <c r="F59" i="35" s="1"/>
  <c r="E70" i="21"/>
  <c r="F70" i="21" s="1"/>
  <c r="D71" i="21" s="1"/>
  <c r="B70" i="21"/>
  <c r="D66" i="25"/>
  <c r="E66" i="25" s="1"/>
  <c r="F66" i="25" s="1"/>
  <c r="I60" i="38"/>
  <c r="H62" i="34"/>
  <c r="I62" i="34" s="1"/>
  <c r="D63" i="34"/>
  <c r="H63" i="27"/>
  <c r="B73" i="4"/>
  <c r="F73" i="4"/>
  <c r="G73" i="4" s="1"/>
  <c r="G74" i="4" s="1"/>
  <c r="G65" i="22"/>
  <c r="I65" i="22" s="1"/>
  <c r="G65" i="25"/>
  <c r="I65" i="25" s="1"/>
  <c r="G49" i="44"/>
  <c r="I49" i="44" s="1"/>
  <c r="E62" i="31"/>
  <c r="F62" i="31" s="1"/>
  <c r="H64" i="23"/>
  <c r="I64" i="23" s="1"/>
  <c r="H66" i="26"/>
  <c r="I50" i="48"/>
  <c r="E49" i="43"/>
  <c r="F49" i="43" s="1"/>
  <c r="G65" i="23" l="1"/>
  <c r="B71" i="19"/>
  <c r="H51" i="48"/>
  <c r="H67" i="26"/>
  <c r="I67" i="26" s="1"/>
  <c r="G67" i="26"/>
  <c r="I66" i="26"/>
  <c r="D52" i="48"/>
  <c r="E52" i="48" s="1"/>
  <c r="D57" i="40"/>
  <c r="E57" i="40" s="1"/>
  <c r="F57" i="40" s="1"/>
  <c r="D58" i="40" s="1"/>
  <c r="H56" i="40"/>
  <c r="I56" i="40" s="1"/>
  <c r="I63" i="27"/>
  <c r="I65" i="29"/>
  <c r="G66" i="29"/>
  <c r="G50" i="45"/>
  <c r="F50" i="44"/>
  <c r="H50" i="44" s="1"/>
  <c r="D72" i="19"/>
  <c r="E72" i="19" s="1"/>
  <c r="F72" i="19" s="1"/>
  <c r="D73" i="19" s="1"/>
  <c r="F66" i="22"/>
  <c r="G66" i="22" s="1"/>
  <c r="G71" i="19"/>
  <c r="I71" i="19" s="1"/>
  <c r="F53" i="49"/>
  <c r="D54" i="49" s="1"/>
  <c r="B54" i="49" s="1"/>
  <c r="H66" i="29"/>
  <c r="I60" i="37"/>
  <c r="I68" i="24"/>
  <c r="I51" i="48"/>
  <c r="I72" i="3"/>
  <c r="E70" i="18"/>
  <c r="F70" i="18" s="1"/>
  <c r="G70" i="18" s="1"/>
  <c r="B70" i="18"/>
  <c r="G70" i="21"/>
  <c r="H65" i="23"/>
  <c r="I65" i="23" s="1"/>
  <c r="E59" i="39"/>
  <c r="F59" i="39" s="1"/>
  <c r="D60" i="39" s="1"/>
  <c r="B59" i="39"/>
  <c r="B56" i="41"/>
  <c r="B64" i="27"/>
  <c r="G62" i="31"/>
  <c r="D63" i="31"/>
  <c r="D53" i="42"/>
  <c r="E53" i="42" s="1"/>
  <c r="F53" i="42" s="1"/>
  <c r="E71" i="21"/>
  <c r="F71" i="21" s="1"/>
  <c r="D72" i="21" s="1"/>
  <c r="B71" i="21"/>
  <c r="G59" i="35"/>
  <c r="D60" i="35"/>
  <c r="E66" i="23"/>
  <c r="F66" i="23" s="1"/>
  <c r="D67" i="23" s="1"/>
  <c r="B66" i="23"/>
  <c r="B50" i="44"/>
  <c r="B66" i="22"/>
  <c r="B69" i="24"/>
  <c r="G69" i="24"/>
  <c r="E68" i="26"/>
  <c r="F68" i="26" s="1"/>
  <c r="B68" i="26"/>
  <c r="E61" i="37"/>
  <c r="F61" i="37" s="1"/>
  <c r="G61" i="37" s="1"/>
  <c r="B61" i="37"/>
  <c r="H69" i="24"/>
  <c r="D70" i="24"/>
  <c r="B59" i="35"/>
  <c r="H59" i="35"/>
  <c r="G49" i="43"/>
  <c r="D50" i="43"/>
  <c r="E50" i="43" s="1"/>
  <c r="H58" i="39"/>
  <c r="H49" i="43"/>
  <c r="H62" i="31"/>
  <c r="E63" i="34"/>
  <c r="F63" i="34" s="1"/>
  <c r="H63" i="34" s="1"/>
  <c r="B63" i="34"/>
  <c r="B53" i="49"/>
  <c r="H73" i="4"/>
  <c r="H66" i="25"/>
  <c r="D67" i="25"/>
  <c r="B66" i="25"/>
  <c r="G66" i="25"/>
  <c r="H50" i="45"/>
  <c r="I50" i="45" s="1"/>
  <c r="G58" i="39"/>
  <c r="H61" i="38"/>
  <c r="E67" i="29"/>
  <c r="F67" i="29" s="1"/>
  <c r="D68" i="29" s="1"/>
  <c r="E62" i="38"/>
  <c r="F62" i="38" s="1"/>
  <c r="D63" i="38" s="1"/>
  <c r="B62" i="38"/>
  <c r="H70" i="21"/>
  <c r="F73" i="3"/>
  <c r="E51" i="45"/>
  <c r="F51" i="45" s="1"/>
  <c r="H51" i="45" s="1"/>
  <c r="B51" i="45"/>
  <c r="B69" i="18"/>
  <c r="H69" i="18"/>
  <c r="G69" i="18"/>
  <c r="G61" i="38"/>
  <c r="H52" i="42"/>
  <c r="I52" i="42" s="1"/>
  <c r="E56" i="41"/>
  <c r="F56" i="41" s="1"/>
  <c r="G56" i="41" s="1"/>
  <c r="E64" i="27"/>
  <c r="F64" i="27" s="1"/>
  <c r="F52" i="48" l="1"/>
  <c r="G52" i="48" s="1"/>
  <c r="B52" i="48"/>
  <c r="H66" i="22"/>
  <c r="D67" i="22"/>
  <c r="E67" i="22" s="1"/>
  <c r="F67" i="22" s="1"/>
  <c r="G50" i="44"/>
  <c r="I50" i="44" s="1"/>
  <c r="I66" i="29"/>
  <c r="I62" i="31"/>
  <c r="G57" i="40"/>
  <c r="H59" i="39"/>
  <c r="H57" i="40"/>
  <c r="B57" i="40"/>
  <c r="D51" i="44"/>
  <c r="E51" i="44" s="1"/>
  <c r="B72" i="19"/>
  <c r="G59" i="39"/>
  <c r="H70" i="18"/>
  <c r="I70" i="18" s="1"/>
  <c r="H67" i="29"/>
  <c r="I59" i="35"/>
  <c r="I69" i="18"/>
  <c r="H53" i="49"/>
  <c r="G53" i="49"/>
  <c r="G63" i="34"/>
  <c r="I63" i="34" s="1"/>
  <c r="H61" i="37"/>
  <c r="I61" i="37" s="1"/>
  <c r="G67" i="29"/>
  <c r="F50" i="43"/>
  <c r="D51" i="43" s="1"/>
  <c r="B51" i="43" s="1"/>
  <c r="H71" i="21"/>
  <c r="E54" i="49"/>
  <c r="F54" i="49" s="1"/>
  <c r="D55" i="49" s="1"/>
  <c r="E55" i="49" s="1"/>
  <c r="F55" i="49" s="1"/>
  <c r="H72" i="19"/>
  <c r="I66" i="22"/>
  <c r="I49" i="43"/>
  <c r="G72" i="19"/>
  <c r="I58" i="39"/>
  <c r="D68" i="22"/>
  <c r="E68" i="22" s="1"/>
  <c r="H64" i="27"/>
  <c r="D65" i="27"/>
  <c r="E67" i="25"/>
  <c r="F67" i="25" s="1"/>
  <c r="G67" i="25" s="1"/>
  <c r="B67" i="25"/>
  <c r="E60" i="35"/>
  <c r="F60" i="35" s="1"/>
  <c r="G60" i="35" s="1"/>
  <c r="B60" i="35"/>
  <c r="E72" i="21"/>
  <c r="F72" i="21" s="1"/>
  <c r="D73" i="21" s="1"/>
  <c r="B72" i="21"/>
  <c r="H56" i="41"/>
  <c r="I56" i="41" s="1"/>
  <c r="E58" i="40"/>
  <c r="F58" i="40" s="1"/>
  <c r="H58" i="40" s="1"/>
  <c r="B58" i="40"/>
  <c r="D52" i="45"/>
  <c r="E52" i="45" s="1"/>
  <c r="E68" i="29"/>
  <c r="F68" i="29" s="1"/>
  <c r="D69" i="29" s="1"/>
  <c r="I73" i="4"/>
  <c r="I74" i="4" s="1"/>
  <c r="H74" i="4"/>
  <c r="B50" i="43"/>
  <c r="D54" i="42"/>
  <c r="E54" i="42" s="1"/>
  <c r="F54" i="42" s="1"/>
  <c r="H73" i="3"/>
  <c r="G73" i="3"/>
  <c r="G74" i="3" s="1"/>
  <c r="I70" i="21"/>
  <c r="I61" i="38"/>
  <c r="D62" i="37"/>
  <c r="E62" i="37" s="1"/>
  <c r="F62" i="37" s="1"/>
  <c r="E73" i="19"/>
  <c r="E74" i="19" s="1"/>
  <c r="B73" i="19"/>
  <c r="B53" i="42"/>
  <c r="H53" i="42"/>
  <c r="G53" i="42"/>
  <c r="D69" i="26"/>
  <c r="E69" i="26" s="1"/>
  <c r="F69" i="26" s="1"/>
  <c r="G68" i="26"/>
  <c r="I69" i="24"/>
  <c r="B67" i="22"/>
  <c r="H67" i="22"/>
  <c r="E63" i="31"/>
  <c r="F63" i="31" s="1"/>
  <c r="D64" i="31" s="1"/>
  <c r="B63" i="31"/>
  <c r="I59" i="39"/>
  <c r="E67" i="23"/>
  <c r="F67" i="23" s="1"/>
  <c r="G67" i="23" s="1"/>
  <c r="B67" i="23"/>
  <c r="D53" i="48"/>
  <c r="E53" i="48" s="1"/>
  <c r="G62" i="38"/>
  <c r="H68" i="26"/>
  <c r="G66" i="23"/>
  <c r="E63" i="38"/>
  <c r="F63" i="38" s="1"/>
  <c r="D64" i="38" s="1"/>
  <c r="B63" i="38"/>
  <c r="D57" i="41"/>
  <c r="E57" i="41" s="1"/>
  <c r="F57" i="41" s="1"/>
  <c r="D64" i="34"/>
  <c r="E64" i="34" s="1"/>
  <c r="H62" i="38"/>
  <c r="G51" i="45"/>
  <c r="I51" i="45" s="1"/>
  <c r="I66" i="25"/>
  <c r="E70" i="24"/>
  <c r="F70" i="24" s="1"/>
  <c r="G70" i="24" s="1"/>
  <c r="B70" i="24"/>
  <c r="I57" i="40"/>
  <c r="H66" i="23"/>
  <c r="G71" i="21"/>
  <c r="G64" i="27"/>
  <c r="I64" i="27" s="1"/>
  <c r="E60" i="39"/>
  <c r="F60" i="39" s="1"/>
  <c r="D61" i="39" s="1"/>
  <c r="B60" i="39"/>
  <c r="D71" i="18"/>
  <c r="E71" i="18" s="1"/>
  <c r="F71" i="18" s="1"/>
  <c r="G67" i="22" l="1"/>
  <c r="H52" i="48"/>
  <c r="I52" i="48" s="1"/>
  <c r="E51" i="43"/>
  <c r="F51" i="43" s="1"/>
  <c r="D52" i="43" s="1"/>
  <c r="H50" i="43"/>
  <c r="G50" i="43"/>
  <c r="I71" i="21"/>
  <c r="I67" i="22"/>
  <c r="I67" i="29"/>
  <c r="I53" i="49"/>
  <c r="G58" i="40"/>
  <c r="I58" i="40" s="1"/>
  <c r="F51" i="44"/>
  <c r="B51" i="44"/>
  <c r="I66" i="23"/>
  <c r="I72" i="19"/>
  <c r="H67" i="25"/>
  <c r="I67" i="25" s="1"/>
  <c r="G63" i="31"/>
  <c r="F73" i="19"/>
  <c r="G73" i="19" s="1"/>
  <c r="G74" i="19" s="1"/>
  <c r="G63" i="38"/>
  <c r="H63" i="38"/>
  <c r="H67" i="23"/>
  <c r="I67" i="23" s="1"/>
  <c r="H60" i="39"/>
  <c r="F53" i="48"/>
  <c r="D54" i="48" s="1"/>
  <c r="F68" i="22"/>
  <c r="H68" i="22" s="1"/>
  <c r="H68" i="29"/>
  <c r="G68" i="29"/>
  <c r="H54" i="49"/>
  <c r="I62" i="38"/>
  <c r="F52" i="45"/>
  <c r="H52" i="45" s="1"/>
  <c r="H60" i="35"/>
  <c r="I60" i="35" s="1"/>
  <c r="G54" i="49"/>
  <c r="F64" i="34"/>
  <c r="G64" i="34" s="1"/>
  <c r="I68" i="26"/>
  <c r="H57" i="41"/>
  <c r="D58" i="41"/>
  <c r="D56" i="49"/>
  <c r="E56" i="49" s="1"/>
  <c r="F56" i="49" s="1"/>
  <c r="E61" i="39"/>
  <c r="F61" i="39" s="1"/>
  <c r="G61" i="39" s="1"/>
  <c r="B61" i="39"/>
  <c r="D71" i="24"/>
  <c r="E71" i="24" s="1"/>
  <c r="F71" i="24" s="1"/>
  <c r="H63" i="31"/>
  <c r="B52" i="45"/>
  <c r="G72" i="21"/>
  <c r="B69" i="26"/>
  <c r="H69" i="26"/>
  <c r="B68" i="22"/>
  <c r="E64" i="31"/>
  <c r="F64" i="31" s="1"/>
  <c r="H64" i="31" s="1"/>
  <c r="B64" i="31"/>
  <c r="E73" i="21"/>
  <c r="E74" i="21" s="1"/>
  <c r="B73" i="21"/>
  <c r="H71" i="18"/>
  <c r="D72" i="18"/>
  <c r="H62" i="37"/>
  <c r="D63" i="37"/>
  <c r="G54" i="42"/>
  <c r="D55" i="42"/>
  <c r="D59" i="40"/>
  <c r="E59" i="40" s="1"/>
  <c r="B57" i="41"/>
  <c r="G57" i="41"/>
  <c r="E52" i="43"/>
  <c r="F52" i="43" s="1"/>
  <c r="H52" i="43" s="1"/>
  <c r="B52" i="43"/>
  <c r="B71" i="18"/>
  <c r="G71" i="18"/>
  <c r="B54" i="42"/>
  <c r="H54" i="42"/>
  <c r="D61" i="35"/>
  <c r="E61" i="35" s="1"/>
  <c r="G69" i="26"/>
  <c r="D70" i="26"/>
  <c r="I73" i="3"/>
  <c r="I74" i="3" s="1"/>
  <c r="H74" i="3"/>
  <c r="B53" i="48"/>
  <c r="G53" i="48"/>
  <c r="B64" i="34"/>
  <c r="E64" i="38"/>
  <c r="F64" i="38" s="1"/>
  <c r="D65" i="38" s="1"/>
  <c r="B64" i="38"/>
  <c r="B62" i="37"/>
  <c r="G62" i="37"/>
  <c r="G60" i="39"/>
  <c r="I60" i="39" s="1"/>
  <c r="H70" i="24"/>
  <c r="I70" i="24" s="1"/>
  <c r="D68" i="23"/>
  <c r="I53" i="42"/>
  <c r="I50" i="43"/>
  <c r="E69" i="29"/>
  <c r="F69" i="29" s="1"/>
  <c r="G69" i="29" s="1"/>
  <c r="G51" i="43"/>
  <c r="D68" i="25"/>
  <c r="H72" i="21"/>
  <c r="I72" i="21" s="1"/>
  <c r="H51" i="43"/>
  <c r="E65" i="27"/>
  <c r="F65" i="27" s="1"/>
  <c r="D66" i="27" s="1"/>
  <c r="B65" i="27"/>
  <c r="B55" i="49"/>
  <c r="H55" i="49"/>
  <c r="G55" i="49"/>
  <c r="I63" i="38" l="1"/>
  <c r="H73" i="19"/>
  <c r="I63" i="31"/>
  <c r="G52" i="45"/>
  <c r="H64" i="34"/>
  <c r="D69" i="22"/>
  <c r="E69" i="22" s="1"/>
  <c r="F69" i="22" s="1"/>
  <c r="D70" i="22" s="1"/>
  <c r="E70" i="22" s="1"/>
  <c r="D53" i="45"/>
  <c r="E53" i="45" s="1"/>
  <c r="F53" i="45" s="1"/>
  <c r="D54" i="45" s="1"/>
  <c r="E54" i="45" s="1"/>
  <c r="F54" i="45" s="1"/>
  <c r="G68" i="22"/>
  <c r="I68" i="22" s="1"/>
  <c r="G51" i="44"/>
  <c r="D52" i="44"/>
  <c r="D65" i="34"/>
  <c r="B65" i="34" s="1"/>
  <c r="H51" i="44"/>
  <c r="I64" i="34"/>
  <c r="I54" i="49"/>
  <c r="I57" i="41"/>
  <c r="G64" i="31"/>
  <c r="I64" i="31" s="1"/>
  <c r="I62" i="37"/>
  <c r="G52" i="43"/>
  <c r="E54" i="48"/>
  <c r="F54" i="48" s="1"/>
  <c r="D55" i="48" s="1"/>
  <c r="I68" i="29"/>
  <c r="H53" i="48"/>
  <c r="F59" i="40"/>
  <c r="D60" i="40" s="1"/>
  <c r="F61" i="35"/>
  <c r="H61" i="35" s="1"/>
  <c r="I55" i="49"/>
  <c r="I54" i="42"/>
  <c r="I52" i="43"/>
  <c r="H69" i="29"/>
  <c r="I69" i="29" s="1"/>
  <c r="I51" i="43"/>
  <c r="D57" i="49"/>
  <c r="E57" i="49" s="1"/>
  <c r="F57" i="49" s="1"/>
  <c r="D58" i="49" s="1"/>
  <c r="B68" i="25"/>
  <c r="B68" i="23"/>
  <c r="E70" i="26"/>
  <c r="F70" i="26" s="1"/>
  <c r="D71" i="26" s="1"/>
  <c r="B70" i="26"/>
  <c r="I71" i="18"/>
  <c r="E72" i="18"/>
  <c r="F72" i="18" s="1"/>
  <c r="D73" i="18" s="1"/>
  <c r="B72" i="18"/>
  <c r="F73" i="21"/>
  <c r="E66" i="27"/>
  <c r="F66" i="27" s="1"/>
  <c r="H66" i="27" s="1"/>
  <c r="B66" i="27"/>
  <c r="I69" i="26"/>
  <c r="D70" i="29"/>
  <c r="E70" i="29" s="1"/>
  <c r="I53" i="48"/>
  <c r="B61" i="35"/>
  <c r="E55" i="42"/>
  <c r="F55" i="42" s="1"/>
  <c r="G55" i="42" s="1"/>
  <c r="B55" i="42"/>
  <c r="H55" i="42"/>
  <c r="B54" i="48"/>
  <c r="D62" i="39"/>
  <c r="E62" i="39" s="1"/>
  <c r="H74" i="19"/>
  <c r="I73" i="19"/>
  <c r="I74" i="19" s="1"/>
  <c r="H64" i="38"/>
  <c r="G71" i="24"/>
  <c r="D72" i="24"/>
  <c r="B69" i="22"/>
  <c r="H69" i="22"/>
  <c r="G69" i="22"/>
  <c r="B71" i="24"/>
  <c r="H71" i="24"/>
  <c r="B56" i="49"/>
  <c r="H56" i="49"/>
  <c r="G56" i="49"/>
  <c r="B59" i="40"/>
  <c r="D53" i="43"/>
  <c r="E53" i="43" s="1"/>
  <c r="E63" i="37"/>
  <c r="F63" i="37" s="1"/>
  <c r="D64" i="37" s="1"/>
  <c r="B63" i="37"/>
  <c r="G65" i="27"/>
  <c r="E68" i="25"/>
  <c r="F68" i="25" s="1"/>
  <c r="E68" i="23"/>
  <c r="F68" i="23" s="1"/>
  <c r="G64" i="38"/>
  <c r="E65" i="34"/>
  <c r="F65" i="34" s="1"/>
  <c r="D66" i="34" s="1"/>
  <c r="D65" i="31"/>
  <c r="E65" i="31" s="1"/>
  <c r="F65" i="31" s="1"/>
  <c r="H61" i="39"/>
  <c r="I61" i="39" s="1"/>
  <c r="E58" i="41"/>
  <c r="F58" i="41" s="1"/>
  <c r="H58" i="41" s="1"/>
  <c r="B58" i="41"/>
  <c r="H65" i="27"/>
  <c r="E65" i="38"/>
  <c r="F65" i="38" s="1"/>
  <c r="B65" i="38"/>
  <c r="I52" i="45"/>
  <c r="H59" i="40" l="1"/>
  <c r="G59" i="40"/>
  <c r="G53" i="45"/>
  <c r="H53" i="45"/>
  <c r="B53" i="45"/>
  <c r="G61" i="35"/>
  <c r="I61" i="35" s="1"/>
  <c r="D62" i="35"/>
  <c r="B62" i="35" s="1"/>
  <c r="G58" i="41"/>
  <c r="I58" i="41" s="1"/>
  <c r="I51" i="44"/>
  <c r="E52" i="44"/>
  <c r="F52" i="44" s="1"/>
  <c r="G52" i="44" s="1"/>
  <c r="B52" i="44"/>
  <c r="H54" i="48"/>
  <c r="G66" i="27"/>
  <c r="I66" i="27" s="1"/>
  <c r="G54" i="48"/>
  <c r="E55" i="48"/>
  <c r="F55" i="48" s="1"/>
  <c r="H55" i="48" s="1"/>
  <c r="I53" i="45"/>
  <c r="G70" i="26"/>
  <c r="H70" i="26"/>
  <c r="I70" i="26" s="1"/>
  <c r="I65" i="27"/>
  <c r="I69" i="22"/>
  <c r="I55" i="42"/>
  <c r="G65" i="34"/>
  <c r="F62" i="39"/>
  <c r="G62" i="39" s="1"/>
  <c r="F53" i="43"/>
  <c r="D54" i="43" s="1"/>
  <c r="E54" i="43" s="1"/>
  <c r="F54" i="43" s="1"/>
  <c r="F70" i="22"/>
  <c r="H70" i="22" s="1"/>
  <c r="F70" i="29"/>
  <c r="H70" i="29" s="1"/>
  <c r="E58" i="49"/>
  <c r="F58" i="49" s="1"/>
  <c r="G58" i="49" s="1"/>
  <c r="B58" i="49"/>
  <c r="H65" i="34"/>
  <c r="I71" i="24"/>
  <c r="I64" i="38"/>
  <c r="E72" i="24"/>
  <c r="F72" i="24" s="1"/>
  <c r="G72" i="24" s="1"/>
  <c r="B72" i="24"/>
  <c r="I56" i="49"/>
  <c r="E60" i="40"/>
  <c r="F60" i="40" s="1"/>
  <c r="G60" i="40" s="1"/>
  <c r="B60" i="40"/>
  <c r="D67" i="27"/>
  <c r="E67" i="27" s="1"/>
  <c r="B57" i="49"/>
  <c r="G57" i="49"/>
  <c r="H57" i="49"/>
  <c r="E73" i="18"/>
  <c r="E74" i="18" s="1"/>
  <c r="B73" i="18"/>
  <c r="B65" i="31"/>
  <c r="H65" i="31"/>
  <c r="H63" i="37"/>
  <c r="H73" i="21"/>
  <c r="G73" i="21"/>
  <c r="G74" i="21" s="1"/>
  <c r="H54" i="45"/>
  <c r="D55" i="45"/>
  <c r="D66" i="38"/>
  <c r="E66" i="38" s="1"/>
  <c r="F66" i="38" s="1"/>
  <c r="G68" i="23"/>
  <c r="D69" i="23"/>
  <c r="E69" i="23" s="1"/>
  <c r="G68" i="25"/>
  <c r="D69" i="25"/>
  <c r="E66" i="34"/>
  <c r="F66" i="34" s="1"/>
  <c r="D67" i="34" s="1"/>
  <c r="B66" i="34"/>
  <c r="G63" i="37"/>
  <c r="I59" i="40"/>
  <c r="E71" i="26"/>
  <c r="F71" i="26" s="1"/>
  <c r="D72" i="26" s="1"/>
  <c r="B71" i="26"/>
  <c r="B54" i="45"/>
  <c r="G54" i="45"/>
  <c r="E64" i="37"/>
  <c r="F64" i="37" s="1"/>
  <c r="H64" i="37" s="1"/>
  <c r="B64" i="37"/>
  <c r="G65" i="31"/>
  <c r="D66" i="31"/>
  <c r="E66" i="31" s="1"/>
  <c r="B62" i="39"/>
  <c r="H68" i="25"/>
  <c r="B53" i="43"/>
  <c r="H65" i="38"/>
  <c r="G65" i="38"/>
  <c r="D59" i="41"/>
  <c r="E59" i="41" s="1"/>
  <c r="B55" i="48"/>
  <c r="G72" i="18"/>
  <c r="H68" i="23"/>
  <c r="D56" i="42"/>
  <c r="E56" i="42" s="1"/>
  <c r="F56" i="42" s="1"/>
  <c r="H72" i="18"/>
  <c r="B70" i="22"/>
  <c r="E62" i="35" l="1"/>
  <c r="F62" i="35" s="1"/>
  <c r="G62" i="35" s="1"/>
  <c r="D56" i="48"/>
  <c r="E56" i="48" s="1"/>
  <c r="F56" i="48" s="1"/>
  <c r="D57" i="48" s="1"/>
  <c r="D63" i="39"/>
  <c r="E63" i="39" s="1"/>
  <c r="H72" i="24"/>
  <c r="H62" i="39"/>
  <c r="G55" i="48"/>
  <c r="I55" i="48" s="1"/>
  <c r="I54" i="48"/>
  <c r="H53" i="43"/>
  <c r="G53" i="43"/>
  <c r="I68" i="25"/>
  <c r="H52" i="44"/>
  <c r="I52" i="44" s="1"/>
  <c r="D53" i="44"/>
  <c r="G64" i="37"/>
  <c r="I64" i="37" s="1"/>
  <c r="G70" i="29"/>
  <c r="I70" i="29" s="1"/>
  <c r="D71" i="29"/>
  <c r="E71" i="29" s="1"/>
  <c r="F71" i="29" s="1"/>
  <c r="D72" i="29" s="1"/>
  <c r="D71" i="22"/>
  <c r="E71" i="22" s="1"/>
  <c r="F71" i="22" s="1"/>
  <c r="D72" i="22" s="1"/>
  <c r="I65" i="34"/>
  <c r="G70" i="22"/>
  <c r="I70" i="22" s="1"/>
  <c r="H58" i="49"/>
  <c r="I58" i="49" s="1"/>
  <c r="I68" i="23"/>
  <c r="I54" i="45"/>
  <c r="F66" i="31"/>
  <c r="G66" i="31" s="1"/>
  <c r="F69" i="23"/>
  <c r="H69" i="23" s="1"/>
  <c r="H60" i="40"/>
  <c r="I60" i="40" s="1"/>
  <c r="H71" i="26"/>
  <c r="F67" i="27"/>
  <c r="D68" i="27" s="1"/>
  <c r="B68" i="27" s="1"/>
  <c r="F63" i="39"/>
  <c r="D64" i="39" s="1"/>
  <c r="E64" i="39" s="1"/>
  <c r="F64" i="39" s="1"/>
  <c r="G71" i="26"/>
  <c r="H66" i="34"/>
  <c r="F59" i="41"/>
  <c r="G59" i="41" s="1"/>
  <c r="I62" i="39"/>
  <c r="G66" i="34"/>
  <c r="G54" i="43"/>
  <c r="D55" i="43"/>
  <c r="H66" i="38"/>
  <c r="D67" i="38"/>
  <c r="B69" i="23"/>
  <c r="I57" i="49"/>
  <c r="I72" i="24"/>
  <c r="I73" i="21"/>
  <c r="I74" i="21" s="1"/>
  <c r="H74" i="21"/>
  <c r="E57" i="48"/>
  <c r="F57" i="48" s="1"/>
  <c r="G57" i="48" s="1"/>
  <c r="B57" i="48"/>
  <c r="I63" i="37"/>
  <c r="D59" i="49"/>
  <c r="I65" i="38"/>
  <c r="D65" i="37"/>
  <c r="E65" i="37" s="1"/>
  <c r="F65" i="37" s="1"/>
  <c r="B56" i="48"/>
  <c r="G56" i="48"/>
  <c r="H56" i="48"/>
  <c r="I65" i="31"/>
  <c r="D73" i="24"/>
  <c r="E73" i="24" s="1"/>
  <c r="E74" i="24" s="1"/>
  <c r="E72" i="26"/>
  <c r="F72" i="26" s="1"/>
  <c r="D73" i="26" s="1"/>
  <c r="B72" i="26"/>
  <c r="B66" i="38"/>
  <c r="G66" i="38"/>
  <c r="D63" i="35"/>
  <c r="I72" i="18"/>
  <c r="B54" i="43"/>
  <c r="H54" i="43"/>
  <c r="I54" i="43" s="1"/>
  <c r="G56" i="42"/>
  <c r="D57" i="42"/>
  <c r="H62" i="35"/>
  <c r="I62" i="35" s="1"/>
  <c r="E67" i="34"/>
  <c r="F67" i="34" s="1"/>
  <c r="D68" i="34" s="1"/>
  <c r="B67" i="34"/>
  <c r="E55" i="45"/>
  <c r="F55" i="45" s="1"/>
  <c r="H55" i="45" s="1"/>
  <c r="B55" i="45"/>
  <c r="B67" i="27"/>
  <c r="B63" i="39"/>
  <c r="H63" i="39"/>
  <c r="B59" i="41"/>
  <c r="B56" i="42"/>
  <c r="H56" i="42"/>
  <c r="B66" i="31"/>
  <c r="E69" i="25"/>
  <c r="F69" i="25" s="1"/>
  <c r="G69" i="25" s="1"/>
  <c r="B69" i="25"/>
  <c r="F73" i="18"/>
  <c r="D61" i="40"/>
  <c r="E61" i="40" s="1"/>
  <c r="F61" i="40" s="1"/>
  <c r="D70" i="23" l="1"/>
  <c r="G69" i="23"/>
  <c r="G63" i="39"/>
  <c r="I63" i="39" s="1"/>
  <c r="B71" i="22"/>
  <c r="H67" i="27"/>
  <c r="I53" i="43"/>
  <c r="H67" i="34"/>
  <c r="H66" i="31"/>
  <c r="I66" i="31" s="1"/>
  <c r="G67" i="27"/>
  <c r="D67" i="31"/>
  <c r="E67" i="31" s="1"/>
  <c r="F67" i="31" s="1"/>
  <c r="D68" i="31" s="1"/>
  <c r="D60" i="41"/>
  <c r="E60" i="41" s="1"/>
  <c r="F60" i="41" s="1"/>
  <c r="D61" i="41" s="1"/>
  <c r="E61" i="41" s="1"/>
  <c r="F61" i="41" s="1"/>
  <c r="H59" i="41"/>
  <c r="E68" i="27"/>
  <c r="F68" i="27" s="1"/>
  <c r="H68" i="27" s="1"/>
  <c r="E53" i="44"/>
  <c r="F53" i="44" s="1"/>
  <c r="H53" i="44" s="1"/>
  <c r="B53" i="44"/>
  <c r="I66" i="38"/>
  <c r="I56" i="48"/>
  <c r="H69" i="25"/>
  <c r="I69" i="25" s="1"/>
  <c r="I71" i="26"/>
  <c r="G67" i="34"/>
  <c r="H72" i="26"/>
  <c r="I66" i="34"/>
  <c r="G72" i="26"/>
  <c r="H57" i="48"/>
  <c r="I57" i="48" s="1"/>
  <c r="I69" i="23"/>
  <c r="D65" i="39"/>
  <c r="E65" i="39" s="1"/>
  <c r="F65" i="39" s="1"/>
  <c r="D62" i="40"/>
  <c r="E62" i="40" s="1"/>
  <c r="F62" i="40" s="1"/>
  <c r="D63" i="40" s="1"/>
  <c r="G71" i="29"/>
  <c r="D56" i="45"/>
  <c r="E57" i="42"/>
  <c r="F57" i="42" s="1"/>
  <c r="D58" i="42" s="1"/>
  <c r="B57" i="42"/>
  <c r="B63" i="35"/>
  <c r="B59" i="49"/>
  <c r="E72" i="22"/>
  <c r="F72" i="22" s="1"/>
  <c r="G72" i="22" s="1"/>
  <c r="B72" i="22"/>
  <c r="I56" i="42"/>
  <c r="E68" i="34"/>
  <c r="F68" i="34" s="1"/>
  <c r="H68" i="34" s="1"/>
  <c r="B68" i="34"/>
  <c r="E73" i="26"/>
  <c r="E74" i="26" s="1"/>
  <c r="B73" i="26"/>
  <c r="G65" i="37"/>
  <c r="D66" i="37"/>
  <c r="E67" i="38"/>
  <c r="F67" i="38" s="1"/>
  <c r="D68" i="38" s="1"/>
  <c r="B67" i="38"/>
  <c r="E72" i="29"/>
  <c r="F72" i="29" s="1"/>
  <c r="D73" i="29" s="1"/>
  <c r="I59" i="41"/>
  <c r="E70" i="23"/>
  <c r="F70" i="23" s="1"/>
  <c r="B70" i="23"/>
  <c r="B65" i="37"/>
  <c r="H65" i="37"/>
  <c r="D58" i="48"/>
  <c r="E58" i="48" s="1"/>
  <c r="F58" i="48" s="1"/>
  <c r="B64" i="39"/>
  <c r="H64" i="39"/>
  <c r="G64" i="39"/>
  <c r="B61" i="40"/>
  <c r="H61" i="40"/>
  <c r="G61" i="40"/>
  <c r="B73" i="24"/>
  <c r="F73" i="24"/>
  <c r="H73" i="24" s="1"/>
  <c r="H71" i="22"/>
  <c r="E55" i="43"/>
  <c r="F55" i="43" s="1"/>
  <c r="D56" i="43" s="1"/>
  <c r="B55" i="43"/>
  <c r="H73" i="18"/>
  <c r="G73" i="18"/>
  <c r="G74" i="18" s="1"/>
  <c r="D70" i="25"/>
  <c r="E70" i="25" s="1"/>
  <c r="F70" i="25" s="1"/>
  <c r="H71" i="29"/>
  <c r="G55" i="45"/>
  <c r="I55" i="45" s="1"/>
  <c r="E63" i="35"/>
  <c r="F63" i="35" s="1"/>
  <c r="H63" i="35" s="1"/>
  <c r="E59" i="49"/>
  <c r="F59" i="49" s="1"/>
  <c r="G71" i="22"/>
  <c r="I67" i="27" l="1"/>
  <c r="B67" i="31"/>
  <c r="G60" i="41"/>
  <c r="B60" i="41"/>
  <c r="H60" i="41"/>
  <c r="I60" i="41" s="1"/>
  <c r="I67" i="34"/>
  <c r="G53" i="44"/>
  <c r="I53" i="44" s="1"/>
  <c r="D54" i="44"/>
  <c r="E54" i="44" s="1"/>
  <c r="F54" i="44" s="1"/>
  <c r="I72" i="26"/>
  <c r="D69" i="27"/>
  <c r="G68" i="27"/>
  <c r="I68" i="27" s="1"/>
  <c r="G55" i="43"/>
  <c r="H55" i="43"/>
  <c r="H57" i="42"/>
  <c r="G57" i="42"/>
  <c r="G72" i="29"/>
  <c r="H72" i="29"/>
  <c r="G67" i="38"/>
  <c r="G68" i="34"/>
  <c r="I68" i="34" s="1"/>
  <c r="H72" i="22"/>
  <c r="I72" i="22" s="1"/>
  <c r="H67" i="38"/>
  <c r="G73" i="24"/>
  <c r="G74" i="24" s="1"/>
  <c r="I65" i="37"/>
  <c r="I64" i="39"/>
  <c r="H74" i="24"/>
  <c r="H65" i="39"/>
  <c r="D66" i="39"/>
  <c r="G70" i="25"/>
  <c r="D71" i="25"/>
  <c r="E68" i="31"/>
  <c r="F68" i="31" s="1"/>
  <c r="B68" i="31"/>
  <c r="B56" i="45"/>
  <c r="I61" i="40"/>
  <c r="E56" i="43"/>
  <c r="F56" i="43" s="1"/>
  <c r="G56" i="43" s="1"/>
  <c r="B56" i="43"/>
  <c r="B58" i="48"/>
  <c r="G58" i="48"/>
  <c r="H58" i="48"/>
  <c r="E68" i="38"/>
  <c r="F68" i="38" s="1"/>
  <c r="D69" i="38" s="1"/>
  <c r="B68" i="38"/>
  <c r="B62" i="40"/>
  <c r="G62" i="40"/>
  <c r="H62" i="40"/>
  <c r="D59" i="48"/>
  <c r="E59" i="48" s="1"/>
  <c r="E63" i="40"/>
  <c r="F63" i="40" s="1"/>
  <c r="D64" i="40" s="1"/>
  <c r="B63" i="40"/>
  <c r="E66" i="37"/>
  <c r="F66" i="37" s="1"/>
  <c r="D67" i="37" s="1"/>
  <c r="B66" i="37"/>
  <c r="B70" i="25"/>
  <c r="H70" i="25"/>
  <c r="D71" i="23"/>
  <c r="E71" i="23" s="1"/>
  <c r="F71" i="23" s="1"/>
  <c r="D60" i="49"/>
  <c r="E60" i="49" s="1"/>
  <c r="D69" i="34"/>
  <c r="D73" i="22"/>
  <c r="E73" i="22" s="1"/>
  <c r="E74" i="22" s="1"/>
  <c r="B65" i="39"/>
  <c r="G65" i="39"/>
  <c r="I71" i="22"/>
  <c r="H67" i="31"/>
  <c r="G70" i="23"/>
  <c r="H59" i="49"/>
  <c r="E58" i="42"/>
  <c r="F58" i="42" s="1"/>
  <c r="H58" i="42" s="1"/>
  <c r="B58" i="42"/>
  <c r="D62" i="41"/>
  <c r="G63" i="35"/>
  <c r="I63" i="35" s="1"/>
  <c r="D64" i="35"/>
  <c r="I71" i="29"/>
  <c r="I73" i="18"/>
  <c r="I74" i="18" s="1"/>
  <c r="H74" i="18"/>
  <c r="G67" i="31"/>
  <c r="H70" i="23"/>
  <c r="E73" i="29"/>
  <c r="E74" i="29" s="1"/>
  <c r="F73" i="26"/>
  <c r="G59" i="49"/>
  <c r="E56" i="45"/>
  <c r="F56" i="45" s="1"/>
  <c r="H56" i="45" s="1"/>
  <c r="B61" i="41"/>
  <c r="G61" i="41"/>
  <c r="H61" i="41"/>
  <c r="I70" i="25" l="1"/>
  <c r="I58" i="48"/>
  <c r="G66" i="37"/>
  <c r="I55" i="43"/>
  <c r="I72" i="29"/>
  <c r="E69" i="27"/>
  <c r="F69" i="27" s="1"/>
  <c r="B69" i="27"/>
  <c r="I67" i="38"/>
  <c r="H54" i="44"/>
  <c r="D55" i="44"/>
  <c r="E55" i="44" s="1"/>
  <c r="F55" i="44" s="1"/>
  <c r="D56" i="44" s="1"/>
  <c r="I57" i="42"/>
  <c r="G54" i="44"/>
  <c r="B54" i="44"/>
  <c r="I73" i="24"/>
  <c r="I74" i="24" s="1"/>
  <c r="G63" i="40"/>
  <c r="G68" i="38"/>
  <c r="H63" i="40"/>
  <c r="F73" i="29"/>
  <c r="I70" i="23"/>
  <c r="G58" i="42"/>
  <c r="I58" i="42" s="1"/>
  <c r="I61" i="41"/>
  <c r="F60" i="49"/>
  <c r="G60" i="49" s="1"/>
  <c r="I65" i="39"/>
  <c r="H71" i="23"/>
  <c r="D72" i="23"/>
  <c r="B62" i="41"/>
  <c r="I67" i="31"/>
  <c r="B69" i="34"/>
  <c r="H66" i="37"/>
  <c r="I66" i="37" s="1"/>
  <c r="I62" i="40"/>
  <c r="D57" i="43"/>
  <c r="E57" i="43" s="1"/>
  <c r="F57" i="43" s="1"/>
  <c r="E71" i="25"/>
  <c r="F71" i="25" s="1"/>
  <c r="D72" i="25" s="1"/>
  <c r="B71" i="25"/>
  <c r="G73" i="26"/>
  <c r="G74" i="26" s="1"/>
  <c r="H73" i="26"/>
  <c r="G56" i="45"/>
  <c r="I56" i="45" s="1"/>
  <c r="E67" i="37"/>
  <c r="F67" i="37" s="1"/>
  <c r="D68" i="37" s="1"/>
  <c r="B67" i="37"/>
  <c r="B71" i="23"/>
  <c r="G71" i="23"/>
  <c r="E66" i="39"/>
  <c r="F66" i="39" s="1"/>
  <c r="G66" i="39" s="1"/>
  <c r="B66" i="39"/>
  <c r="E64" i="40"/>
  <c r="F64" i="40" s="1"/>
  <c r="D65" i="40" s="1"/>
  <c r="B64" i="40"/>
  <c r="D69" i="31"/>
  <c r="E69" i="31" s="1"/>
  <c r="F69" i="31" s="1"/>
  <c r="B60" i="49"/>
  <c r="E64" i="35"/>
  <c r="F64" i="35" s="1"/>
  <c r="H64" i="35" s="1"/>
  <c r="B64" i="35"/>
  <c r="B73" i="22"/>
  <c r="F73" i="22"/>
  <c r="G73" i="22" s="1"/>
  <c r="G74" i="22" s="1"/>
  <c r="H68" i="38"/>
  <c r="H56" i="43"/>
  <c r="I56" i="43" s="1"/>
  <c r="G68" i="31"/>
  <c r="D57" i="45"/>
  <c r="D59" i="42"/>
  <c r="E59" i="42" s="1"/>
  <c r="F59" i="42" s="1"/>
  <c r="I59" i="49"/>
  <c r="E62" i="41"/>
  <c r="F62" i="41" s="1"/>
  <c r="D63" i="41" s="1"/>
  <c r="E69" i="34"/>
  <c r="F69" i="34" s="1"/>
  <c r="G69" i="34" s="1"/>
  <c r="F59" i="48"/>
  <c r="G59" i="48" s="1"/>
  <c r="B59" i="48"/>
  <c r="H59" i="48"/>
  <c r="E69" i="38"/>
  <c r="F69" i="38" s="1"/>
  <c r="D70" i="38" s="1"/>
  <c r="B69" i="38"/>
  <c r="H68" i="31"/>
  <c r="I68" i="38" l="1"/>
  <c r="I63" i="40"/>
  <c r="I54" i="44"/>
  <c r="G55" i="44"/>
  <c r="H55" i="44"/>
  <c r="B55" i="44"/>
  <c r="E56" i="44"/>
  <c r="F56" i="44" s="1"/>
  <c r="D57" i="44" s="1"/>
  <c r="B56" i="44"/>
  <c r="D70" i="27"/>
  <c r="E70" i="27" s="1"/>
  <c r="F70" i="27" s="1"/>
  <c r="H69" i="27"/>
  <c r="G69" i="27"/>
  <c r="G64" i="40"/>
  <c r="D61" i="49"/>
  <c r="E61" i="49" s="1"/>
  <c r="F61" i="49" s="1"/>
  <c r="D62" i="49" s="1"/>
  <c r="E62" i="49" s="1"/>
  <c r="G73" i="29"/>
  <c r="G74" i="29" s="1"/>
  <c r="H73" i="29"/>
  <c r="G71" i="25"/>
  <c r="H60" i="49"/>
  <c r="H71" i="25"/>
  <c r="H73" i="22"/>
  <c r="I73" i="22" s="1"/>
  <c r="I74" i="22" s="1"/>
  <c r="I59" i="48"/>
  <c r="I71" i="23"/>
  <c r="D70" i="31"/>
  <c r="E70" i="31" s="1"/>
  <c r="F70" i="31" s="1"/>
  <c r="D58" i="43"/>
  <c r="E58" i="43" s="1"/>
  <c r="H69" i="38"/>
  <c r="E63" i="41"/>
  <c r="F63" i="41" s="1"/>
  <c r="G63" i="41" s="1"/>
  <c r="B63" i="41"/>
  <c r="B57" i="45"/>
  <c r="H67" i="37"/>
  <c r="I73" i="26"/>
  <c r="I74" i="26" s="1"/>
  <c r="H74" i="26"/>
  <c r="E70" i="38"/>
  <c r="F70" i="38" s="1"/>
  <c r="D71" i="38" s="1"/>
  <c r="B70" i="38"/>
  <c r="B59" i="42"/>
  <c r="H59" i="42"/>
  <c r="G59" i="42"/>
  <c r="I60" i="49"/>
  <c r="E72" i="23"/>
  <c r="F72" i="23" s="1"/>
  <c r="B72" i="23"/>
  <c r="D65" i="35"/>
  <c r="E65" i="35" s="1"/>
  <c r="F65" i="35" s="1"/>
  <c r="E68" i="37"/>
  <c r="F68" i="37" s="1"/>
  <c r="D69" i="37" s="1"/>
  <c r="B68" i="37"/>
  <c r="E65" i="40"/>
  <c r="F65" i="40" s="1"/>
  <c r="H65" i="40" s="1"/>
  <c r="B65" i="40"/>
  <c r="E72" i="25"/>
  <c r="F72" i="25" s="1"/>
  <c r="D73" i="25" s="1"/>
  <c r="B72" i="25"/>
  <c r="D67" i="39"/>
  <c r="E67" i="39" s="1"/>
  <c r="F67" i="39" s="1"/>
  <c r="D60" i="42"/>
  <c r="E60" i="42" s="1"/>
  <c r="H64" i="40"/>
  <c r="I68" i="31"/>
  <c r="D60" i="48"/>
  <c r="E60" i="48" s="1"/>
  <c r="G69" i="38"/>
  <c r="G62" i="41"/>
  <c r="H69" i="34"/>
  <c r="I69" i="34" s="1"/>
  <c r="D70" i="34"/>
  <c r="E57" i="45"/>
  <c r="F57" i="45" s="1"/>
  <c r="G57" i="45" s="1"/>
  <c r="G64" i="35"/>
  <c r="I64" i="35" s="1"/>
  <c r="B69" i="31"/>
  <c r="G69" i="31"/>
  <c r="H69" i="31"/>
  <c r="H66" i="39"/>
  <c r="I66" i="39" s="1"/>
  <c r="G67" i="37"/>
  <c r="B57" i="43"/>
  <c r="G57" i="43"/>
  <c r="H57" i="43"/>
  <c r="H62" i="41"/>
  <c r="B61" i="49" l="1"/>
  <c r="H61" i="49"/>
  <c r="I64" i="40"/>
  <c r="H56" i="44"/>
  <c r="G56" i="44"/>
  <c r="H74" i="22"/>
  <c r="I71" i="25"/>
  <c r="I56" i="44"/>
  <c r="G70" i="38"/>
  <c r="I55" i="44"/>
  <c r="H63" i="41"/>
  <c r="I63" i="41" s="1"/>
  <c r="D71" i="27"/>
  <c r="E71" i="27" s="1"/>
  <c r="F71" i="27" s="1"/>
  <c r="E57" i="44"/>
  <c r="F57" i="44" s="1"/>
  <c r="G57" i="44"/>
  <c r="B57" i="44"/>
  <c r="H57" i="44"/>
  <c r="I57" i="44" s="1"/>
  <c r="G72" i="25"/>
  <c r="B70" i="27"/>
  <c r="H70" i="27"/>
  <c r="G70" i="27"/>
  <c r="G61" i="49"/>
  <c r="I61" i="49" s="1"/>
  <c r="I69" i="27"/>
  <c r="H72" i="25"/>
  <c r="H74" i="29"/>
  <c r="I73" i="29"/>
  <c r="I74" i="29" s="1"/>
  <c r="I57" i="43"/>
  <c r="H70" i="38"/>
  <c r="F58" i="43"/>
  <c r="H58" i="43" s="1"/>
  <c r="F60" i="42"/>
  <c r="G60" i="42" s="1"/>
  <c r="I67" i="37"/>
  <c r="F62" i="49"/>
  <c r="H62" i="49" s="1"/>
  <c r="I62" i="41"/>
  <c r="H65" i="35"/>
  <c r="D66" i="35"/>
  <c r="D68" i="39"/>
  <c r="E68" i="39" s="1"/>
  <c r="F68" i="39" s="1"/>
  <c r="E69" i="37"/>
  <c r="F69" i="37" s="1"/>
  <c r="D70" i="37" s="1"/>
  <c r="B69" i="37"/>
  <c r="H57" i="45"/>
  <c r="I57" i="45" s="1"/>
  <c r="D58" i="45"/>
  <c r="G65" i="40"/>
  <c r="I65" i="40" s="1"/>
  <c r="B62" i="49"/>
  <c r="E70" i="34"/>
  <c r="F70" i="34" s="1"/>
  <c r="G70" i="34" s="1"/>
  <c r="B70" i="34"/>
  <c r="D73" i="23"/>
  <c r="B60" i="48"/>
  <c r="F60" i="48"/>
  <c r="G60" i="48" s="1"/>
  <c r="I59" i="42"/>
  <c r="D59" i="43"/>
  <c r="B65" i="35"/>
  <c r="G65" i="35"/>
  <c r="E71" i="38"/>
  <c r="F71" i="38" s="1"/>
  <c r="D72" i="38" s="1"/>
  <c r="B71" i="38"/>
  <c r="B58" i="43"/>
  <c r="G58" i="43"/>
  <c r="B60" i="42"/>
  <c r="B67" i="39"/>
  <c r="G67" i="39"/>
  <c r="H67" i="39"/>
  <c r="D66" i="40"/>
  <c r="E66" i="40" s="1"/>
  <c r="F66" i="40" s="1"/>
  <c r="I69" i="31"/>
  <c r="G68" i="37"/>
  <c r="H72" i="23"/>
  <c r="D64" i="41"/>
  <c r="E64" i="41" s="1"/>
  <c r="F64" i="41" s="1"/>
  <c r="D71" i="31"/>
  <c r="E71" i="31" s="1"/>
  <c r="F71" i="31" s="1"/>
  <c r="E73" i="25"/>
  <c r="E74" i="25" s="1"/>
  <c r="B73" i="25"/>
  <c r="H68" i="37"/>
  <c r="G72" i="23"/>
  <c r="I69" i="38"/>
  <c r="B70" i="31"/>
  <c r="G70" i="31"/>
  <c r="H70" i="31"/>
  <c r="I70" i="38" l="1"/>
  <c r="I72" i="25"/>
  <c r="H71" i="38"/>
  <c r="I70" i="27"/>
  <c r="G71" i="38"/>
  <c r="G71" i="27"/>
  <c r="D72" i="27"/>
  <c r="G62" i="49"/>
  <c r="I62" i="49" s="1"/>
  <c r="D63" i="49"/>
  <c r="E63" i="49" s="1"/>
  <c r="F63" i="49" s="1"/>
  <c r="D58" i="44"/>
  <c r="E58" i="44" s="1"/>
  <c r="F58" i="44" s="1"/>
  <c r="B71" i="27"/>
  <c r="H71" i="27"/>
  <c r="I70" i="31"/>
  <c r="H70" i="34"/>
  <c r="I70" i="34" s="1"/>
  <c r="H60" i="48"/>
  <c r="I60" i="48" s="1"/>
  <c r="D61" i="42"/>
  <c r="E61" i="42" s="1"/>
  <c r="F61" i="42" s="1"/>
  <c r="H60" i="42"/>
  <c r="I60" i="42" s="1"/>
  <c r="I67" i="39"/>
  <c r="G69" i="37"/>
  <c r="H69" i="37"/>
  <c r="F73" i="25"/>
  <c r="G73" i="25" s="1"/>
  <c r="G74" i="25" s="1"/>
  <c r="I68" i="37"/>
  <c r="I65" i="35"/>
  <c r="D65" i="41"/>
  <c r="E65" i="41" s="1"/>
  <c r="F65" i="41" s="1"/>
  <c r="G68" i="39"/>
  <c r="D69" i="39"/>
  <c r="H71" i="31"/>
  <c r="D72" i="31"/>
  <c r="I71" i="38"/>
  <c r="B66" i="40"/>
  <c r="G66" i="40"/>
  <c r="H66" i="40"/>
  <c r="E70" i="37"/>
  <c r="F70" i="37" s="1"/>
  <c r="D71" i="37" s="1"/>
  <c r="B70" i="37"/>
  <c r="D67" i="40"/>
  <c r="E67" i="40" s="1"/>
  <c r="E72" i="38"/>
  <c r="F72" i="38" s="1"/>
  <c r="E59" i="43"/>
  <c r="F59" i="43" s="1"/>
  <c r="G59" i="43" s="1"/>
  <c r="B59" i="43"/>
  <c r="I72" i="23"/>
  <c r="D71" i="34"/>
  <c r="E71" i="34" s="1"/>
  <c r="F71" i="34" s="1"/>
  <c r="E58" i="45"/>
  <c r="F58" i="45" s="1"/>
  <c r="D59" i="45" s="1"/>
  <c r="B58" i="45"/>
  <c r="B71" i="31"/>
  <c r="G71" i="31"/>
  <c r="I58" i="43"/>
  <c r="D61" i="48"/>
  <c r="E61" i="48" s="1"/>
  <c r="B68" i="39"/>
  <c r="H68" i="39"/>
  <c r="I68" i="39" s="1"/>
  <c r="E66" i="35"/>
  <c r="F66" i="35" s="1"/>
  <c r="D67" i="35" s="1"/>
  <c r="B66" i="35"/>
  <c r="B73" i="23"/>
  <c r="B63" i="49"/>
  <c r="B64" i="41"/>
  <c r="G64" i="41"/>
  <c r="H64" i="41"/>
  <c r="E73" i="23"/>
  <c r="E74" i="23" s="1"/>
  <c r="H58" i="45" l="1"/>
  <c r="I71" i="27"/>
  <c r="B61" i="42"/>
  <c r="D64" i="49"/>
  <c r="B64" i="49" s="1"/>
  <c r="G63" i="49"/>
  <c r="E64" i="49"/>
  <c r="F64" i="49" s="1"/>
  <c r="H64" i="49" s="1"/>
  <c r="H63" i="49"/>
  <c r="H58" i="44"/>
  <c r="B58" i="44"/>
  <c r="G58" i="44"/>
  <c r="D59" i="44"/>
  <c r="E72" i="27"/>
  <c r="F72" i="27" s="1"/>
  <c r="G72" i="27" s="1"/>
  <c r="B72" i="27"/>
  <c r="I69" i="37"/>
  <c r="D62" i="42"/>
  <c r="E62" i="42" s="1"/>
  <c r="F62" i="42" s="1"/>
  <c r="G62" i="42" s="1"/>
  <c r="G61" i="42"/>
  <c r="H61" i="42"/>
  <c r="G58" i="45"/>
  <c r="I58" i="45" s="1"/>
  <c r="F61" i="48"/>
  <c r="D62" i="48" s="1"/>
  <c r="E62" i="48" s="1"/>
  <c r="F62" i="48" s="1"/>
  <c r="F67" i="40"/>
  <c r="G67" i="40" s="1"/>
  <c r="H59" i="43"/>
  <c r="I59" i="43" s="1"/>
  <c r="H70" i="37"/>
  <c r="H73" i="25"/>
  <c r="I73" i="25" s="1"/>
  <c r="I74" i="25" s="1"/>
  <c r="I64" i="41"/>
  <c r="G66" i="35"/>
  <c r="G70" i="37"/>
  <c r="I71" i="31"/>
  <c r="G71" i="34"/>
  <c r="D72" i="34"/>
  <c r="D66" i="41"/>
  <c r="E66" i="41" s="1"/>
  <c r="D73" i="38"/>
  <c r="E73" i="38" s="1"/>
  <c r="E74" i="38" s="1"/>
  <c r="I66" i="40"/>
  <c r="B61" i="48"/>
  <c r="H61" i="48"/>
  <c r="D60" i="43"/>
  <c r="E60" i="43"/>
  <c r="E69" i="39"/>
  <c r="F69" i="39" s="1"/>
  <c r="D70" i="39" s="1"/>
  <c r="B69" i="39"/>
  <c r="B67" i="40"/>
  <c r="E59" i="45"/>
  <c r="F59" i="45" s="1"/>
  <c r="G59" i="45" s="1"/>
  <c r="B59" i="45"/>
  <c r="H72" i="38"/>
  <c r="E71" i="37"/>
  <c r="F71" i="37" s="1"/>
  <c r="D72" i="37" s="1"/>
  <c r="B71" i="37"/>
  <c r="G64" i="49"/>
  <c r="E67" i="35"/>
  <c r="F67" i="35" s="1"/>
  <c r="D68" i="35" s="1"/>
  <c r="B67" i="35"/>
  <c r="E72" i="31"/>
  <c r="F72" i="31" s="1"/>
  <c r="H72" i="31" s="1"/>
  <c r="B72" i="31"/>
  <c r="F73" i="23"/>
  <c r="H66" i="35"/>
  <c r="B71" i="34"/>
  <c r="H71" i="34"/>
  <c r="I71" i="34" s="1"/>
  <c r="G72" i="38"/>
  <c r="B65" i="41"/>
  <c r="H65" i="41"/>
  <c r="G65" i="41"/>
  <c r="D68" i="40" l="1"/>
  <c r="G61" i="48"/>
  <c r="B62" i="42"/>
  <c r="I63" i="49"/>
  <c r="H67" i="40"/>
  <c r="D65" i="49"/>
  <c r="E65" i="49" s="1"/>
  <c r="F65" i="49" s="1"/>
  <c r="D66" i="49" s="1"/>
  <c r="E66" i="49" s="1"/>
  <c r="F66" i="49" s="1"/>
  <c r="I64" i="49"/>
  <c r="I66" i="35"/>
  <c r="I61" i="42"/>
  <c r="H74" i="25"/>
  <c r="E59" i="44"/>
  <c r="F59" i="44"/>
  <c r="G59" i="44" s="1"/>
  <c r="B59" i="44"/>
  <c r="G67" i="35"/>
  <c r="H62" i="42"/>
  <c r="I62" i="42" s="1"/>
  <c r="I58" i="44"/>
  <c r="H67" i="35"/>
  <c r="H72" i="27"/>
  <c r="I72" i="27" s="1"/>
  <c r="D73" i="27"/>
  <c r="E73" i="27" s="1"/>
  <c r="E74" i="27" s="1"/>
  <c r="I61" i="48"/>
  <c r="I70" i="37"/>
  <c r="I72" i="38"/>
  <c r="H59" i="45"/>
  <c r="I59" i="45" s="1"/>
  <c r="G72" i="31"/>
  <c r="F60" i="43"/>
  <c r="G60" i="43" s="1"/>
  <c r="F66" i="41"/>
  <c r="G66" i="41" s="1"/>
  <c r="I67" i="40"/>
  <c r="E72" i="37"/>
  <c r="F72" i="37" s="1"/>
  <c r="D73" i="37" s="1"/>
  <c r="G69" i="39"/>
  <c r="E70" i="39"/>
  <c r="F70" i="39" s="1"/>
  <c r="D71" i="39" s="1"/>
  <c r="B70" i="39"/>
  <c r="G70" i="39"/>
  <c r="H73" i="23"/>
  <c r="G73" i="23"/>
  <c r="G74" i="23" s="1"/>
  <c r="E68" i="35"/>
  <c r="F68" i="35" s="1"/>
  <c r="D69" i="35" s="1"/>
  <c r="B68" i="35"/>
  <c r="D60" i="45"/>
  <c r="E60" i="45" s="1"/>
  <c r="B60" i="43"/>
  <c r="B65" i="49"/>
  <c r="G65" i="49"/>
  <c r="B66" i="41"/>
  <c r="G71" i="37"/>
  <c r="D63" i="48"/>
  <c r="E63" i="48" s="1"/>
  <c r="F63" i="48" s="1"/>
  <c r="E72" i="34"/>
  <c r="F72" i="34" s="1"/>
  <c r="D73" i="34" s="1"/>
  <c r="B73" i="38"/>
  <c r="F73" i="38"/>
  <c r="H73" i="38" s="1"/>
  <c r="I72" i="31"/>
  <c r="H71" i="37"/>
  <c r="E68" i="40"/>
  <c r="F68" i="40" s="1"/>
  <c r="D69" i="40" s="1"/>
  <c r="B68" i="40"/>
  <c r="B62" i="48"/>
  <c r="H62" i="48"/>
  <c r="G62" i="48"/>
  <c r="I65" i="41"/>
  <c r="D63" i="42"/>
  <c r="E63" i="42" s="1"/>
  <c r="F63" i="42" s="1"/>
  <c r="D73" i="31"/>
  <c r="E73" i="31" s="1"/>
  <c r="E74" i="31" s="1"/>
  <c r="H69" i="39"/>
  <c r="H65" i="49" l="1"/>
  <c r="D67" i="41"/>
  <c r="H66" i="41"/>
  <c r="I66" i="41" s="1"/>
  <c r="I69" i="39"/>
  <c r="I67" i="35"/>
  <c r="H70" i="39"/>
  <c r="I70" i="39" s="1"/>
  <c r="B73" i="27"/>
  <c r="F73" i="27"/>
  <c r="H59" i="44"/>
  <c r="I59" i="44" s="1"/>
  <c r="D60" i="44"/>
  <c r="E60" i="44" s="1"/>
  <c r="F60" i="44" s="1"/>
  <c r="H60" i="43"/>
  <c r="I60" i="43" s="1"/>
  <c r="H68" i="40"/>
  <c r="G68" i="40"/>
  <c r="I71" i="37"/>
  <c r="D61" i="43"/>
  <c r="B61" i="43" s="1"/>
  <c r="G73" i="38"/>
  <c r="G74" i="38" s="1"/>
  <c r="H68" i="35"/>
  <c r="F60" i="45"/>
  <c r="D61" i="45" s="1"/>
  <c r="E61" i="45" s="1"/>
  <c r="F61" i="45" s="1"/>
  <c r="D62" i="45" s="1"/>
  <c r="G68" i="35"/>
  <c r="D67" i="49"/>
  <c r="E67" i="49" s="1"/>
  <c r="F67" i="49" s="1"/>
  <c r="B63" i="42"/>
  <c r="H63" i="42"/>
  <c r="G63" i="42"/>
  <c r="E69" i="40"/>
  <c r="F69" i="40" s="1"/>
  <c r="H69" i="40" s="1"/>
  <c r="B69" i="40"/>
  <c r="H72" i="34"/>
  <c r="H74" i="23"/>
  <c r="I73" i="23"/>
  <c r="I74" i="23" s="1"/>
  <c r="E73" i="37"/>
  <c r="E74" i="37" s="1"/>
  <c r="B73" i="37"/>
  <c r="B60" i="45"/>
  <c r="B63" i="48"/>
  <c r="H63" i="48"/>
  <c r="G63" i="48"/>
  <c r="E71" i="39"/>
  <c r="F71" i="39" s="1"/>
  <c r="D72" i="39" s="1"/>
  <c r="B71" i="39"/>
  <c r="I62" i="48"/>
  <c r="H74" i="38"/>
  <c r="E67" i="41"/>
  <c r="F67" i="41" s="1"/>
  <c r="G67" i="41" s="1"/>
  <c r="B67" i="41"/>
  <c r="B66" i="49"/>
  <c r="H66" i="49"/>
  <c r="G66" i="49"/>
  <c r="D64" i="48"/>
  <c r="E64" i="48" s="1"/>
  <c r="F64" i="48" s="1"/>
  <c r="B73" i="31"/>
  <c r="F73" i="31"/>
  <c r="H73" i="31" s="1"/>
  <c r="E69" i="35"/>
  <c r="F69" i="35" s="1"/>
  <c r="D70" i="35" s="1"/>
  <c r="B69" i="35"/>
  <c r="G72" i="37"/>
  <c r="E73" i="34"/>
  <c r="E74" i="34" s="1"/>
  <c r="B73" i="34"/>
  <c r="D64" i="42"/>
  <c r="E64" i="42" s="1"/>
  <c r="G72" i="34"/>
  <c r="I65" i="49"/>
  <c r="H72" i="37"/>
  <c r="E61" i="43" l="1"/>
  <c r="F61" i="43" s="1"/>
  <c r="D62" i="43" s="1"/>
  <c r="I68" i="35"/>
  <c r="I68" i="40"/>
  <c r="H67" i="41"/>
  <c r="H71" i="39"/>
  <c r="H60" i="44"/>
  <c r="D61" i="44"/>
  <c r="B60" i="44"/>
  <c r="G60" i="44"/>
  <c r="H73" i="27"/>
  <c r="G73" i="27"/>
  <c r="G74" i="27" s="1"/>
  <c r="I72" i="37"/>
  <c r="F73" i="34"/>
  <c r="I73" i="38"/>
  <c r="I74" i="38" s="1"/>
  <c r="H60" i="45"/>
  <c r="G60" i="45"/>
  <c r="H69" i="35"/>
  <c r="G69" i="35"/>
  <c r="F64" i="42"/>
  <c r="D65" i="42" s="1"/>
  <c r="E65" i="42" s="1"/>
  <c r="F65" i="42" s="1"/>
  <c r="G73" i="31"/>
  <c r="G74" i="31" s="1"/>
  <c r="H61" i="43"/>
  <c r="F73" i="37"/>
  <c r="H73" i="37" s="1"/>
  <c r="H74" i="37" s="1"/>
  <c r="G61" i="43"/>
  <c r="I61" i="43" s="1"/>
  <c r="D65" i="48"/>
  <c r="E65" i="48" s="1"/>
  <c r="E62" i="45"/>
  <c r="F62" i="45" s="1"/>
  <c r="D63" i="45" s="1"/>
  <c r="B62" i="45"/>
  <c r="E70" i="35"/>
  <c r="F70" i="35" s="1"/>
  <c r="H70" i="35" s="1"/>
  <c r="B70" i="35"/>
  <c r="I63" i="48"/>
  <c r="D70" i="40"/>
  <c r="H74" i="31"/>
  <c r="I67" i="41"/>
  <c r="I63" i="42"/>
  <c r="B64" i="42"/>
  <c r="I66" i="49"/>
  <c r="G71" i="39"/>
  <c r="I71" i="39" s="1"/>
  <c r="I72" i="34"/>
  <c r="D68" i="49"/>
  <c r="E68" i="49" s="1"/>
  <c r="F68" i="49" s="1"/>
  <c r="D69" i="49" s="1"/>
  <c r="B61" i="45"/>
  <c r="G61" i="45"/>
  <c r="H61" i="45"/>
  <c r="E62" i="43"/>
  <c r="F62" i="43" s="1"/>
  <c r="D63" i="43" s="1"/>
  <c r="B62" i="43"/>
  <c r="B64" i="48"/>
  <c r="H64" i="48"/>
  <c r="G64" i="48"/>
  <c r="D68" i="41"/>
  <c r="E68" i="41" s="1"/>
  <c r="E72" i="39"/>
  <c r="F72" i="39" s="1"/>
  <c r="G72" i="39" s="1"/>
  <c r="G69" i="40"/>
  <c r="I69" i="40" s="1"/>
  <c r="B67" i="49"/>
  <c r="G67" i="49"/>
  <c r="H67" i="49"/>
  <c r="I60" i="45" l="1"/>
  <c r="I60" i="44"/>
  <c r="I69" i="35"/>
  <c r="H72" i="39"/>
  <c r="I72" i="39" s="1"/>
  <c r="H64" i="42"/>
  <c r="I73" i="27"/>
  <c r="I74" i="27" s="1"/>
  <c r="H74" i="27"/>
  <c r="G64" i="42"/>
  <c r="I64" i="42" s="1"/>
  <c r="E61" i="44"/>
  <c r="F61" i="44" s="1"/>
  <c r="G61" i="44" s="1"/>
  <c r="B61" i="44"/>
  <c r="G70" i="35"/>
  <c r="I70" i="35" s="1"/>
  <c r="G73" i="37"/>
  <c r="H62" i="45"/>
  <c r="I73" i="31"/>
  <c r="I74" i="31" s="1"/>
  <c r="I61" i="45"/>
  <c r="G62" i="45"/>
  <c r="G73" i="34"/>
  <c r="G74" i="34" s="1"/>
  <c r="H73" i="34"/>
  <c r="F68" i="41"/>
  <c r="H68" i="41" s="1"/>
  <c r="G62" i="43"/>
  <c r="H62" i="43"/>
  <c r="F65" i="48"/>
  <c r="D66" i="48" s="1"/>
  <c r="I67" i="49"/>
  <c r="E69" i="49"/>
  <c r="F69" i="49" s="1"/>
  <c r="H69" i="49" s="1"/>
  <c r="B69" i="49"/>
  <c r="B70" i="40"/>
  <c r="D69" i="41"/>
  <c r="E63" i="43"/>
  <c r="F63" i="43" s="1"/>
  <c r="D64" i="43" s="1"/>
  <c r="B63" i="43"/>
  <c r="E63" i="45"/>
  <c r="F63" i="45" s="1"/>
  <c r="B63" i="45"/>
  <c r="B68" i="49"/>
  <c r="G68" i="49"/>
  <c r="H68" i="49"/>
  <c r="D73" i="39"/>
  <c r="E73" i="39" s="1"/>
  <c r="E74" i="39" s="1"/>
  <c r="D66" i="42"/>
  <c r="E66" i="42" s="1"/>
  <c r="F66" i="42" s="1"/>
  <c r="D71" i="35"/>
  <c r="E71" i="35" s="1"/>
  <c r="F71" i="35" s="1"/>
  <c r="B65" i="48"/>
  <c r="B68" i="41"/>
  <c r="I64" i="48"/>
  <c r="B65" i="42"/>
  <c r="H65" i="42"/>
  <c r="G65" i="42"/>
  <c r="E70" i="40"/>
  <c r="F70" i="40" s="1"/>
  <c r="G70" i="40" s="1"/>
  <c r="I62" i="45" l="1"/>
  <c r="H61" i="44"/>
  <c r="I61" i="44" s="1"/>
  <c r="D62" i="44"/>
  <c r="E62" i="44" s="1"/>
  <c r="F62" i="44" s="1"/>
  <c r="I62" i="43"/>
  <c r="H65" i="48"/>
  <c r="G65" i="48"/>
  <c r="G74" i="37"/>
  <c r="I73" i="37"/>
  <c r="I74" i="37" s="1"/>
  <c r="H74" i="34"/>
  <c r="I73" i="34"/>
  <c r="I74" i="34" s="1"/>
  <c r="G68" i="41"/>
  <c r="I68" i="41" s="1"/>
  <c r="H63" i="43"/>
  <c r="I68" i="49"/>
  <c r="G63" i="43"/>
  <c r="D64" i="45"/>
  <c r="E64" i="45" s="1"/>
  <c r="F64" i="45" s="1"/>
  <c r="B73" i="39"/>
  <c r="F73" i="39"/>
  <c r="G73" i="39" s="1"/>
  <c r="G74" i="39" s="1"/>
  <c r="B69" i="41"/>
  <c r="B66" i="48"/>
  <c r="I65" i="42"/>
  <c r="H63" i="45"/>
  <c r="G69" i="49"/>
  <c r="I69" i="49" s="1"/>
  <c r="D70" i="49"/>
  <c r="E64" i="43"/>
  <c r="F64" i="43" s="1"/>
  <c r="H64" i="43" s="1"/>
  <c r="B64" i="43"/>
  <c r="H70" i="40"/>
  <c r="I70" i="40" s="1"/>
  <c r="D71" i="40"/>
  <c r="E66" i="48"/>
  <c r="F66" i="48" s="1"/>
  <c r="H66" i="48" s="1"/>
  <c r="G71" i="35"/>
  <c r="D72" i="35"/>
  <c r="B71" i="35"/>
  <c r="H71" i="35"/>
  <c r="D67" i="42"/>
  <c r="E67" i="42" s="1"/>
  <c r="B66" i="42"/>
  <c r="H66" i="42"/>
  <c r="G66" i="42"/>
  <c r="G63" i="45"/>
  <c r="E69" i="41"/>
  <c r="F69" i="41" s="1"/>
  <c r="H69" i="41" s="1"/>
  <c r="I71" i="35" l="1"/>
  <c r="D63" i="44"/>
  <c r="E63" i="44" s="1"/>
  <c r="F63" i="44" s="1"/>
  <c r="B62" i="44"/>
  <c r="G62" i="44"/>
  <c r="H62" i="44"/>
  <c r="I63" i="43"/>
  <c r="I65" i="48"/>
  <c r="G66" i="48"/>
  <c r="I66" i="48" s="1"/>
  <c r="G64" i="43"/>
  <c r="I64" i="43" s="1"/>
  <c r="I63" i="45"/>
  <c r="G69" i="41"/>
  <c r="I69" i="41" s="1"/>
  <c r="F67" i="42"/>
  <c r="D68" i="42" s="1"/>
  <c r="H73" i="39"/>
  <c r="I73" i="39" s="1"/>
  <c r="I74" i="39" s="1"/>
  <c r="I66" i="42"/>
  <c r="E72" i="35"/>
  <c r="F72" i="35" s="1"/>
  <c r="D73" i="35" s="1"/>
  <c r="D70" i="41"/>
  <c r="D67" i="48"/>
  <c r="E67" i="48" s="1"/>
  <c r="D65" i="43"/>
  <c r="E65" i="43" s="1"/>
  <c r="F65" i="43" s="1"/>
  <c r="E70" i="49"/>
  <c r="F70" i="49" s="1"/>
  <c r="G70" i="49" s="1"/>
  <c r="B70" i="49"/>
  <c r="G64" i="45"/>
  <c r="D65" i="45"/>
  <c r="E71" i="40"/>
  <c r="F71" i="40" s="1"/>
  <c r="D72" i="40" s="1"/>
  <c r="B71" i="40"/>
  <c r="B67" i="42"/>
  <c r="B64" i="45"/>
  <c r="H64" i="45"/>
  <c r="I62" i="44" l="1"/>
  <c r="H63" i="44"/>
  <c r="D64" i="44"/>
  <c r="E64" i="44" s="1"/>
  <c r="F64" i="44" s="1"/>
  <c r="I64" i="45"/>
  <c r="B63" i="44"/>
  <c r="G63" i="44"/>
  <c r="H67" i="42"/>
  <c r="H74" i="39"/>
  <c r="G67" i="42"/>
  <c r="G72" i="35"/>
  <c r="G71" i="40"/>
  <c r="H72" i="35"/>
  <c r="I72" i="35" s="1"/>
  <c r="H65" i="43"/>
  <c r="D66" i="43"/>
  <c r="B68" i="42"/>
  <c r="B70" i="41"/>
  <c r="H71" i="40"/>
  <c r="D71" i="49"/>
  <c r="E71" i="49" s="1"/>
  <c r="B65" i="43"/>
  <c r="G65" i="43"/>
  <c r="E72" i="40"/>
  <c r="F72" i="40" s="1"/>
  <c r="D73" i="40" s="1"/>
  <c r="E65" i="45"/>
  <c r="F65" i="45" s="1"/>
  <c r="D66" i="45" s="1"/>
  <c r="B65" i="45"/>
  <c r="B67" i="48"/>
  <c r="F67" i="48"/>
  <c r="G67" i="48" s="1"/>
  <c r="E68" i="42"/>
  <c r="F68" i="42" s="1"/>
  <c r="H70" i="49"/>
  <c r="I70" i="49" s="1"/>
  <c r="E70" i="41"/>
  <c r="F70" i="41" s="1"/>
  <c r="G70" i="41" s="1"/>
  <c r="E73" i="35"/>
  <c r="E74" i="35" s="1"/>
  <c r="B73" i="35"/>
  <c r="H65" i="45" l="1"/>
  <c r="I67" i="42"/>
  <c r="G64" i="44"/>
  <c r="D65" i="44"/>
  <c r="E65" i="44" s="1"/>
  <c r="F65" i="44" s="1"/>
  <c r="B64" i="44"/>
  <c r="H64" i="44"/>
  <c r="I64" i="44" s="1"/>
  <c r="I63" i="44"/>
  <c r="I65" i="43"/>
  <c r="F73" i="35"/>
  <c r="H73" i="35" s="1"/>
  <c r="I71" i="40"/>
  <c r="F71" i="49"/>
  <c r="D72" i="49" s="1"/>
  <c r="H67" i="48"/>
  <c r="I67" i="48" s="1"/>
  <c r="D69" i="42"/>
  <c r="E69" i="42" s="1"/>
  <c r="F69" i="42" s="1"/>
  <c r="E66" i="45"/>
  <c r="F66" i="45" s="1"/>
  <c r="D67" i="45" s="1"/>
  <c r="B66" i="45"/>
  <c r="H70" i="41"/>
  <c r="I70" i="41" s="1"/>
  <c r="D71" i="41"/>
  <c r="G65" i="45"/>
  <c r="I65" i="45" s="1"/>
  <c r="G72" i="40"/>
  <c r="H68" i="42"/>
  <c r="E73" i="40"/>
  <c r="E74" i="40" s="1"/>
  <c r="B73" i="40"/>
  <c r="G68" i="42"/>
  <c r="H74" i="35"/>
  <c r="D68" i="48"/>
  <c r="E68" i="48" s="1"/>
  <c r="F68" i="48" s="1"/>
  <c r="E66" i="43"/>
  <c r="F66" i="43" s="1"/>
  <c r="D67" i="43" s="1"/>
  <c r="B66" i="43"/>
  <c r="H72" i="40"/>
  <c r="I72" i="40" s="1"/>
  <c r="B71" i="49"/>
  <c r="D66" i="44" l="1"/>
  <c r="B66" i="44" s="1"/>
  <c r="E66" i="44"/>
  <c r="F66" i="44" s="1"/>
  <c r="H66" i="44" s="1"/>
  <c r="G71" i="49"/>
  <c r="G73" i="35"/>
  <c r="G74" i="35" s="1"/>
  <c r="G65" i="44"/>
  <c r="H65" i="44"/>
  <c r="B65" i="44"/>
  <c r="G66" i="45"/>
  <c r="H66" i="45"/>
  <c r="E72" i="49"/>
  <c r="F72" i="49" s="1"/>
  <c r="D73" i="49" s="1"/>
  <c r="B73" i="49" s="1"/>
  <c r="G66" i="43"/>
  <c r="H71" i="49"/>
  <c r="I71" i="49" s="1"/>
  <c r="I68" i="42"/>
  <c r="D69" i="48"/>
  <c r="E69" i="48" s="1"/>
  <c r="F73" i="40"/>
  <c r="B68" i="48"/>
  <c r="G68" i="48"/>
  <c r="H68" i="48"/>
  <c r="E67" i="45"/>
  <c r="F67" i="45" s="1"/>
  <c r="D68" i="45" s="1"/>
  <c r="B67" i="45"/>
  <c r="E71" i="41"/>
  <c r="F71" i="41" s="1"/>
  <c r="H71" i="41" s="1"/>
  <c r="B71" i="41"/>
  <c r="E67" i="43"/>
  <c r="F67" i="43" s="1"/>
  <c r="B67" i="43"/>
  <c r="H69" i="42"/>
  <c r="D70" i="42"/>
  <c r="G66" i="44"/>
  <c r="I66" i="44" s="1"/>
  <c r="D67" i="44"/>
  <c r="H66" i="43"/>
  <c r="B69" i="42"/>
  <c r="G69" i="42"/>
  <c r="I66" i="45" l="1"/>
  <c r="H72" i="49"/>
  <c r="I66" i="43"/>
  <c r="I65" i="44"/>
  <c r="E73" i="49"/>
  <c r="E74" i="49" s="1"/>
  <c r="G72" i="49"/>
  <c r="I72" i="49" s="1"/>
  <c r="I68" i="48"/>
  <c r="I73" i="35"/>
  <c r="I74" i="35" s="1"/>
  <c r="G71" i="41"/>
  <c r="I71" i="41" s="1"/>
  <c r="H73" i="40"/>
  <c r="G73" i="40"/>
  <c r="G74" i="40" s="1"/>
  <c r="E68" i="45"/>
  <c r="F68" i="45" s="1"/>
  <c r="H68" i="45" s="1"/>
  <c r="B68" i="45"/>
  <c r="B67" i="44"/>
  <c r="D68" i="43"/>
  <c r="E68" i="43" s="1"/>
  <c r="F68" i="43" s="1"/>
  <c r="D72" i="41"/>
  <c r="G67" i="43"/>
  <c r="G67" i="45"/>
  <c r="F69" i="48"/>
  <c r="H69" i="48" s="1"/>
  <c r="B69" i="48"/>
  <c r="E67" i="44"/>
  <c r="F67" i="44" s="1"/>
  <c r="I69" i="42"/>
  <c r="E70" i="42"/>
  <c r="F70" i="42" s="1"/>
  <c r="D71" i="42" s="1"/>
  <c r="B70" i="42"/>
  <c r="H67" i="43"/>
  <c r="H67" i="45"/>
  <c r="H70" i="42" l="1"/>
  <c r="G69" i="48"/>
  <c r="F73" i="49"/>
  <c r="G70" i="42"/>
  <c r="G68" i="45"/>
  <c r="I68" i="45" s="1"/>
  <c r="I67" i="45"/>
  <c r="I67" i="43"/>
  <c r="I70" i="42"/>
  <c r="D69" i="43"/>
  <c r="E69" i="43" s="1"/>
  <c r="F69" i="43" s="1"/>
  <c r="D68" i="44"/>
  <c r="E68" i="44" s="1"/>
  <c r="D70" i="48"/>
  <c r="E70" i="48" s="1"/>
  <c r="F70" i="48" s="1"/>
  <c r="D69" i="45"/>
  <c r="E69" i="45" s="1"/>
  <c r="F69" i="45" s="1"/>
  <c r="G67" i="44"/>
  <c r="H72" i="41"/>
  <c r="G72" i="41"/>
  <c r="B68" i="43"/>
  <c r="G68" i="43"/>
  <c r="H68" i="43"/>
  <c r="I68" i="43" s="1"/>
  <c r="E71" i="42"/>
  <c r="F71" i="42" s="1"/>
  <c r="D72" i="42" s="1"/>
  <c r="G71" i="42"/>
  <c r="B71" i="42"/>
  <c r="H71" i="42"/>
  <c r="H67" i="44"/>
  <c r="I67" i="44" s="1"/>
  <c r="I73" i="40"/>
  <c r="I74" i="40" s="1"/>
  <c r="H74" i="40"/>
  <c r="I69" i="48"/>
  <c r="E72" i="41"/>
  <c r="F72" i="41" s="1"/>
  <c r="G73" i="49" l="1"/>
  <c r="G74" i="49" s="1"/>
  <c r="H73" i="49"/>
  <c r="F68" i="44"/>
  <c r="I71" i="42"/>
  <c r="H68" i="44"/>
  <c r="D69" i="44"/>
  <c r="D71" i="48"/>
  <c r="E71" i="48" s="1"/>
  <c r="F71" i="48" s="1"/>
  <c r="B70" i="48"/>
  <c r="G70" i="48"/>
  <c r="H70" i="48"/>
  <c r="B69" i="43"/>
  <c r="H69" i="43"/>
  <c r="I72" i="41"/>
  <c r="D70" i="45"/>
  <c r="E70" i="45" s="1"/>
  <c r="F70" i="45" s="1"/>
  <c r="B68" i="44"/>
  <c r="G68" i="44"/>
  <c r="I68" i="44" s="1"/>
  <c r="G69" i="43"/>
  <c r="D70" i="43"/>
  <c r="D73" i="41"/>
  <c r="E73" i="41" s="1"/>
  <c r="E74" i="41" s="1"/>
  <c r="E72" i="42"/>
  <c r="F72" i="42" s="1"/>
  <c r="D73" i="42" s="1"/>
  <c r="B69" i="45"/>
  <c r="G69" i="45"/>
  <c r="H69" i="45"/>
  <c r="I73" i="49" l="1"/>
  <c r="I74" i="49" s="1"/>
  <c r="H74" i="49"/>
  <c r="H72" i="42"/>
  <c r="I70" i="48"/>
  <c r="I69" i="45"/>
  <c r="D72" i="48"/>
  <c r="E72" i="48" s="1"/>
  <c r="F72" i="48" s="1"/>
  <c r="D71" i="45"/>
  <c r="E71" i="45" s="1"/>
  <c r="F71" i="45" s="1"/>
  <c r="D72" i="45" s="1"/>
  <c r="G72" i="42"/>
  <c r="I72" i="42" s="1"/>
  <c r="E70" i="43"/>
  <c r="F70" i="43" s="1"/>
  <c r="H70" i="43" s="1"/>
  <c r="B70" i="43"/>
  <c r="E73" i="42"/>
  <c r="E74" i="42" s="1"/>
  <c r="B73" i="42"/>
  <c r="B71" i="48"/>
  <c r="H71" i="48"/>
  <c r="G71" i="48"/>
  <c r="E69" i="44"/>
  <c r="F69" i="44" s="1"/>
  <c r="D70" i="44" s="1"/>
  <c r="B69" i="44"/>
  <c r="B70" i="45"/>
  <c r="G70" i="45"/>
  <c r="H70" i="45"/>
  <c r="B73" i="41"/>
  <c r="F73" i="41"/>
  <c r="H73" i="41" s="1"/>
  <c r="I69" i="43"/>
  <c r="I70" i="45" l="1"/>
  <c r="H69" i="44"/>
  <c r="G73" i="41"/>
  <c r="G74" i="41" s="1"/>
  <c r="F73" i="42"/>
  <c r="G73" i="42" s="1"/>
  <c r="G74" i="42" s="1"/>
  <c r="G69" i="44"/>
  <c r="E72" i="45"/>
  <c r="F72" i="45" s="1"/>
  <c r="G72" i="45" s="1"/>
  <c r="D73" i="48"/>
  <c r="E73" i="48" s="1"/>
  <c r="E74" i="48" s="1"/>
  <c r="I71" i="48"/>
  <c r="D71" i="43"/>
  <c r="E71" i="43" s="1"/>
  <c r="B71" i="45"/>
  <c r="G71" i="45"/>
  <c r="H71" i="45"/>
  <c r="H74" i="41"/>
  <c r="I73" i="41"/>
  <c r="I74" i="41" s="1"/>
  <c r="I69" i="44"/>
  <c r="E70" i="44"/>
  <c r="F70" i="44" s="1"/>
  <c r="G70" i="44" s="1"/>
  <c r="B70" i="44"/>
  <c r="G70" i="43"/>
  <c r="I70" i="43" s="1"/>
  <c r="H72" i="48"/>
  <c r="G72" i="48"/>
  <c r="H73" i="42" l="1"/>
  <c r="I71" i="45"/>
  <c r="H70" i="44"/>
  <c r="H72" i="45"/>
  <c r="I72" i="45" s="1"/>
  <c r="F71" i="43"/>
  <c r="D72" i="43" s="1"/>
  <c r="I70" i="44"/>
  <c r="B71" i="43"/>
  <c r="B73" i="48"/>
  <c r="F73" i="48"/>
  <c r="H73" i="48" s="1"/>
  <c r="I72" i="48"/>
  <c r="D71" i="44"/>
  <c r="E71" i="44" s="1"/>
  <c r="F71" i="44" s="1"/>
  <c r="H74" i="42"/>
  <c r="I73" i="42"/>
  <c r="I74" i="42" s="1"/>
  <c r="D73" i="45"/>
  <c r="E73" i="45" s="1"/>
  <c r="E74" i="45" s="1"/>
  <c r="E72" i="43" l="1"/>
  <c r="F72" i="43" s="1"/>
  <c r="H71" i="43"/>
  <c r="G71" i="43"/>
  <c r="H74" i="48"/>
  <c r="G71" i="44"/>
  <c r="D72" i="44"/>
  <c r="E72" i="44" s="1"/>
  <c r="F72" i="44" s="1"/>
  <c r="B71" i="44"/>
  <c r="H71" i="44"/>
  <c r="G73" i="48"/>
  <c r="G74" i="48" s="1"/>
  <c r="B73" i="45"/>
  <c r="F73" i="45"/>
  <c r="H73" i="45" s="1"/>
  <c r="I71" i="43" l="1"/>
  <c r="H72" i="43"/>
  <c r="G72" i="43"/>
  <c r="I72" i="43" s="1"/>
  <c r="D73" i="43"/>
  <c r="B73" i="43" s="1"/>
  <c r="I71" i="44"/>
  <c r="G73" i="45"/>
  <c r="G74" i="45" s="1"/>
  <c r="H74" i="45"/>
  <c r="D73" i="44"/>
  <c r="G72" i="44"/>
  <c r="H72" i="44"/>
  <c r="I73" i="48"/>
  <c r="I74" i="48" s="1"/>
  <c r="E73" i="43" l="1"/>
  <c r="E74" i="43" s="1"/>
  <c r="I73" i="45"/>
  <c r="I74" i="45" s="1"/>
  <c r="I72" i="44"/>
  <c r="B73" i="44"/>
  <c r="E73" i="44"/>
  <c r="E74" i="44" s="1"/>
  <c r="F73" i="43" l="1"/>
  <c r="F73" i="44"/>
  <c r="G73" i="43" l="1"/>
  <c r="G74" i="43" s="1"/>
  <c r="H73" i="43"/>
  <c r="G73" i="44"/>
  <c r="G74" i="44" s="1"/>
  <c r="H73" i="44"/>
  <c r="I73" i="43" l="1"/>
  <c r="I74" i="43" s="1"/>
  <c r="H74" i="43"/>
  <c r="I73" i="44"/>
  <c r="I74" i="44" s="1"/>
  <c r="H7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R.Pennybaker</author>
    <author>AEP</author>
  </authors>
  <commentList>
    <comment ref="C16" authorId="0" shapeId="0" xr:uid="{00000000-0006-0000-0000-000001000000}">
      <text>
        <r>
          <rPr>
            <b/>
            <sz val="8"/>
            <color indexed="81"/>
            <rFont val="Tahoma"/>
            <family val="2"/>
          </rPr>
          <t>R.Pennybaker:</t>
        </r>
        <r>
          <rPr>
            <sz val="8"/>
            <color indexed="81"/>
            <rFont val="Tahoma"/>
            <family val="2"/>
          </rPr>
          <t xml:space="preserve">
Project Descriptions are in cell [P.xxx]!$D$7]</t>
        </r>
      </text>
    </comment>
    <comment ref="D16" authorId="0" shapeId="0" xr:uid="{00000000-0006-0000-0000-000002000000}">
      <text>
        <r>
          <rPr>
            <b/>
            <sz val="8"/>
            <color indexed="81"/>
            <rFont val="Tahoma"/>
            <family val="2"/>
          </rPr>
          <t>R.Pennybaker:</t>
        </r>
        <r>
          <rPr>
            <sz val="8"/>
            <color indexed="81"/>
            <rFont val="Tahoma"/>
            <family val="2"/>
          </rPr>
          <t xml:space="preserve">
Year In Service is in cell [P.xxx]!$D$11]</t>
        </r>
      </text>
    </comment>
    <comment ref="E16" authorId="0" shapeId="0" xr:uid="{00000000-0006-0000-0000-000003000000}">
      <text>
        <r>
          <rPr>
            <b/>
            <sz val="8"/>
            <color indexed="81"/>
            <rFont val="Tahoma"/>
            <family val="2"/>
          </rPr>
          <t>R.Pennybaker:</t>
        </r>
        <r>
          <rPr>
            <sz val="8"/>
            <color indexed="81"/>
            <rFont val="Tahoma"/>
            <family val="2"/>
          </rPr>
          <t xml:space="preserve">
Projected Base ARR is in cell [P.xxx]!$N$5]</t>
        </r>
      </text>
    </comment>
    <comment ref="F16" authorId="0" shapeId="0" xr:uid="{00000000-0006-0000-0000-000004000000}">
      <text>
        <r>
          <rPr>
            <b/>
            <sz val="8"/>
            <color indexed="81"/>
            <rFont val="Tahoma"/>
            <family val="2"/>
          </rPr>
          <t>R.Pennybaker:</t>
        </r>
        <r>
          <rPr>
            <sz val="8"/>
            <color indexed="81"/>
            <rFont val="Tahoma"/>
            <family val="2"/>
          </rPr>
          <t xml:space="preserve">
Projected Incentive ARR is in WS-F cell N7.</t>
        </r>
      </text>
    </comment>
    <comment ref="I16" authorId="1" shapeId="0" xr:uid="{00000000-0006-0000-0000-000005000000}">
      <text>
        <r>
          <rPr>
            <b/>
            <sz val="8"/>
            <color indexed="81"/>
            <rFont val="Tahoma"/>
            <family val="2"/>
          </rPr>
          <t>AEP:</t>
        </r>
        <r>
          <rPr>
            <sz val="8"/>
            <color indexed="81"/>
            <rFont val="Tahoma"/>
            <family val="2"/>
          </rPr>
          <t xml:space="preserve">
"TRUE-UP Adjustment (i.e., Forecast Error) is from WS-G sheet [P.00x] in cell M89.</t>
        </r>
      </text>
    </comment>
    <comment ref="J16" authorId="1" shapeId="0" xr:uid="{00000000-0006-0000-0000-000006000000}">
      <text>
        <r>
          <rPr>
            <b/>
            <sz val="8"/>
            <color indexed="81"/>
            <rFont val="Tahoma"/>
            <family val="2"/>
          </rPr>
          <t>AEP:</t>
        </r>
        <r>
          <rPr>
            <sz val="8"/>
            <color indexed="81"/>
            <rFont val="Tahoma"/>
            <family val="2"/>
          </rPr>
          <t xml:space="preserve">
"Manually input from previous year's update "</t>
        </r>
        <r>
          <rPr>
            <i/>
            <sz val="8"/>
            <color indexed="81"/>
            <rFont val="Tahoma"/>
            <family val="2"/>
          </rPr>
          <t>Schedule 11 Rates by Project</t>
        </r>
        <r>
          <rPr>
            <sz val="8"/>
            <color indexed="81"/>
            <rFont val="Tahoma"/>
            <family val="2"/>
          </rPr>
          <t>" sheet.</t>
        </r>
      </text>
    </comment>
    <comment ref="K16" authorId="0" shapeId="0" xr:uid="{00000000-0006-0000-0000-000007000000}">
      <text>
        <r>
          <rPr>
            <b/>
            <sz val="8"/>
            <color indexed="81"/>
            <rFont val="Tahoma"/>
            <family val="2"/>
          </rPr>
          <t>MW:</t>
        </r>
        <r>
          <rPr>
            <sz val="8"/>
            <color indexed="81"/>
            <rFont val="Tahoma"/>
            <family val="2"/>
          </rPr>
          <t xml:space="preserve">
These values reflect what AEP booked for the calendar year 2012 for base plan revenues received from SPP.</t>
        </r>
      </text>
    </comment>
    <comment ref="L16" authorId="0" shapeId="0" xr:uid="{00000000-0006-0000-0000-000008000000}">
      <text>
        <r>
          <rPr>
            <b/>
            <sz val="8"/>
            <color indexed="81"/>
            <rFont val="Tahoma"/>
            <family val="2"/>
          </rPr>
          <t>R.Pennybaker:</t>
        </r>
        <r>
          <rPr>
            <sz val="8"/>
            <color indexed="81"/>
            <rFont val="Tahoma"/>
            <family val="2"/>
          </rPr>
          <t xml:space="preserve">
This can also be referred to as the Billing Error.</t>
        </r>
      </text>
    </comment>
    <comment ref="N16" authorId="1" shapeId="0" xr:uid="{00000000-0006-0000-0000-000009000000}">
      <text>
        <r>
          <rPr>
            <b/>
            <sz val="8"/>
            <color indexed="81"/>
            <rFont val="Tahoma"/>
            <family val="2"/>
          </rPr>
          <t>AEP:</t>
        </r>
        <r>
          <rPr>
            <sz val="8"/>
            <color indexed="81"/>
            <rFont val="Tahoma"/>
            <family val="2"/>
          </rPr>
          <t xml:space="preserve">
This is "Prior Year True-Up (WS-G)"; and "Incentive Amounts" O88</t>
        </r>
      </text>
    </comment>
    <comment ref="O16" authorId="1" shapeId="0" xr:uid="{00000000-0006-0000-0000-00000A000000}">
      <text>
        <r>
          <rPr>
            <b/>
            <sz val="8"/>
            <color indexed="81"/>
            <rFont val="Tahoma"/>
            <family val="2"/>
          </rPr>
          <t>AEP:</t>
        </r>
        <r>
          <rPr>
            <sz val="8"/>
            <color indexed="81"/>
            <rFont val="Tahoma"/>
            <family val="2"/>
          </rPr>
          <t xml:space="preserve">
Prior Year Projected (WS-F) and Incentive Amounts [cell O87]</t>
        </r>
      </text>
    </comment>
    <comment ref="C21" authorId="1" shapeId="0" xr:uid="{00000000-0006-0000-0000-00000B000000}">
      <text>
        <r>
          <rPr>
            <b/>
            <sz val="9"/>
            <color indexed="81"/>
            <rFont val="Tahoma"/>
            <family val="2"/>
          </rPr>
          <t xml:space="preserve">AEP:
</t>
        </r>
        <r>
          <rPr>
            <sz val="9"/>
            <color indexed="81"/>
            <rFont val="Tahoma"/>
            <family val="2"/>
          </rPr>
          <t xml:space="preserve">The SPP NTC only allows 94% of this project to be Base Plan.  Therefore, from 2016 Update onward, the indicated ATTR is based upon 94% of actual project investment.
In previous annual Updates, AEP provided 100% investment based ATRR thus SPP only collected 94% of the indicated ATRRs.  
Repeating:  from 2016 Update onward, no scaling is required by SPP as the indicated ATRR is already refelcting the 94% scaler per the original NTC.
</t>
        </r>
      </text>
    </comment>
    <comment ref="K48" authorId="0" shapeId="0" xr:uid="{00000000-0006-0000-0000-00000C000000}">
      <text>
        <r>
          <rPr>
            <b/>
            <sz val="8"/>
            <color indexed="81"/>
            <rFont val="Tahoma"/>
            <family val="2"/>
          </rPr>
          <t>R.Pennybaker:</t>
        </r>
        <r>
          <rPr>
            <sz val="8"/>
            <color indexed="81"/>
            <rFont val="Tahoma"/>
            <family val="2"/>
          </rPr>
          <t xml:space="preserve">
This value ties to interest worksheet.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R.Pennybaker</author>
  </authors>
  <commentList>
    <comment ref="L19" authorId="0" shapeId="0" xr:uid="{00000000-0006-0000-0100-000001000000}">
      <text>
        <r>
          <rPr>
            <b/>
            <sz val="8"/>
            <color indexed="81"/>
            <rFont val="Tahoma"/>
            <family val="2"/>
          </rPr>
          <t>R.Pennybaker:</t>
        </r>
        <r>
          <rPr>
            <sz val="8"/>
            <color indexed="81"/>
            <rFont val="Tahoma"/>
            <family val="2"/>
          </rPr>
          <t xml:space="preserve">
This value comes from Formula Template file via data INPUT table below.  Then, it supuplies the project year value to the P.xxx sheets.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R.Pennybaker</author>
  </authors>
  <commentList>
    <comment ref="M16" authorId="0" shapeId="0" xr:uid="{00000000-0006-0000-0200-000001000000}">
      <text>
        <r>
          <rPr>
            <b/>
            <sz val="8"/>
            <color indexed="81"/>
            <rFont val="Tahoma"/>
            <family val="2"/>
          </rPr>
          <t>R.Pennybaker:</t>
        </r>
        <r>
          <rPr>
            <sz val="8"/>
            <color indexed="81"/>
            <rFont val="Tahoma"/>
            <family val="2"/>
          </rPr>
          <t xml:space="preserve">
This cell comes from Formula Template file.  Then, it drives all the P.xxx sheets.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AEP</author>
  </authors>
  <commentList>
    <comment ref="D10" authorId="0" shapeId="0" xr:uid="{00000000-0006-0000-0600-000001000000}">
      <text>
        <r>
          <rPr>
            <b/>
            <sz val="9"/>
            <color indexed="81"/>
            <rFont val="Tahoma"/>
            <family val="2"/>
          </rPr>
          <t>AEP:</t>
        </r>
        <r>
          <rPr>
            <sz val="9"/>
            <color indexed="81"/>
            <rFont val="Tahoma"/>
            <family val="2"/>
          </rPr>
          <t xml:space="preserve">
Per SPP NTC, Investment (EOY) is input as 94% of actual total investment provided by Planning.</t>
        </r>
      </text>
    </comment>
  </commentList>
</comments>
</file>

<file path=xl/sharedStrings.xml><?xml version="1.0" encoding="utf-8"?>
<sst xmlns="http://schemas.openxmlformats.org/spreadsheetml/2006/main" count="3747" uniqueCount="377">
  <si>
    <t>I.</t>
  </si>
  <si>
    <t xml:space="preserve">   Project ROE Incentive Adder (Enter as whole number)</t>
  </si>
  <si>
    <t>&lt;==Incentive ROE  Cannot Exceed 12.45%</t>
  </si>
  <si>
    <t xml:space="preserve">   Determine R  ( cost of long term debt, cost of preferred stock and percent is from Attachment H, lns 158 through160)</t>
  </si>
  <si>
    <t>SUMMARY OF PROJECTED ANNUAL BASE PLAN AND  NON-BASE PLAN REVENUE REQUIREMENTS</t>
  </si>
  <si>
    <t>%</t>
  </si>
  <si>
    <t>Cost</t>
  </si>
  <si>
    <t>Weighted cost</t>
  </si>
  <si>
    <t>Long Term Debt</t>
  </si>
  <si>
    <t>Rev Require</t>
  </si>
  <si>
    <t xml:space="preserve"> W Incentives</t>
  </si>
  <si>
    <t>Incentive Amounts</t>
  </si>
  <si>
    <t>Preferred Stock</t>
  </si>
  <si>
    <t>Common Stock</t>
  </si>
  <si>
    <t>PROJECTED YEAR</t>
  </si>
  <si>
    <t>R =</t>
  </si>
  <si>
    <r>
      <t xml:space="preserve">Note:  </t>
    </r>
    <r>
      <rPr>
        <sz val="10"/>
        <rFont val="Arial"/>
        <family val="2"/>
      </rPr>
      <t xml:space="preserve">Review formulas in summary to ensure the proper year's revenue requirement is being </t>
    </r>
  </si>
  <si>
    <t>accumulated for each project from the tables below.</t>
  </si>
  <si>
    <t xml:space="preserve">   R   (fom A. above)</t>
  </si>
  <si>
    <t xml:space="preserve">   Return (Rate Base  x  R)</t>
  </si>
  <si>
    <t xml:space="preserve">   Return   (from B. above)</t>
  </si>
  <si>
    <t xml:space="preserve">   EIT=(T/(1-T)) * (1-(WCLTD/WACC)) =</t>
  </si>
  <si>
    <t xml:space="preserve">   Income Tax Calculation  (Return  x  EIT)</t>
  </si>
  <si>
    <t xml:space="preserve">   Income Taxes</t>
  </si>
  <si>
    <t>II.</t>
  </si>
  <si>
    <t xml:space="preserve">   Net Revenue Requirement, Less Return and Taxes</t>
  </si>
  <si>
    <t xml:space="preserve">   Income Taxes  (from I.C. above)</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</si>
  <si>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</si>
  <si>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</si>
  <si>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</si>
  <si>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</si>
  <si>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</si>
  <si>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</si>
  <si>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</si>
  <si>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</si>
  <si>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III.</t>
  </si>
  <si>
    <t>Calculation of Composite Depreciation Rate</t>
  </si>
  <si>
    <t>Transmission Plant @ Beginning of Period (P.206, ln 58)</t>
  </si>
  <si>
    <t>Transmission Plant @ End of Period (P.207, ln 58)</t>
  </si>
  <si>
    <t>Composite Depreciation Rate</t>
  </si>
  <si>
    <t>Depreciable Life for Composite Depreciation Rate</t>
  </si>
  <si>
    <t>Round to nearest whole year</t>
  </si>
  <si>
    <t>IV.</t>
  </si>
  <si>
    <t>Determine the Revenue Requirement &amp; Additional Revenue Requirement for facilities receiving incentives.</t>
  </si>
  <si>
    <t>A.   Facilities receiving incentives accepted by FERC in Docket No.</t>
  </si>
  <si>
    <t xml:space="preserve">   (e.g. ER05-925-000)</t>
  </si>
  <si>
    <t xml:space="preserve">Project Description: </t>
  </si>
  <si>
    <t>Current Projected Year Incentive ARR</t>
  </si>
  <si>
    <t>DETAILS</t>
  </si>
  <si>
    <t>Investment</t>
  </si>
  <si>
    <t>Current Year</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</si>
  <si>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</si>
  <si>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</si>
  <si>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</si>
  <si>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</si>
  <si>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</si>
  <si>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</si>
  <si>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</si>
  <si>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</si>
  <si>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</si>
  <si>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</si>
  <si>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No</t>
  </si>
  <si>
    <t>Annual Depreciation Expense</t>
  </si>
  <si>
    <t>Depreciation</t>
  </si>
  <si>
    <t>Ending</t>
  </si>
  <si>
    <t>Additional Rev.</t>
  </si>
  <si>
    <t>Project Rev Req't True-up</t>
  </si>
  <si>
    <t>True-up of Incentive</t>
  </si>
  <si>
    <t>Year</t>
  </si>
  <si>
    <t>Balance</t>
  </si>
  <si>
    <t>Expense</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</si>
  <si>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</si>
  <si>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</si>
  <si>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</si>
  <si>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</si>
  <si>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</si>
  <si>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</si>
  <si>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</si>
  <si>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TP2004033</t>
  </si>
  <si>
    <t>SUMMARY OF TRUED-UP ANNUAL REVENUE REQUIREMENTS FOR SPP BPU &amp; NON-BPU PROJECTS</t>
  </si>
  <si>
    <t>TRUE-UP YEAR</t>
  </si>
  <si>
    <t>Determine the Revenue Requirement, and Additional Revenue Requirement for facilities receiving incentives.</t>
  </si>
  <si>
    <t>Project Description:</t>
  </si>
  <si>
    <t>Details</t>
  </si>
  <si>
    <t>True-Up Year</t>
  </si>
  <si>
    <t>CUMMULATIVE HISTORY OF TRUED-UP ANNUAL REVENUE REQUIREMENTS:</t>
  </si>
  <si>
    <t xml:space="preserve">          TEMPLATE BELOW TO MAINTAIN HISTORY OF TRUED-UP ARRS OVER THE </t>
  </si>
  <si>
    <t>Average</t>
  </si>
  <si>
    <t>Incentive Rev.</t>
  </si>
  <si>
    <t>BPU Rev Req't True-up</t>
  </si>
  <si>
    <r>
      <t xml:space="preserve">** </t>
    </r>
    <r>
      <rPr>
        <sz val="10"/>
        <rFont val="Arial"/>
        <family val="2"/>
      </rPr>
      <t xml:space="preserve"> This is the total amount that needs to be reported to SPP for billing to all regions. </t>
    </r>
  </si>
  <si>
    <t>BPU Rev. Req't.From Prior Year Template</t>
  </si>
  <si>
    <r>
      <t xml:space="preserve">   Return   (from </t>
    </r>
    <r>
      <rPr>
        <sz val="10"/>
        <rFont val="MS Serif"/>
        <family val="1"/>
      </rPr>
      <t>I</t>
    </r>
    <r>
      <rPr>
        <sz val="10"/>
        <rFont val="Arial"/>
        <family val="2"/>
      </rPr>
      <t>.B. above)</t>
    </r>
  </si>
  <si>
    <r>
      <t xml:space="preserve">Requirement </t>
    </r>
    <r>
      <rPr>
        <b/>
        <sz val="10"/>
        <color indexed="10"/>
        <rFont val="Arial"/>
        <family val="2"/>
      </rPr>
      <t>##</t>
    </r>
  </si>
  <si>
    <r>
      <t>with Incentives</t>
    </r>
    <r>
      <rPr>
        <b/>
        <sz val="10"/>
        <color indexed="10"/>
        <rFont val="Arial"/>
        <family val="2"/>
      </rPr>
      <t xml:space="preserve"> **</t>
    </r>
  </si>
  <si>
    <r>
      <t>##</t>
    </r>
    <r>
      <rPr>
        <b/>
        <sz val="10"/>
        <rFont val="Arial"/>
        <family val="2"/>
      </rPr>
      <t xml:space="preserve"> This is the calculation of  additional incentive revenue on projects deemed by the FERC to be eligible for an incentive return.  This</t>
    </r>
  </si>
  <si>
    <r>
      <t xml:space="preserve">## </t>
    </r>
    <r>
      <rPr>
        <b/>
        <sz val="10"/>
        <color indexed="8"/>
        <rFont val="Arial"/>
        <family val="2"/>
      </rPr>
      <t>This is the calculation of  additional incentive revenue on projects deemed by the FERC to be eligible for an incentive return.  This</t>
    </r>
  </si>
  <si>
    <t>Long Term Debt %</t>
  </si>
  <si>
    <t>Long Term Debt Cost</t>
  </si>
  <si>
    <t>Preferred Stock %</t>
  </si>
  <si>
    <t>Preferred Stock Cost</t>
  </si>
  <si>
    <t>Common Stock %</t>
  </si>
  <si>
    <t>STEP 2</t>
  </si>
  <si>
    <t>STEP 3</t>
  </si>
  <si>
    <t xml:space="preserve">       Apportionment Factor to Texas (Worksheet K, ln 12)</t>
  </si>
  <si>
    <t>Black text is not used in this workbook.</t>
  </si>
  <si>
    <t>Blue text is used by this workbbok and driven by non WS-F Formula Rate template worksheets</t>
  </si>
  <si>
    <t>SEE INPUT/OUTPUT ranges to the right  ----&gt;</t>
  </si>
  <si>
    <t>SEE INPUT/OUTPUT ranges to the right  ------&gt;</t>
  </si>
  <si>
    <t xml:space="preserve">AEP West SPP Member Companies </t>
  </si>
  <si>
    <t>See INPUT/OUTPUT ranges below.</t>
  </si>
  <si>
    <t>STEP 1</t>
  </si>
  <si>
    <t>Is done first in the main Formula Rate template  Worksheet F.</t>
  </si>
  <si>
    <t>STEP 4</t>
  </si>
  <si>
    <t>Is done last in the main Formula Rate template  Worksheet F.</t>
  </si>
  <si>
    <t>Copy to main FR Template</t>
  </si>
  <si>
    <t>Project Description</t>
  </si>
  <si>
    <t>Is done first in the main Formula Rate template  Worksheet G.</t>
  </si>
  <si>
    <t>Is done last in the main Formula Rate template  Worksheet G.</t>
  </si>
  <si>
    <t>Blue text below is used by this workbbok and comes from main Formula Rate template WS-G sheet.</t>
  </si>
  <si>
    <t>As Projected in Prior Year WS F   Rev Require</t>
  </si>
  <si>
    <t>As Projected in Prior Year WS F    W Incentives</t>
  </si>
  <si>
    <t>Actual after True-up Rev Require</t>
  </si>
  <si>
    <t>Actual after True-up  W Incentives</t>
  </si>
  <si>
    <r>
      <t>Worksheet F</t>
    </r>
    <r>
      <rPr>
        <sz val="14"/>
        <rFont val="Arial"/>
        <family val="2"/>
      </rPr>
      <t xml:space="preserve"> - Calculation of PROJECTED Annual Revenue Requirement for BPU and Special-billed Projects</t>
    </r>
  </si>
  <si>
    <r>
      <t>Worksheet G</t>
    </r>
    <r>
      <rPr>
        <sz val="14"/>
        <rFont val="Arial"/>
        <family val="2"/>
      </rPr>
      <t xml:space="preserve"> - Calculation of TRUED-UP Annual Revenue Requirement for BPU and Special-billed Projects</t>
    </r>
  </si>
  <si>
    <t xml:space="preserve">Worksheet F </t>
  </si>
  <si>
    <t>&lt;----Worksheet data is for</t>
  </si>
  <si>
    <t>Worksheet F</t>
  </si>
  <si>
    <t>Worksheet G</t>
  </si>
  <si>
    <r>
      <t>##</t>
    </r>
    <r>
      <rPr>
        <sz val="10"/>
        <rFont val="Arial"/>
        <family val="2"/>
      </rPr>
      <t xml:space="preserve"> </t>
    </r>
    <r>
      <rPr>
        <b/>
        <sz val="10"/>
        <color indexed="8"/>
        <rFont val="Arial"/>
        <family val="2"/>
      </rPr>
      <t>This is the calculation of  additional incentive revenue on projects deemed by the FERC to be eligible for an incentive return.  This</t>
    </r>
  </si>
  <si>
    <t xml:space="preserve">(Worksheet F)    </t>
  </si>
  <si>
    <t xml:space="preserve">(Worksheet G)    </t>
  </si>
  <si>
    <t>basis points</t>
  </si>
  <si>
    <t>w/Incentives</t>
  </si>
  <si>
    <t xml:space="preserve">True-Up Adjustment  </t>
  </si>
  <si>
    <t>AEP Transmission Formula Rate Template</t>
  </si>
  <si>
    <t xml:space="preserve">AEP Schedule 11 Revenue Requirement Including True-Up of Prior Collections </t>
  </si>
  <si>
    <t>(A)</t>
  </si>
  <si>
    <t>(B)</t>
  </si>
  <si>
    <t>(C )</t>
  </si>
  <si>
    <t>(D)</t>
  </si>
  <si>
    <t>(E)</t>
  </si>
  <si>
    <t>(F)</t>
  </si>
  <si>
    <t>(H)</t>
  </si>
  <si>
    <t>(I)</t>
  </si>
  <si>
    <t>(M)</t>
  </si>
  <si>
    <t>Base ARR</t>
  </si>
  <si>
    <t>Owner</t>
  </si>
  <si>
    <t>Year in Service</t>
  </si>
  <si>
    <t>Incentive</t>
  </si>
  <si>
    <t>Total</t>
  </si>
  <si>
    <t>True-up</t>
  </si>
  <si>
    <t>As Billed</t>
  </si>
  <si>
    <t>Change</t>
  </si>
  <si>
    <t>Interest</t>
  </si>
  <si>
    <t>Sheet Name</t>
  </si>
  <si>
    <t>AEP TOTALS</t>
  </si>
  <si>
    <t>Indirect References</t>
  </si>
  <si>
    <r>
      <t xml:space="preserve">Calculation of Schedule </t>
    </r>
    <r>
      <rPr>
        <sz val="12"/>
        <rFont val="Arial"/>
        <family val="2"/>
      </rPr>
      <t>11 Revenue Requirements For AEP Transmission Projects</t>
    </r>
  </si>
  <si>
    <r>
      <t xml:space="preserve">   DO </t>
    </r>
    <r>
      <rPr>
        <b/>
        <sz val="10"/>
        <color indexed="10"/>
        <rFont val="Arial"/>
        <family val="2"/>
      </rPr>
      <t>NOT</t>
    </r>
    <r>
      <rPr>
        <b/>
        <sz val="10"/>
        <rFont val="Arial"/>
        <family val="2"/>
      </rPr>
      <t xml:space="preserve"> delete this row or the formulas above will not work.</t>
    </r>
  </si>
  <si>
    <t>from WS-F &amp; G</t>
  </si>
  <si>
    <t>Do NOT delete.</t>
  </si>
  <si>
    <r>
      <t xml:space="preserve">TRUE-UP Adjustment </t>
    </r>
    <r>
      <rPr>
        <sz val="10"/>
        <rFont val="Arial"/>
        <family val="2"/>
      </rPr>
      <t>(WS-G)</t>
    </r>
  </si>
  <si>
    <r>
      <t xml:space="preserve">Base ARR
</t>
    </r>
    <r>
      <rPr>
        <sz val="10"/>
        <rFont val="Arial"/>
        <family val="2"/>
      </rPr>
      <t>(WS-F)</t>
    </r>
  </si>
  <si>
    <t>COLLECTION Adjustment</t>
  </si>
  <si>
    <t>Incentive ARR</t>
  </si>
  <si>
    <t>(J)</t>
  </si>
  <si>
    <t>(L)</t>
  </si>
  <si>
    <t>(O)</t>
  </si>
  <si>
    <t>Total Adjustments before Interest</t>
  </si>
  <si>
    <t>the column above</t>
  </si>
  <si>
    <t>is used to feed interest</t>
  </si>
  <si>
    <t>calculation engine and its</t>
  </si>
  <si>
    <t>output is put into the interest</t>
  </si>
  <si>
    <t>column to left (O).</t>
  </si>
  <si>
    <t>PROJECTED Rev. Req't From Prior Year Template</t>
  </si>
  <si>
    <t>TRUE-UP Rev. Req't.From Prior Year Template</t>
  </si>
  <si>
    <t xml:space="preserve"> Worksheet G</t>
  </si>
  <si>
    <r>
      <t xml:space="preserve">As Billed
by SPP
</t>
    </r>
    <r>
      <rPr>
        <sz val="10"/>
        <rFont val="Arial"/>
        <family val="2"/>
      </rPr>
      <t>(for Prior Yr
T-Service)</t>
    </r>
  </si>
  <si>
    <t xml:space="preserve"> &lt;--- this value goes to sched 11 interest support file</t>
  </si>
  <si>
    <r>
      <t xml:space="preserve">Total Adjustments
</t>
    </r>
    <r>
      <rPr>
        <sz val="8"/>
        <rFont val="Arial"/>
        <family val="2"/>
      </rPr>
      <t>(True-Up, Billing, &amp; Interest)</t>
    </r>
  </si>
  <si>
    <t>OKT</t>
  </si>
  <si>
    <t>OKT Total</t>
  </si>
  <si>
    <t>Worksheet F --- DATA INPUT (Paste.Values) from TEMPLATE OKT WS F</t>
  </si>
  <si>
    <t>EXPORT DATA to Template OKT WS F</t>
  </si>
  <si>
    <t>DATA INPUT (Paste.Values) from main FR TEMPLATE OKT WS G</t>
  </si>
  <si>
    <t>EXPORT DATA to main FR Template OKT WS G</t>
  </si>
  <si>
    <t>OKLAHOMA TRANSMISSION COMPANY</t>
  </si>
  <si>
    <t>Worksheet F  --  OKLAHOMA TRANSMISSION COMPANY  --  Calculation of "Projected" ARR for SPP Base Plan Upgrade Projects</t>
  </si>
  <si>
    <t>Worksheet G  --  OKLAHOMA TRANSMISSION COMPANY  --  Calculation of "Trued-Up" ARR for SPP Base Plan Upgrade Projects</t>
  </si>
  <si>
    <t>Snyder 138 kV Terminal Addition</t>
  </si>
  <si>
    <t>Coffeyville T to Dearing 138 kV Rebuild - 1.1 miles</t>
  </si>
  <si>
    <t>Historic / Projected Beginning</t>
  </si>
  <si>
    <t>OKT.001</t>
  </si>
  <si>
    <t>OKT.002</t>
  </si>
  <si>
    <t>TP2009013</t>
  </si>
  <si>
    <t>TP2008013</t>
  </si>
  <si>
    <t>TP2009090</t>
  </si>
  <si>
    <t>Tulsa Power Station Reactor</t>
  </si>
  <si>
    <t>TP2008079</t>
  </si>
  <si>
    <t xml:space="preserve">Bartlesville SE to Coffeyville T Rebuild </t>
  </si>
  <si>
    <t>OKT.003</t>
  </si>
  <si>
    <t>OKT.004</t>
  </si>
  <si>
    <t>TP2007167</t>
  </si>
  <si>
    <t>TP2009095</t>
  </si>
  <si>
    <t xml:space="preserve">Canadian River - McAlester City 138 kV Line Conversion </t>
  </si>
  <si>
    <t>OKT.005</t>
  </si>
  <si>
    <t>OKT.006</t>
  </si>
  <si>
    <t>NOTE:  Project became BPU inligible (see Docket ER12-981) thus investment amout and Proj Beg Balance for 2013 forward set to $0.</t>
  </si>
  <si>
    <t>NOTE:  Project became BPU inligible (see Docket ER12-981) please see Note on Project's WS-F.  No changes made to this WS-G.</t>
  </si>
  <si>
    <t>Install 345kV terminal at Valliant***</t>
  </si>
  <si>
    <t>*&lt;$100K investment  *** Project became BPU ineligible (see Project's Notes)</t>
  </si>
  <si>
    <t>TP2011093</t>
  </si>
  <si>
    <t xml:space="preserve">Cornville Station Conversion </t>
  </si>
  <si>
    <t>Coweta 69 kV Capacitor</t>
  </si>
  <si>
    <t>OKT.007</t>
  </si>
  <si>
    <t>OKT.008</t>
  </si>
  <si>
    <t>TP2012141</t>
  </si>
  <si>
    <t>TP2010094</t>
  </si>
  <si>
    <t>Prattville-Bluebell 138 kV</t>
  </si>
  <si>
    <t>TP2013002</t>
  </si>
  <si>
    <t>Grady Customer Connection</t>
  </si>
  <si>
    <t>TP2012112</t>
  </si>
  <si>
    <t>Darlington-Red Rock 138 kV line</t>
  </si>
  <si>
    <t>OKT.009</t>
  </si>
  <si>
    <t>OKT.010</t>
  </si>
  <si>
    <t>OKT.011</t>
  </si>
  <si>
    <t>OKT.012</t>
  </si>
  <si>
    <t>Wapanucka Customer Connection</t>
  </si>
  <si>
    <t>***Sch. 11 recovery commenced in 2015 rate year***</t>
  </si>
  <si>
    <t>Ellis 138 kV</t>
  </si>
  <si>
    <t>TP2012055</t>
  </si>
  <si>
    <t>OKT.013</t>
  </si>
  <si>
    <t>Valliant-NW Texarkana 345 kV</t>
  </si>
  <si>
    <t>TP 2009089</t>
  </si>
  <si>
    <t>OKT.014</t>
  </si>
  <si>
    <t>NOTE:  Original NTC indicates only 94% to be Base Plan.</t>
  </si>
  <si>
    <t>&lt;&lt; 2016-present ARR values based on 94% actual cost.  Yrs 2011-15 ARR values based on 100% actual cost (SPP scaled ARR data) &gt;&gt;</t>
  </si>
  <si>
    <t>OKT.015</t>
  </si>
  <si>
    <t>A.   Determine Net Revenue Requirement less return and Income Taxes.</t>
  </si>
  <si>
    <t>&lt;==From Input on Worksheet A</t>
  </si>
  <si>
    <t>Current Projected Year ARR</t>
  </si>
  <si>
    <t>Current Projected Year ARR w/ Incentive</t>
  </si>
  <si>
    <t>Darlington Roman Nose 138 kv</t>
  </si>
  <si>
    <t>insert project name here</t>
  </si>
  <si>
    <t>Carnegie South-Southwestern 123 kv line rebuild</t>
  </si>
  <si>
    <t>Chisholm - Gracemont 345 kv line and station</t>
  </si>
  <si>
    <t>OKT.016</t>
  </si>
  <si>
    <t>OKT.017</t>
  </si>
  <si>
    <t>Paste in both column below - numbers and line descriptions</t>
  </si>
  <si>
    <t>Beg/Ending 
Average
Revenue</t>
  </si>
  <si>
    <t>Beg/Ending
Average
Revenue Req't.</t>
  </si>
  <si>
    <t xml:space="preserve">True Up Year Projected  (WS-F)  </t>
  </si>
  <si>
    <t xml:space="preserve">True-Up Year Actual (WS-G)  </t>
  </si>
  <si>
    <t xml:space="preserve">∑ True-Up Year Projected  (WS-F)  </t>
  </si>
  <si>
    <t xml:space="preserve">∑ True Up Year Actual  (WS-G)  </t>
  </si>
  <si>
    <t xml:space="preserve">       Taxable Percentage of Revenue (22%)</t>
  </si>
  <si>
    <t>Annual Depreciation Expense  (Historic TCOS, ln 259)</t>
  </si>
  <si>
    <t>Note 1:  Until OKLAHOMA TRANSMISSION COMPANY establishes Transmission plant in service the depreciation expense component of the carrying charge will be calculated as in the Operating Company formula approved in Docket No. ER07-1069.  The calculation for OKLAHOMA TRANSMISSION COMPANY is based on Plant Balances and Depreciation Expense for PSO and shown on lines 8 through 14 of Worksheet B.</t>
  </si>
  <si>
    <t>TP 2015027</t>
  </si>
  <si>
    <t>TP 2014207</t>
  </si>
  <si>
    <t>TP 2011150</t>
  </si>
  <si>
    <t>Duncan-Comanche Tap 69 KV Rebuild</t>
  </si>
  <si>
    <t>OKT.018</t>
  </si>
  <si>
    <t>TP 2015191</t>
  </si>
  <si>
    <t>Note - This project was expected to be completed and then sold to WFEC during 2017, but will not be sold till late 2018.</t>
  </si>
  <si>
    <t>Projected Adjusted ARR from Prior Update</t>
  </si>
  <si>
    <t>TP2015204</t>
  </si>
  <si>
    <t>Fort Towson-Valliant 69 KV Line Rebuild</t>
  </si>
  <si>
    <t xml:space="preserve">   ROE w/o incentives  (TCOS, ln 143)</t>
  </si>
  <si>
    <t xml:space="preserve">   Rate Base  (TCOS, ln 63)</t>
  </si>
  <si>
    <t xml:space="preserve">   Tax Rate  (TCOS, ln 99)</t>
  </si>
  <si>
    <t xml:space="preserve">   ITC Adjustment  (TCOS, ln 108)</t>
  </si>
  <si>
    <t xml:space="preserve">   Excess DFIT Adjustment  (TCOS, ln 109)</t>
  </si>
  <si>
    <t xml:space="preserve">   Tax Effect of Permanent and Flow Through Differences (TCOS, ln 110)</t>
  </si>
  <si>
    <t xml:space="preserve">   Net Revenue Requirement  (TCOS, ln 117)</t>
  </si>
  <si>
    <t xml:space="preserve">   Return  (TCOS, ln 112)</t>
  </si>
  <si>
    <t xml:space="preserve">   Income Taxes  (TCOS, ln 111)</t>
  </si>
  <si>
    <t xml:space="preserve">  Gross Margin Taxes  (TCOS, ln 116)</t>
  </si>
  <si>
    <t xml:space="preserve">   Less: Depreciation  (TCOS, ln 86)</t>
  </si>
  <si>
    <t xml:space="preserve">   Net Transmission Plant  (TCOS, ln 37)</t>
  </si>
  <si>
    <t xml:space="preserve">   FCR less Depreciation  (TCOS, ln 10)</t>
  </si>
  <si>
    <t>Annual Depreciation Expense  (TCOS, ln 86)</t>
  </si>
  <si>
    <t xml:space="preserve">Transmission Plant Average Balance </t>
  </si>
  <si>
    <t>Projected Year</t>
  </si>
  <si>
    <t xml:space="preserve">   Tax Effect of Permanent and Flow Through Differences  (TCOS, ln 110)</t>
  </si>
  <si>
    <t>OKT.019</t>
  </si>
  <si>
    <t xml:space="preserve"> </t>
  </si>
  <si>
    <t>Keystone Dam - Wekiwa 138 kV</t>
  </si>
  <si>
    <t>OKT.020</t>
  </si>
  <si>
    <t>TP2015027</t>
  </si>
  <si>
    <t>TP2015118</t>
  </si>
  <si>
    <t xml:space="preserve">  SPP Project ID = 30809</t>
  </si>
  <si>
    <t xml:space="preserve">  SPP Project ID = 31058</t>
  </si>
  <si>
    <t xml:space="preserve">  SPP Project ID = 31009</t>
  </si>
  <si>
    <t xml:space="preserve">  SPP Project ID = 30361</t>
  </si>
  <si>
    <t xml:space="preserve">  SPP Project ID = 30873</t>
  </si>
  <si>
    <t xml:space="preserve">  SPP Project ID = 30619</t>
  </si>
  <si>
    <t xml:space="preserve">  SPP Project ID = 936</t>
  </si>
  <si>
    <t xml:space="preserve">  SPP Project ID = 30746</t>
  </si>
  <si>
    <t xml:space="preserve">  SPP Project ID = 30770</t>
  </si>
  <si>
    <t xml:space="preserve">  SPP Project ID = 30748</t>
  </si>
  <si>
    <t xml:space="preserve">  SPP Project ID = 30750</t>
  </si>
  <si>
    <t xml:space="preserve">  SPP Project ID = 879</t>
  </si>
  <si>
    <t xml:space="preserve">  SPP Project ID = 30354</t>
  </si>
  <si>
    <t xml:space="preserve">  SPP Project ID = 30346</t>
  </si>
  <si>
    <t xml:space="preserve">  SPP Project ID = 767</t>
  </si>
  <si>
    <t xml:space="preserve">  SPP Project ID = 288</t>
  </si>
  <si>
    <t xml:space="preserve">  SPP Project ID = 446</t>
  </si>
  <si>
    <t xml:space="preserve">  SPP Project ID = 937</t>
  </si>
  <si>
    <t xml:space="preserve">  SPP Project ID = 295</t>
  </si>
  <si>
    <t xml:space="preserve">  SPP Project ID = 480</t>
  </si>
  <si>
    <t>OKT.021</t>
  </si>
  <si>
    <t>OKT.022</t>
  </si>
  <si>
    <t>Tulsa SE - S Hudson 138 kV</t>
  </si>
  <si>
    <t>TP2020033</t>
  </si>
  <si>
    <t>Pryor Junction 138/115 kV</t>
  </si>
  <si>
    <t>TP2019132</t>
  </si>
  <si>
    <t>Transmission Plant Average Balance for 2022</t>
  </si>
  <si>
    <t xml:space="preserve">  SPP Project ID = 81520</t>
  </si>
  <si>
    <t xml:space="preserve">  SPP Project ID = 81571</t>
  </si>
  <si>
    <t xml:space="preserve">  SPP Project ID = </t>
  </si>
  <si>
    <t>Chisholm Substation 345 kV Terminal Upgrades</t>
  </si>
  <si>
    <t>TP2020266</t>
  </si>
  <si>
    <t xml:space="preserve">  SPP Project ID = 81717</t>
  </si>
  <si>
    <t>OKT.023</t>
  </si>
  <si>
    <t>UID = 10617</t>
  </si>
  <si>
    <t>UID = 11237</t>
  </si>
  <si>
    <t>UID = 50405</t>
  </si>
  <si>
    <t>UID = 11158</t>
  </si>
  <si>
    <t>UID = 51017</t>
  </si>
  <si>
    <t>UID = 51187</t>
  </si>
  <si>
    <t>UID = 50413</t>
  </si>
  <si>
    <t>UID = 10381a</t>
  </si>
  <si>
    <t>UID = 10578a</t>
  </si>
  <si>
    <t>UID = 11011a</t>
  </si>
  <si>
    <t>UID = 50438a</t>
  </si>
  <si>
    <t>UID = 51015a</t>
  </si>
  <si>
    <t>UID = 51013a</t>
  </si>
  <si>
    <t>UID = 11236a</t>
  </si>
  <si>
    <t>UID = 50802a</t>
  </si>
  <si>
    <t>UID = 51454a</t>
  </si>
  <si>
    <t>UID = 51562a</t>
  </si>
  <si>
    <t>UID = 51096a</t>
  </si>
  <si>
    <t>UID = 112389a</t>
  </si>
  <si>
    <t>UID = 112488a</t>
  </si>
  <si>
    <t>UID = 1122796a</t>
  </si>
  <si>
    <t>Sooner - Wekiwa 345 kV Terminal Upgrades</t>
  </si>
  <si>
    <t>TA2019024</t>
  </si>
  <si>
    <t>TP2019146</t>
  </si>
  <si>
    <t>Line - Osage - Webb City Tap - Shidler 138 kV Rebuild</t>
  </si>
  <si>
    <t>TA2020138</t>
  </si>
  <si>
    <t>OKT.024</t>
  </si>
  <si>
    <t>OKT.025</t>
  </si>
  <si>
    <t>OKT.026</t>
  </si>
  <si>
    <t>SW Power Station 138 kV</t>
  </si>
  <si>
    <t>TP2019245</t>
  </si>
  <si>
    <t>Riverside Station 138 kV Breakers</t>
  </si>
  <si>
    <t>Tulsa N-Pine &amp; Peoria 138 Rebu</t>
  </si>
  <si>
    <t>OKT.027</t>
  </si>
  <si>
    <t>OKT.028</t>
  </si>
  <si>
    <t>TP205005</t>
  </si>
  <si>
    <t>Snyder 138 kv Terminal Addition (TP2009013)</t>
  </si>
  <si>
    <t>CoffeyvilleT to Dearing 138 kv Rebuild - 1.1 mi (TP2008013)</t>
  </si>
  <si>
    <t>Tulsa Power Station Reactor (TP2009090)</t>
  </si>
  <si>
    <t xml:space="preserve">Bartlesville SE to Coffeyville T Rebuild (TP2008079-Transco) </t>
  </si>
  <si>
    <t>Install 345kV terminal at Valliant (TP2007167)</t>
  </si>
  <si>
    <t>Canadian River - McAlester City 138 kV Line Conversion (TP2009095)</t>
  </si>
  <si>
    <t>Cornville Station Conversion (TP2011093)</t>
  </si>
  <si>
    <t>Darlington-Roman Nose 138 kV</t>
  </si>
  <si>
    <t>Carnegie South-Southwestern 138 kV Line Rebuild</t>
  </si>
  <si>
    <t>Chisholm - Gracemont 345 kV</t>
  </si>
  <si>
    <t>Duncan-Comanche Tap 69 kV Rebuild and Duncan station upgrades</t>
  </si>
  <si>
    <t>Fort Towson-Valliant 69 kV Line Rebuild</t>
  </si>
  <si>
    <t xml:space="preserve">   Excess DFIT Adjustment  (TCOS, ln 110)</t>
  </si>
  <si>
    <t xml:space="preserve">   Tax Effect of Permanent and Flow Through Differences (TCOS, 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</si>
</sst>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
    <numFmt numFmtId="167" formatCode="0.0000"/>
    <numFmt numFmtId="168" formatCode="&quot;$&quot;#,##0.00"/>
    <numFmt numFmtId="169" formatCode="_(* #,##0_);_(* \(#,##0\);_(* &quot;-&quot;??_);_(@_)"/>
    <numFmt numFmtId="170" formatCode="_(&quot;$&quot;* #,##0_);_(&quot;$&quot;* \(#,##0\);_(&quot;$&quot;* &quot;-&quot;??_);_(@_)"/>
    <numFmt numFmtId="171" formatCode="_(* #,##0.0000_);_(* \(#,##0.0000\);_(* &quot;-&quot;????_);_(@_)"/>
    <numFmt numFmtId="172" formatCode="_(* #,##0.0000_);_(* \(#,##0.0000\);_(* &quot;-&quot;_);_(@_)"/>
    <numFmt numFmtId="173" formatCode="_(* #,##0.00000_);_(* \(#,##0.00000\);_(* &quot;-&quot;??_);_(@_)"/>
    <numFmt numFmtId="174" formatCode="#\ ??/12"/>
    <numFmt numFmtId="175" formatCode="&quot;$&quot;#,##0\ ;\(&quot;$&quot;#,##0\)"/>
    <numFmt numFmtId="176" formatCode="_(* #,##0.0,_);_(* \(#,##0.0,\);_(* &quot;-   &quot;_);_(@_)"/>
    <numFmt numFmtId="177" formatCode="_(* #,##0.000000_);_(* \(#,##0.000000\);_(* &quot;-&quot;??_);_(@_)"/>
    <numFmt numFmtId="178" formatCode="_(* #,##0.000000000_);_(* \(#,##0.000000000\);_(* &quot;-&quot;_);_(@_)"/>
    <numFmt numFmtId="179" formatCode="0.0000%"/>
  </numFmts>
  <fonts count="102">
    <font>
      <sz val="10"/>
      <name val="Arial"/>
    </font>
    <font>
      <sz val="10"/>
      <name val="Arial"/>
      <family val="2"/>
    </font>
    <font>
      <sz val="11"/>
      <color indexed="8"/>
      <name val="Arial Narrow"/>
      <family val="2"/>
    </font>
    <font>
      <sz val="11"/>
      <color indexed="9"/>
      <name val="Arial Narrow"/>
      <family val="2"/>
    </font>
    <font>
      <sz val="11"/>
      <color indexed="20"/>
      <name val="Arial Narrow"/>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8"/>
      <name val="Arial"/>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sz val="12"/>
      <name val="Arial MT"/>
    </font>
    <font>
      <b/>
      <sz val="11"/>
      <color indexed="63"/>
      <name val="Arial Narrow"/>
      <family val="2"/>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sz val="14"/>
      <name val="Arial"/>
      <family val="2"/>
    </font>
    <font>
      <b/>
      <sz val="14"/>
      <name val="MS Serif"/>
      <family val="1"/>
    </font>
    <font>
      <u/>
      <sz val="10"/>
      <name val="Arial"/>
      <family val="2"/>
    </font>
    <font>
      <sz val="10"/>
      <name val="MS Serif"/>
      <family val="1"/>
    </font>
    <font>
      <b/>
      <sz val="16"/>
      <name val="Arial"/>
      <family val="2"/>
    </font>
    <font>
      <sz val="12"/>
      <color indexed="12"/>
      <name val="Arial"/>
      <family val="2"/>
    </font>
    <font>
      <b/>
      <sz val="10"/>
      <color indexed="12"/>
      <name val="Arial"/>
      <family val="2"/>
    </font>
    <font>
      <b/>
      <sz val="10"/>
      <color indexed="10"/>
      <name val="Arial"/>
      <family val="2"/>
    </font>
    <font>
      <sz val="10"/>
      <color indexed="12"/>
      <name val="Arial"/>
      <family val="2"/>
    </font>
    <font>
      <sz val="10"/>
      <color indexed="10"/>
      <name val="Arial"/>
      <family val="2"/>
    </font>
    <font>
      <u val="singleAccounting"/>
      <sz val="10"/>
      <name val="Arial"/>
      <family val="2"/>
    </font>
    <font>
      <sz val="12"/>
      <color indexed="10"/>
      <name val="Arial"/>
      <family val="2"/>
    </font>
    <font>
      <b/>
      <sz val="10"/>
      <color indexed="8"/>
      <name val="Arial"/>
      <family val="2"/>
    </font>
    <font>
      <sz val="8"/>
      <color indexed="81"/>
      <name val="Tahoma"/>
      <family val="2"/>
    </font>
    <font>
      <b/>
      <sz val="8"/>
      <color indexed="81"/>
      <name val="Tahoma"/>
      <family val="2"/>
    </font>
    <font>
      <b/>
      <sz val="10"/>
      <color indexed="48"/>
      <name val="Arial"/>
      <family val="2"/>
    </font>
    <font>
      <sz val="8"/>
      <name val="Arial"/>
      <family val="2"/>
    </font>
    <font>
      <b/>
      <i/>
      <sz val="8"/>
      <color indexed="10"/>
      <name val="Arial"/>
      <family val="2"/>
    </font>
    <font>
      <sz val="10"/>
      <color indexed="12"/>
      <name val="Arial"/>
      <family val="2"/>
    </font>
    <font>
      <b/>
      <u/>
      <sz val="10"/>
      <name val="Arial"/>
      <family val="2"/>
    </font>
    <font>
      <b/>
      <sz val="10"/>
      <color indexed="57"/>
      <name val="Arial"/>
      <family val="2"/>
    </font>
    <font>
      <sz val="14"/>
      <color indexed="12"/>
      <name val="Arial"/>
      <family val="2"/>
    </font>
    <font>
      <sz val="10"/>
      <color indexed="9"/>
      <name val="Arial"/>
      <family val="2"/>
    </font>
    <font>
      <sz val="12"/>
      <name val="Arial"/>
      <family val="2"/>
    </font>
    <font>
      <b/>
      <sz val="12"/>
      <color indexed="12"/>
      <name val="Arial"/>
      <family val="2"/>
    </font>
    <font>
      <sz val="10"/>
      <color indexed="13"/>
      <name val="Arial"/>
      <family val="2"/>
    </font>
    <font>
      <sz val="10"/>
      <color indexed="10"/>
      <name val="Arial"/>
      <family val="2"/>
    </font>
    <font>
      <i/>
      <sz val="8"/>
      <color indexed="81"/>
      <name val="Tahoma"/>
      <family val="2"/>
    </font>
    <font>
      <sz val="8"/>
      <color indexed="10"/>
      <name val="Arial"/>
      <family val="2"/>
    </font>
    <font>
      <b/>
      <sz val="9"/>
      <color indexed="81"/>
      <name val="Tahoma"/>
      <family val="2"/>
    </font>
    <font>
      <sz val="9"/>
      <color indexed="81"/>
      <name val="Tahoma"/>
      <family val="2"/>
    </font>
    <font>
      <sz val="10"/>
      <name val="Arial"/>
      <family val="2"/>
    </font>
    <font>
      <sz val="10"/>
      <color indexed="30"/>
      <name val="Arial"/>
      <family val="2"/>
    </font>
    <font>
      <b/>
      <sz val="10"/>
      <color indexed="30"/>
      <name val="Arial"/>
      <family val="2"/>
    </font>
    <font>
      <sz val="10"/>
      <color indexed="12"/>
      <name val="Arial"/>
      <family val="2"/>
    </font>
    <font>
      <b/>
      <sz val="12"/>
      <color indexed="10"/>
      <name val="Arial"/>
      <family val="2"/>
    </font>
    <font>
      <sz val="12"/>
      <color indexed="10"/>
      <name val="Arial"/>
      <family val="2"/>
    </font>
    <font>
      <sz val="10"/>
      <name val="Arial"/>
      <family val="2"/>
    </font>
    <font>
      <sz val="10"/>
      <color indexed="22"/>
      <name val="Arial"/>
      <family val="2"/>
    </font>
    <font>
      <sz val="10"/>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b/>
      <sz val="18"/>
      <color indexed="22"/>
      <name val="Arial"/>
      <family val="2"/>
    </font>
    <font>
      <b/>
      <sz val="12"/>
      <color indexed="22"/>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theme="5" tint="0.39997558519241921"/>
        <bgColor indexed="64"/>
      </patternFill>
    </fill>
    <fill>
      <patternFill patternType="solid">
        <fgColor rgb="FFFFFF00"/>
        <bgColor indexed="64"/>
      </patternFill>
    </fill>
  </fills>
  <borders count="51">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264">
    <xf numFmtId="0" fontId="0" fillId="0" borderId="0"/>
    <xf numFmtId="0" fontId="2" fillId="2" borderId="0" applyNumberFormat="0" applyBorder="0" applyAlignment="0" applyProtection="0"/>
    <xf numFmtId="0" fontId="86" fillId="2" borderId="0" applyNumberFormat="0" applyBorder="0" applyAlignment="0" applyProtection="0"/>
    <xf numFmtId="0" fontId="2" fillId="3" borderId="0" applyNumberFormat="0" applyBorder="0" applyAlignment="0" applyProtection="0"/>
    <xf numFmtId="0" fontId="86" fillId="3" borderId="0" applyNumberFormat="0" applyBorder="0" applyAlignment="0" applyProtection="0"/>
    <xf numFmtId="0" fontId="2" fillId="4" borderId="0" applyNumberFormat="0" applyBorder="0" applyAlignment="0" applyProtection="0"/>
    <xf numFmtId="0" fontId="86" fillId="4" borderId="0" applyNumberFormat="0" applyBorder="0" applyAlignment="0" applyProtection="0"/>
    <xf numFmtId="0" fontId="2" fillId="5" borderId="0" applyNumberFormat="0" applyBorder="0" applyAlignment="0" applyProtection="0"/>
    <xf numFmtId="0" fontId="86" fillId="5" borderId="0" applyNumberFormat="0" applyBorder="0" applyAlignment="0" applyProtection="0"/>
    <xf numFmtId="0" fontId="2" fillId="6" borderId="0" applyNumberFormat="0" applyBorder="0" applyAlignment="0" applyProtection="0"/>
    <xf numFmtId="0" fontId="86" fillId="6" borderId="0" applyNumberFormat="0" applyBorder="0" applyAlignment="0" applyProtection="0"/>
    <xf numFmtId="0" fontId="2" fillId="7" borderId="0" applyNumberFormat="0" applyBorder="0" applyAlignment="0" applyProtection="0"/>
    <xf numFmtId="0" fontId="86" fillId="7" borderId="0" applyNumberFormat="0" applyBorder="0" applyAlignment="0" applyProtection="0"/>
    <xf numFmtId="0" fontId="2" fillId="8" borderId="0" applyNumberFormat="0" applyBorder="0" applyAlignment="0" applyProtection="0"/>
    <xf numFmtId="0" fontId="86" fillId="8" borderId="0" applyNumberFormat="0" applyBorder="0" applyAlignment="0" applyProtection="0"/>
    <xf numFmtId="0" fontId="2" fillId="9" borderId="0" applyNumberFormat="0" applyBorder="0" applyAlignment="0" applyProtection="0"/>
    <xf numFmtId="0" fontId="86" fillId="9" borderId="0" applyNumberFormat="0" applyBorder="0" applyAlignment="0" applyProtection="0"/>
    <xf numFmtId="0" fontId="2" fillId="10" borderId="0" applyNumberFormat="0" applyBorder="0" applyAlignment="0" applyProtection="0"/>
    <xf numFmtId="0" fontId="86" fillId="10" borderId="0" applyNumberFormat="0" applyBorder="0" applyAlignment="0" applyProtection="0"/>
    <xf numFmtId="0" fontId="2" fillId="5" borderId="0" applyNumberFormat="0" applyBorder="0" applyAlignment="0" applyProtection="0"/>
    <xf numFmtId="0" fontId="86" fillId="5" borderId="0" applyNumberFormat="0" applyBorder="0" applyAlignment="0" applyProtection="0"/>
    <xf numFmtId="0" fontId="2" fillId="8" borderId="0" applyNumberFormat="0" applyBorder="0" applyAlignment="0" applyProtection="0"/>
    <xf numFmtId="0" fontId="86" fillId="8" borderId="0" applyNumberFormat="0" applyBorder="0" applyAlignment="0" applyProtection="0"/>
    <xf numFmtId="0" fontId="2" fillId="11" borderId="0" applyNumberFormat="0" applyBorder="0" applyAlignment="0" applyProtection="0"/>
    <xf numFmtId="0" fontId="86" fillId="11" borderId="0" applyNumberFormat="0" applyBorder="0" applyAlignment="0" applyProtection="0"/>
    <xf numFmtId="0" fontId="3" fillId="12" borderId="0" applyNumberFormat="0" applyBorder="0" applyAlignment="0" applyProtection="0"/>
    <xf numFmtId="0" fontId="87" fillId="12" borderId="0" applyNumberFormat="0" applyBorder="0" applyAlignment="0" applyProtection="0"/>
    <xf numFmtId="0" fontId="3" fillId="9" borderId="0" applyNumberFormat="0" applyBorder="0" applyAlignment="0" applyProtection="0"/>
    <xf numFmtId="0" fontId="87" fillId="9" borderId="0" applyNumberFormat="0" applyBorder="0" applyAlignment="0" applyProtection="0"/>
    <xf numFmtId="0" fontId="3" fillId="10" borderId="0" applyNumberFormat="0" applyBorder="0" applyAlignment="0" applyProtection="0"/>
    <xf numFmtId="0" fontId="87" fillId="10" borderId="0" applyNumberFormat="0" applyBorder="0" applyAlignment="0" applyProtection="0"/>
    <xf numFmtId="0" fontId="3" fillId="13" borderId="0" applyNumberFormat="0" applyBorder="0" applyAlignment="0" applyProtection="0"/>
    <xf numFmtId="0" fontId="87" fillId="13" borderId="0" applyNumberFormat="0" applyBorder="0" applyAlignment="0" applyProtection="0"/>
    <xf numFmtId="0" fontId="3" fillId="14" borderId="0" applyNumberFormat="0" applyBorder="0" applyAlignment="0" applyProtection="0"/>
    <xf numFmtId="0" fontId="87" fillId="14" borderId="0" applyNumberFormat="0" applyBorder="0" applyAlignment="0" applyProtection="0"/>
    <xf numFmtId="0" fontId="3" fillId="15" borderId="0" applyNumberFormat="0" applyBorder="0" applyAlignment="0" applyProtection="0"/>
    <xf numFmtId="0" fontId="87" fillId="15" borderId="0" applyNumberFormat="0" applyBorder="0" applyAlignment="0" applyProtection="0"/>
    <xf numFmtId="0" fontId="3" fillId="16" borderId="0" applyNumberFormat="0" applyBorder="0" applyAlignment="0" applyProtection="0"/>
    <xf numFmtId="0" fontId="87" fillId="16" borderId="0" applyNumberFormat="0" applyBorder="0" applyAlignment="0" applyProtection="0"/>
    <xf numFmtId="0" fontId="3" fillId="17" borderId="0" applyNumberFormat="0" applyBorder="0" applyAlignment="0" applyProtection="0"/>
    <xf numFmtId="0" fontId="87" fillId="17" borderId="0" applyNumberFormat="0" applyBorder="0" applyAlignment="0" applyProtection="0"/>
    <xf numFmtId="0" fontId="3" fillId="18" borderId="0" applyNumberFormat="0" applyBorder="0" applyAlignment="0" applyProtection="0"/>
    <xf numFmtId="0" fontId="87" fillId="18" borderId="0" applyNumberFormat="0" applyBorder="0" applyAlignment="0" applyProtection="0"/>
    <xf numFmtId="0" fontId="3" fillId="13" borderId="0" applyNumberFormat="0" applyBorder="0" applyAlignment="0" applyProtection="0"/>
    <xf numFmtId="0" fontId="87" fillId="13" borderId="0" applyNumberFormat="0" applyBorder="0" applyAlignment="0" applyProtection="0"/>
    <xf numFmtId="0" fontId="3" fillId="14" borderId="0" applyNumberFormat="0" applyBorder="0" applyAlignment="0" applyProtection="0"/>
    <xf numFmtId="0" fontId="87" fillId="14" borderId="0" applyNumberFormat="0" applyBorder="0" applyAlignment="0" applyProtection="0"/>
    <xf numFmtId="0" fontId="3" fillId="19" borderId="0" applyNumberFormat="0" applyBorder="0" applyAlignment="0" applyProtection="0"/>
    <xf numFmtId="0" fontId="87" fillId="19" borderId="0" applyNumberFormat="0" applyBorder="0" applyAlignment="0" applyProtection="0"/>
    <xf numFmtId="0" fontId="4" fillId="3" borderId="0" applyNumberFormat="0" applyBorder="0" applyAlignment="0" applyProtection="0"/>
    <xf numFmtId="0" fontId="88" fillId="3" borderId="0" applyNumberFormat="0" applyBorder="0" applyAlignment="0" applyProtection="0"/>
    <xf numFmtId="168" fontId="5" fillId="0" borderId="0" applyFill="0"/>
    <xf numFmtId="168" fontId="5" fillId="0" borderId="0">
      <alignment horizontal="center"/>
    </xf>
    <xf numFmtId="0" fontId="5" fillId="0" borderId="0" applyFill="0">
      <alignment horizontal="center"/>
    </xf>
    <xf numFmtId="168" fontId="6" fillId="0" borderId="1" applyFill="0"/>
    <xf numFmtId="0" fontId="7" fillId="0" borderId="0" applyFont="0" applyAlignment="0"/>
    <xf numFmtId="0" fontId="8" fillId="0" borderId="0" applyFill="0">
      <alignment vertical="top"/>
    </xf>
    <xf numFmtId="0" fontId="6" fillId="0" borderId="0" applyFill="0">
      <alignment horizontal="left" vertical="top"/>
    </xf>
    <xf numFmtId="168" fontId="9" fillId="0" borderId="2" applyFill="0"/>
    <xf numFmtId="0" fontId="7" fillId="0" borderId="0" applyNumberFormat="0" applyFont="0" applyAlignment="0"/>
    <xf numFmtId="0" fontId="8" fillId="0" borderId="0" applyFill="0">
      <alignment wrapText="1"/>
    </xf>
    <xf numFmtId="0" fontId="6" fillId="0" borderId="0" applyFill="0">
      <alignment horizontal="left" vertical="top" wrapText="1"/>
    </xf>
    <xf numFmtId="168" fontId="10" fillId="0" borderId="0" applyFill="0"/>
    <xf numFmtId="0" fontId="11" fillId="0" borderId="0" applyNumberFormat="0" applyFont="0" applyAlignment="0">
      <alignment horizontal="center"/>
    </xf>
    <xf numFmtId="0" fontId="12" fillId="0" borderId="0" applyFill="0">
      <alignment vertical="top" wrapText="1"/>
    </xf>
    <xf numFmtId="0" fontId="9" fillId="0" borderId="0" applyFill="0">
      <alignment horizontal="left" vertical="top" wrapText="1"/>
    </xf>
    <xf numFmtId="168" fontId="7" fillId="0" borderId="0" applyFill="0"/>
    <xf numFmtId="0" fontId="11" fillId="0" borderId="0" applyNumberFormat="0" applyFont="0" applyAlignment="0">
      <alignment horizontal="center"/>
    </xf>
    <xf numFmtId="0" fontId="13" fillId="0" borderId="0" applyFill="0">
      <alignment vertical="center" wrapText="1"/>
    </xf>
    <xf numFmtId="0" fontId="14" fillId="0" borderId="0">
      <alignment horizontal="left" vertical="center" wrapText="1"/>
    </xf>
    <xf numFmtId="168" fontId="15" fillId="0" borderId="0" applyFill="0"/>
    <xf numFmtId="0" fontId="11" fillId="0" borderId="0" applyNumberFormat="0" applyFont="0" applyAlignment="0">
      <alignment horizontal="center"/>
    </xf>
    <xf numFmtId="0" fontId="16" fillId="0" borderId="0" applyFill="0">
      <alignment horizontal="center" vertical="center" wrapText="1"/>
    </xf>
    <xf numFmtId="0" fontId="7" fillId="0" borderId="0" applyFill="0">
      <alignment horizontal="center" vertical="center" wrapText="1"/>
    </xf>
    <xf numFmtId="168" fontId="17" fillId="0" borderId="0" applyFill="0"/>
    <xf numFmtId="0" fontId="11" fillId="0" borderId="0" applyNumberFormat="0" applyFont="0" applyAlignment="0">
      <alignment horizontal="center"/>
    </xf>
    <xf numFmtId="0" fontId="18" fillId="0" borderId="0" applyFill="0">
      <alignment horizontal="center" vertical="center" wrapText="1"/>
    </xf>
    <xf numFmtId="0" fontId="19" fillId="0" borderId="0" applyFill="0">
      <alignment horizontal="center" vertical="center" wrapText="1"/>
    </xf>
    <xf numFmtId="168" fontId="20" fillId="0" borderId="0" applyFill="0"/>
    <xf numFmtId="0" fontId="11" fillId="0" borderId="0" applyNumberFormat="0" applyFont="0" applyAlignment="0">
      <alignment horizontal="center"/>
    </xf>
    <xf numFmtId="0" fontId="21" fillId="0" borderId="0">
      <alignment horizontal="center" wrapText="1"/>
    </xf>
    <xf numFmtId="0" fontId="17" fillId="0" borderId="0" applyFill="0">
      <alignment horizontal="center" wrapText="1"/>
    </xf>
    <xf numFmtId="0" fontId="22" fillId="20" borderId="3" applyNumberFormat="0" applyAlignment="0" applyProtection="0"/>
    <xf numFmtId="0" fontId="89" fillId="20" borderId="3" applyNumberFormat="0" applyAlignment="0" applyProtection="0"/>
    <xf numFmtId="0" fontId="23" fillId="21" borderId="4" applyNumberFormat="0" applyAlignment="0" applyProtection="0"/>
    <xf numFmtId="0" fontId="90" fillId="21" borderId="4"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3" fontId="7" fillId="0" borderId="0" applyFont="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7"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7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175" fontId="84" fillId="0" borderId="0" applyFont="0" applyFill="0" applyBorder="0" applyAlignment="0" applyProtection="0"/>
    <xf numFmtId="175" fontId="84" fillId="0" borderId="0" applyFont="0" applyFill="0" applyBorder="0" applyAlignment="0" applyProtection="0"/>
    <xf numFmtId="175" fontId="84" fillId="0" borderId="0" applyFont="0" applyFill="0" applyBorder="0" applyAlignment="0" applyProtection="0"/>
    <xf numFmtId="14" fontId="7"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2" fontId="7" fillId="0" borderId="0" applyFont="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0" fontId="25" fillId="4" borderId="0" applyNumberFormat="0" applyBorder="0" applyAlignment="0" applyProtection="0"/>
    <xf numFmtId="0" fontId="92" fillId="4" borderId="0" applyNumberFormat="0" applyBorder="0" applyAlignment="0" applyProtection="0"/>
    <xf numFmtId="0" fontId="26"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27" fillId="0" borderId="5" applyNumberFormat="0" applyFill="0" applyAlignment="0" applyProtection="0"/>
    <xf numFmtId="0" fontId="93" fillId="0" borderId="5" applyNumberFormat="0" applyFill="0" applyAlignment="0" applyProtection="0"/>
    <xf numFmtId="0" fontId="27" fillId="0" borderId="0" applyNumberFormat="0" applyFill="0" applyBorder="0" applyAlignment="0" applyProtection="0"/>
    <xf numFmtId="0" fontId="93" fillId="0" borderId="0" applyNumberFormat="0" applyFill="0" applyBorder="0" applyAlignment="0" applyProtection="0"/>
    <xf numFmtId="0" fontId="28" fillId="0" borderId="6"/>
    <xf numFmtId="0" fontId="29" fillId="0" borderId="0"/>
    <xf numFmtId="0" fontId="30" fillId="7" borderId="3" applyNumberFormat="0" applyAlignment="0" applyProtection="0"/>
    <xf numFmtId="0" fontId="94" fillId="7" borderId="3" applyNumberFormat="0" applyAlignment="0" applyProtection="0"/>
    <xf numFmtId="0" fontId="31" fillId="0" borderId="7" applyNumberFormat="0" applyFill="0" applyAlignment="0" applyProtection="0"/>
    <xf numFmtId="0" fontId="95" fillId="0" borderId="7" applyNumberFormat="0" applyFill="0" applyAlignment="0" applyProtection="0"/>
    <xf numFmtId="176" fontId="83"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32" fillId="22" borderId="0" applyNumberFormat="0" applyBorder="0" applyAlignment="0" applyProtection="0"/>
    <xf numFmtId="0" fontId="96" fillId="22" borderId="0" applyNumberFormat="0" applyBorder="0" applyAlignment="0" applyProtection="0"/>
    <xf numFmtId="0" fontId="7" fillId="0" borderId="0"/>
    <xf numFmtId="0" fontId="7" fillId="0" borderId="0"/>
    <xf numFmtId="0" fontId="85" fillId="0" borderId="0"/>
    <xf numFmtId="0" fontId="7" fillId="0" borderId="0"/>
    <xf numFmtId="0" fontId="7" fillId="0" borderId="0"/>
    <xf numFmtId="0" fontId="85" fillId="0" borderId="0"/>
    <xf numFmtId="0" fontId="7" fillId="0" borderId="0"/>
    <xf numFmtId="0" fontId="1" fillId="0" borderId="0"/>
    <xf numFmtId="0" fontId="7" fillId="0" borderId="0"/>
    <xf numFmtId="0" fontId="77" fillId="0" borderId="0"/>
    <xf numFmtId="0" fontId="7" fillId="0" borderId="0"/>
    <xf numFmtId="0" fontId="83" fillId="0" borderId="0"/>
    <xf numFmtId="0" fontId="83" fillId="0" borderId="0"/>
    <xf numFmtId="0" fontId="83" fillId="0" borderId="0"/>
    <xf numFmtId="0" fontId="85" fillId="0" borderId="0"/>
    <xf numFmtId="0" fontId="7" fillId="0" borderId="0"/>
    <xf numFmtId="0" fontId="7" fillId="0" borderId="0"/>
    <xf numFmtId="168" fontId="33" fillId="0" borderId="0" applyProtection="0"/>
    <xf numFmtId="0" fontId="33" fillId="23" borderId="8" applyNumberFormat="0" applyFont="0" applyAlignment="0" applyProtection="0"/>
    <xf numFmtId="0" fontId="7" fillId="23" borderId="8" applyNumberFormat="0" applyFont="0" applyAlignment="0" applyProtection="0"/>
    <xf numFmtId="0" fontId="34" fillId="20" borderId="9" applyNumberFormat="0" applyAlignment="0" applyProtection="0"/>
    <xf numFmtId="0" fontId="97" fillId="20" borderId="9"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3" fontId="7" fillId="0" borderId="0">
      <alignment horizontal="left" vertical="top"/>
    </xf>
    <xf numFmtId="0" fontId="36" fillId="0" borderId="6">
      <alignment horizontal="center"/>
    </xf>
    <xf numFmtId="3" fontId="35" fillId="0" borderId="0" applyFont="0" applyFill="0" applyBorder="0" applyAlignment="0" applyProtection="0"/>
    <xf numFmtId="0" fontId="35" fillId="24" borderId="0" applyNumberFormat="0" applyFont="0" applyBorder="0" applyAlignment="0" applyProtection="0"/>
    <xf numFmtId="3" fontId="7" fillId="0" borderId="0">
      <alignment horizontal="right" vertical="top"/>
    </xf>
    <xf numFmtId="41" fontId="14" fillId="25" borderId="10" applyFill="0"/>
    <xf numFmtId="0" fontId="37" fillId="0" borderId="0">
      <alignment horizontal="left" indent="7"/>
    </xf>
    <xf numFmtId="41" fontId="14" fillId="0" borderId="10" applyFill="0">
      <alignment horizontal="left" indent="2"/>
    </xf>
    <xf numFmtId="168" fontId="38" fillId="0" borderId="11" applyFill="0">
      <alignment horizontal="right"/>
    </xf>
    <xf numFmtId="0" fontId="39" fillId="0" borderId="12" applyNumberFormat="0" applyFont="0" applyBorder="0">
      <alignment horizontal="right"/>
    </xf>
    <xf numFmtId="0" fontId="40" fillId="0" borderId="0" applyFill="0"/>
    <xf numFmtId="0" fontId="9" fillId="0" borderId="0" applyFill="0"/>
    <xf numFmtId="4" fontId="38" fillId="0" borderId="11" applyFill="0"/>
    <xf numFmtId="0" fontId="7" fillId="0" borderId="0" applyNumberFormat="0" applyFont="0" applyBorder="0" applyAlignment="0"/>
    <xf numFmtId="0" fontId="12" fillId="0" borderId="0" applyFill="0">
      <alignment horizontal="left" indent="1"/>
    </xf>
    <xf numFmtId="0" fontId="41" fillId="0" borderId="0" applyFill="0">
      <alignment horizontal="left" indent="1"/>
    </xf>
    <xf numFmtId="4" fontId="15" fillId="0" borderId="0" applyFill="0"/>
    <xf numFmtId="0" fontId="7" fillId="0" borderId="0" applyNumberFormat="0" applyFont="0" applyFill="0" applyBorder="0" applyAlignment="0"/>
    <xf numFmtId="0" fontId="12" fillId="0" borderId="0" applyFill="0">
      <alignment horizontal="left" indent="2"/>
    </xf>
    <xf numFmtId="0" fontId="9" fillId="0" borderId="0" applyFill="0">
      <alignment horizontal="left" indent="2"/>
    </xf>
    <xf numFmtId="4" fontId="15" fillId="0" borderId="0" applyFill="0"/>
    <xf numFmtId="0" fontId="7" fillId="0" borderId="0" applyNumberFormat="0" applyFont="0" applyBorder="0" applyAlignment="0"/>
    <xf numFmtId="0" fontId="42" fillId="0" borderId="0">
      <alignment horizontal="left" indent="3"/>
    </xf>
    <xf numFmtId="0" fontId="43" fillId="0" borderId="0" applyFill="0">
      <alignment horizontal="left" indent="3"/>
    </xf>
    <xf numFmtId="4" fontId="15" fillId="0" borderId="0" applyFill="0"/>
    <xf numFmtId="0" fontId="7" fillId="0" borderId="0" applyNumberFormat="0" applyFont="0" applyBorder="0" applyAlignment="0"/>
    <xf numFmtId="0" fontId="16" fillId="0" borderId="0">
      <alignment horizontal="left" indent="4"/>
    </xf>
    <xf numFmtId="0" fontId="7" fillId="0" borderId="0" applyFill="0">
      <alignment horizontal="left" indent="4"/>
    </xf>
    <xf numFmtId="4" fontId="17" fillId="0" borderId="0" applyFill="0"/>
    <xf numFmtId="0" fontId="7" fillId="0" borderId="0" applyNumberFormat="0" applyFont="0" applyBorder="0" applyAlignment="0"/>
    <xf numFmtId="0" fontId="18" fillId="0" borderId="0">
      <alignment horizontal="left" indent="5"/>
    </xf>
    <xf numFmtId="0" fontId="19" fillId="0" borderId="0" applyFill="0">
      <alignment horizontal="left" indent="5"/>
    </xf>
    <xf numFmtId="4" fontId="20" fillId="0" borderId="0" applyFill="0"/>
    <xf numFmtId="0" fontId="7" fillId="0" borderId="0" applyNumberFormat="0" applyFont="0" applyFill="0" applyBorder="0" applyAlignment="0"/>
    <xf numFmtId="0" fontId="21" fillId="0" borderId="0" applyFill="0">
      <alignment horizontal="left" indent="6"/>
    </xf>
    <xf numFmtId="0" fontId="17" fillId="0" borderId="0" applyFill="0">
      <alignment horizontal="left" indent="6"/>
    </xf>
    <xf numFmtId="0" fontId="44" fillId="0" borderId="0" applyNumberFormat="0" applyFill="0" applyBorder="0" applyAlignment="0" applyProtection="0"/>
    <xf numFmtId="0" fontId="44" fillId="0" borderId="0" applyNumberFormat="0" applyFill="0" applyBorder="0" applyAlignment="0" applyProtection="0"/>
    <xf numFmtId="0" fontId="7" fillId="0" borderId="0" applyFont="0" applyFill="0" applyBorder="0" applyAlignment="0" applyProtection="0"/>
    <xf numFmtId="0" fontId="84" fillId="0" borderId="1" applyNumberFormat="0" applyFont="0" applyFill="0" applyAlignment="0" applyProtection="0"/>
    <xf numFmtId="0" fontId="84" fillId="0" borderId="1" applyNumberFormat="0" applyFont="0" applyFill="0" applyAlignment="0" applyProtection="0"/>
    <xf numFmtId="0" fontId="84" fillId="0" borderId="1" applyNumberFormat="0" applyFont="0" applyFill="0" applyAlignment="0" applyProtection="0"/>
    <xf numFmtId="0" fontId="45" fillId="0" borderId="0" applyNumberFormat="0" applyFill="0" applyBorder="0" applyAlignment="0" applyProtection="0"/>
    <xf numFmtId="0" fontId="98" fillId="0" borderId="0" applyNumberFormat="0" applyFill="0" applyBorder="0" applyAlignment="0" applyProtection="0"/>
    <xf numFmtId="43" fontId="1" fillId="0" borderId="0" applyFont="0" applyFill="0" applyBorder="0" applyAlignment="0" applyProtection="0"/>
  </cellStyleXfs>
  <cellXfs count="503">
    <xf numFmtId="0" fontId="0" fillId="0" borderId="0" xfId="0"/>
    <xf numFmtId="0" fontId="7" fillId="0" borderId="0" xfId="0" applyFont="1"/>
    <xf numFmtId="0" fontId="7" fillId="0" borderId="0" xfId="0" applyFont="1" applyAlignment="1">
      <alignment horizontal="center"/>
    </xf>
    <xf numFmtId="169" fontId="7" fillId="0" borderId="0" xfId="86" applyNumberFormat="1" applyFont="1"/>
    <xf numFmtId="0" fontId="47" fillId="0" borderId="0" xfId="0" applyFont="1"/>
    <xf numFmtId="0" fontId="0" fillId="0" borderId="0" xfId="0" applyAlignment="1">
      <alignment wrapText="1"/>
    </xf>
    <xf numFmtId="0" fontId="9" fillId="0" borderId="0" xfId="0" applyFont="1" applyAlignment="1">
      <alignment horizontal="left"/>
    </xf>
    <xf numFmtId="10" fontId="7" fillId="0" borderId="0" xfId="0" applyNumberFormat="1" applyFont="1"/>
    <xf numFmtId="0" fontId="14" fillId="0" borderId="0" xfId="191" applyNumberFormat="1" applyFont="1" applyProtection="1">
      <protection locked="0"/>
    </xf>
    <xf numFmtId="0" fontId="6" fillId="0" borderId="0" xfId="0" applyFont="1"/>
    <xf numFmtId="0" fontId="7" fillId="0" borderId="0" xfId="0" applyFont="1" applyAlignment="1">
      <alignment wrapText="1"/>
    </xf>
    <xf numFmtId="169" fontId="7" fillId="0" borderId="0" xfId="0" applyNumberFormat="1" applyFont="1"/>
    <xf numFmtId="0" fontId="46" fillId="0" borderId="0" xfId="0" applyFont="1" applyAlignment="1">
      <alignment horizontal="right"/>
    </xf>
    <xf numFmtId="169" fontId="7" fillId="0" borderId="0" xfId="86" applyNumberFormat="1" applyFont="1" applyBorder="1"/>
    <xf numFmtId="0" fontId="39" fillId="0" borderId="0" xfId="0" applyFont="1" applyAlignment="1">
      <alignment horizontal="left"/>
    </xf>
    <xf numFmtId="0" fontId="51" fillId="26" borderId="0" xfId="86" applyNumberFormat="1" applyFont="1" applyFill="1" applyAlignment="1">
      <alignment horizontal="left"/>
    </xf>
    <xf numFmtId="0" fontId="39" fillId="0" borderId="17" xfId="0" applyFont="1" applyBorder="1"/>
    <xf numFmtId="0" fontId="39" fillId="0" borderId="18" xfId="0" applyFont="1" applyBorder="1"/>
    <xf numFmtId="0" fontId="7" fillId="0" borderId="18" xfId="0" applyFont="1" applyBorder="1"/>
    <xf numFmtId="169" fontId="39" fillId="0" borderId="19" xfId="86" applyNumberFormat="1" applyFont="1" applyBorder="1"/>
    <xf numFmtId="0" fontId="14" fillId="0" borderId="0" xfId="86" applyNumberFormat="1" applyFont="1" applyFill="1" applyAlignment="1">
      <alignment horizontal="left"/>
    </xf>
    <xf numFmtId="0" fontId="14" fillId="0" borderId="0" xfId="86" applyNumberFormat="1" applyFont="1" applyFill="1" applyBorder="1" applyAlignment="1">
      <alignment horizontal="left"/>
    </xf>
    <xf numFmtId="0" fontId="39" fillId="0" borderId="13" xfId="0" applyFont="1" applyBorder="1"/>
    <xf numFmtId="0" fontId="9" fillId="0" borderId="0" xfId="86" applyNumberFormat="1" applyFont="1" applyFill="1" applyBorder="1" applyAlignment="1">
      <alignment horizontal="left"/>
    </xf>
    <xf numFmtId="169" fontId="39" fillId="0" borderId="20" xfId="86" applyNumberFormat="1" applyFont="1" applyBorder="1"/>
    <xf numFmtId="0" fontId="39" fillId="0" borderId="0" xfId="0" applyFont="1"/>
    <xf numFmtId="169" fontId="39" fillId="0" borderId="15" xfId="86" applyNumberFormat="1" applyFont="1" applyBorder="1"/>
    <xf numFmtId="169" fontId="7" fillId="0" borderId="6" xfId="86" applyNumberFormat="1" applyFont="1" applyBorder="1"/>
    <xf numFmtId="169" fontId="7" fillId="0" borderId="16" xfId="86" applyNumberFormat="1" applyFont="1" applyBorder="1"/>
    <xf numFmtId="0" fontId="53" fillId="0" borderId="0" xfId="0" applyFont="1"/>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0" fontId="39" fillId="0" borderId="0" xfId="0" applyFont="1" applyAlignment="1">
      <alignment horizontal="center"/>
    </xf>
    <xf numFmtId="0" fontId="7" fillId="0" borderId="13" xfId="0" applyFont="1" applyBorder="1"/>
    <xf numFmtId="169" fontId="54" fillId="26" borderId="14" xfId="86" applyNumberFormat="1" applyFont="1" applyFill="1" applyBorder="1" applyAlignment="1">
      <alignment horizontal="right"/>
    </xf>
    <xf numFmtId="0" fontId="39" fillId="0" borderId="19" xfId="0" applyFont="1" applyBorder="1" applyAlignment="1">
      <alignment horizontal="center"/>
    </xf>
    <xf numFmtId="0" fontId="54" fillId="26" borderId="14" xfId="0" applyFont="1" applyFill="1" applyBorder="1" applyAlignment="1">
      <alignment horizontal="right"/>
    </xf>
    <xf numFmtId="169" fontId="7" fillId="0" borderId="14" xfId="0" applyNumberFormat="1" applyFont="1" applyBorder="1" applyAlignment="1">
      <alignment horizontal="right"/>
    </xf>
    <xf numFmtId="169" fontId="7" fillId="0" borderId="0" xfId="0" applyNumberFormat="1" applyFont="1" applyAlignment="1">
      <alignment horizontal="right"/>
    </xf>
    <xf numFmtId="10" fontId="7" fillId="0" borderId="14" xfId="0" applyNumberFormat="1" applyFont="1" applyBorder="1"/>
    <xf numFmtId="169" fontId="7" fillId="0" borderId="14" xfId="86" applyNumberFormat="1" applyFont="1" applyBorder="1"/>
    <xf numFmtId="0" fontId="39" fillId="0" borderId="24" xfId="0" applyFont="1" applyBorder="1" applyAlignment="1">
      <alignment horizontal="center"/>
    </xf>
    <xf numFmtId="169" fontId="39" fillId="0" borderId="24" xfId="86" applyNumberFormat="1" applyFont="1" applyBorder="1" applyAlignment="1">
      <alignment horizontal="center"/>
    </xf>
    <xf numFmtId="0" fontId="39" fillId="0" borderId="25" xfId="0" applyFont="1" applyBorder="1" applyAlignment="1">
      <alignment horizontal="center"/>
    </xf>
    <xf numFmtId="169" fontId="39" fillId="0" borderId="24" xfId="86" applyNumberFormat="1" applyFont="1" applyBorder="1" applyAlignment="1">
      <alignment horizontal="center" wrapText="1"/>
    </xf>
    <xf numFmtId="0" fontId="39" fillId="0" borderId="26" xfId="0" applyFont="1" applyBorder="1" applyAlignment="1">
      <alignment horizontal="center"/>
    </xf>
    <xf numFmtId="169" fontId="39" fillId="0" borderId="16" xfId="86" applyNumberFormat="1" applyFont="1" applyBorder="1" applyAlignment="1">
      <alignment horizontal="center"/>
    </xf>
    <xf numFmtId="169" fontId="39" fillId="0" borderId="26" xfId="86" applyNumberFormat="1" applyFont="1" applyBorder="1" applyAlignment="1">
      <alignment horizontal="center"/>
    </xf>
    <xf numFmtId="0" fontId="7" fillId="0" borderId="25" xfId="0" applyFont="1" applyBorder="1" applyAlignment="1">
      <alignment horizontal="center"/>
    </xf>
    <xf numFmtId="169" fontId="7" fillId="0" borderId="24" xfId="86" applyNumberFormat="1" applyFont="1" applyBorder="1"/>
    <xf numFmtId="170" fontId="7" fillId="0" borderId="14" xfId="0" applyNumberFormat="1" applyFont="1" applyBorder="1"/>
    <xf numFmtId="170" fontId="7" fillId="0" borderId="24" xfId="0" applyNumberFormat="1" applyFont="1" applyBorder="1"/>
    <xf numFmtId="170" fontId="7" fillId="0" borderId="25" xfId="0" applyNumberFormat="1" applyFont="1" applyBorder="1"/>
    <xf numFmtId="169" fontId="7" fillId="0" borderId="25" xfId="0" applyNumberFormat="1" applyFont="1" applyBorder="1"/>
    <xf numFmtId="169" fontId="1" fillId="0" borderId="25" xfId="86" applyNumberFormat="1" applyBorder="1"/>
    <xf numFmtId="169" fontId="7" fillId="0" borderId="25" xfId="86" applyNumberFormat="1" applyFont="1" applyBorder="1"/>
    <xf numFmtId="169" fontId="7" fillId="0" borderId="25" xfId="86" applyNumberFormat="1" applyFont="1" applyFill="1" applyBorder="1"/>
    <xf numFmtId="0" fontId="7" fillId="0" borderId="26" xfId="0" applyFont="1" applyBorder="1" applyAlignment="1">
      <alignment horizontal="center"/>
    </xf>
    <xf numFmtId="169" fontId="7" fillId="0" borderId="26" xfId="0" applyNumberFormat="1" applyFont="1" applyBorder="1"/>
    <xf numFmtId="169" fontId="1" fillId="0" borderId="26" xfId="86" applyNumberFormat="1" applyBorder="1"/>
    <xf numFmtId="169" fontId="7" fillId="0" borderId="26" xfId="86" applyNumberFormat="1" applyFont="1" applyFill="1" applyBorder="1"/>
    <xf numFmtId="170" fontId="7" fillId="0" borderId="16" xfId="0" applyNumberFormat="1" applyFont="1" applyBorder="1"/>
    <xf numFmtId="170" fontId="7" fillId="0" borderId="26" xfId="0" applyNumberFormat="1" applyFont="1" applyBorder="1"/>
    <xf numFmtId="170" fontId="7" fillId="0" borderId="0" xfId="0" applyNumberFormat="1" applyFont="1"/>
    <xf numFmtId="169" fontId="55" fillId="0" borderId="0" xfId="0" applyNumberFormat="1" applyFont="1" applyAlignment="1">
      <alignment horizontal="left"/>
    </xf>
    <xf numFmtId="0" fontId="9" fillId="0" borderId="0" xfId="0" applyFont="1"/>
    <xf numFmtId="169" fontId="39" fillId="0" borderId="0" xfId="86" applyNumberFormat="1" applyFont="1" applyBorder="1"/>
    <xf numFmtId="169" fontId="7" fillId="0" borderId="14" xfId="0" applyNumberFormat="1" applyFont="1" applyBorder="1"/>
    <xf numFmtId="169" fontId="39" fillId="0" borderId="11" xfId="86" applyNumberFormat="1" applyFont="1" applyBorder="1"/>
    <xf numFmtId="169" fontId="7" fillId="0" borderId="20" xfId="0" applyNumberFormat="1" applyFont="1" applyBorder="1"/>
    <xf numFmtId="0" fontId="7" fillId="0" borderId="15" xfId="0" applyFont="1" applyBorder="1"/>
    <xf numFmtId="169" fontId="39" fillId="0" borderId="6" xfId="86" applyNumberFormat="1" applyFont="1" applyFill="1" applyBorder="1" applyAlignment="1">
      <alignment horizontal="left"/>
    </xf>
    <xf numFmtId="169" fontId="39" fillId="0" borderId="16" xfId="86" applyNumberFormat="1" applyFont="1" applyFill="1" applyBorder="1" applyAlignment="1">
      <alignment horizontal="left"/>
    </xf>
    <xf numFmtId="0" fontId="7" fillId="0" borderId="21" xfId="0" applyFont="1" applyBorder="1" applyAlignment="1">
      <alignment horizontal="center"/>
    </xf>
    <xf numFmtId="0" fontId="0" fillId="0" borderId="22" xfId="0" applyBorder="1"/>
    <xf numFmtId="0" fontId="7" fillId="0" borderId="6" xfId="0" applyFont="1" applyBorder="1" applyAlignment="1">
      <alignment horizontal="center"/>
    </xf>
    <xf numFmtId="0" fontId="0" fillId="0" borderId="6" xfId="0" applyBorder="1"/>
    <xf numFmtId="0" fontId="39" fillId="0" borderId="24" xfId="0" applyFont="1" applyBorder="1" applyAlignment="1">
      <alignment horizontal="center" wrapText="1"/>
    </xf>
    <xf numFmtId="0" fontId="39" fillId="0" borderId="25" xfId="0" applyFont="1" applyBorder="1" applyAlignment="1">
      <alignment horizontal="center" wrapText="1"/>
    </xf>
    <xf numFmtId="0" fontId="39" fillId="0" borderId="6" xfId="0" applyFont="1" applyBorder="1" applyAlignment="1">
      <alignment horizontal="center"/>
    </xf>
    <xf numFmtId="169" fontId="7" fillId="0" borderId="24" xfId="0" applyNumberFormat="1" applyFont="1" applyBorder="1"/>
    <xf numFmtId="169" fontId="7" fillId="0" borderId="6" xfId="0" applyNumberFormat="1" applyFont="1" applyBorder="1"/>
    <xf numFmtId="0" fontId="55" fillId="0" borderId="0" xfId="0" applyFont="1"/>
    <xf numFmtId="0" fontId="58" fillId="0" borderId="0" xfId="0" applyFont="1"/>
    <xf numFmtId="0" fontId="7" fillId="0" borderId="14" xfId="0" applyFont="1" applyBorder="1" applyAlignment="1">
      <alignment horizontal="right"/>
    </xf>
    <xf numFmtId="0" fontId="7" fillId="0" borderId="16" xfId="0" applyFont="1" applyBorder="1" applyAlignment="1">
      <alignment horizontal="right"/>
    </xf>
    <xf numFmtId="0" fontId="52" fillId="26" borderId="0" xfId="0" applyFont="1" applyFill="1" applyAlignment="1">
      <alignment horizontal="left"/>
    </xf>
    <xf numFmtId="0" fontId="39" fillId="0" borderId="22" xfId="0" applyFont="1" applyBorder="1"/>
    <xf numFmtId="0" fontId="61" fillId="27" borderId="22" xfId="0" applyFont="1" applyFill="1" applyBorder="1" applyAlignment="1">
      <alignment horizontal="center"/>
    </xf>
    <xf numFmtId="0" fontId="39" fillId="0" borderId="0" xfId="0" quotePrefix="1" applyFont="1" applyAlignment="1">
      <alignment horizontal="left"/>
    </xf>
    <xf numFmtId="0" fontId="68" fillId="0" borderId="0" xfId="0" applyFont="1"/>
    <xf numFmtId="0" fontId="7" fillId="0" borderId="0" xfId="0" applyFont="1" applyAlignment="1">
      <alignment horizontal="left"/>
    </xf>
    <xf numFmtId="0" fontId="50" fillId="0" borderId="0" xfId="0" quotePrefix="1" applyFont="1" applyAlignment="1">
      <alignment horizontal="left"/>
    </xf>
    <xf numFmtId="0" fontId="46" fillId="0" borderId="0" xfId="0" quotePrefix="1" applyFont="1" applyAlignment="1">
      <alignment horizontal="center"/>
    </xf>
    <xf numFmtId="170" fontId="46" fillId="0" borderId="0" xfId="0" quotePrefix="1" applyNumberFormat="1" applyFont="1" applyAlignment="1">
      <alignment horizontal="center"/>
    </xf>
    <xf numFmtId="0" fontId="52" fillId="0" borderId="0" xfId="0" applyFont="1" applyAlignment="1">
      <alignment horizontal="left"/>
    </xf>
    <xf numFmtId="0" fontId="55" fillId="0" borderId="0" xfId="0" quotePrefix="1" applyFont="1" applyAlignment="1">
      <alignment horizontal="left"/>
    </xf>
    <xf numFmtId="0" fontId="67" fillId="0" borderId="0" xfId="0" applyFont="1" applyAlignment="1">
      <alignment horizontal="right"/>
    </xf>
    <xf numFmtId="0" fontId="46" fillId="0" borderId="0" xfId="0" quotePrefix="1" applyFont="1" applyAlignment="1">
      <alignment horizontal="right"/>
    </xf>
    <xf numFmtId="0" fontId="39" fillId="0" borderId="28" xfId="0" applyFont="1" applyBorder="1" applyAlignment="1">
      <alignment horizontal="center"/>
    </xf>
    <xf numFmtId="168" fontId="7" fillId="0" borderId="29" xfId="191" applyFont="1" applyBorder="1" applyAlignment="1" applyProtection="1">
      <alignment horizontal="center"/>
      <protection locked="0"/>
    </xf>
    <xf numFmtId="168" fontId="7" fillId="0" borderId="29" xfId="191" quotePrefix="1" applyFont="1" applyBorder="1" applyAlignment="1" applyProtection="1">
      <alignment horizontal="center"/>
      <protection locked="0"/>
    </xf>
    <xf numFmtId="3" fontId="7" fillId="0" borderId="30" xfId="191" applyNumberFormat="1" applyFont="1" applyBorder="1" applyAlignment="1" applyProtection="1">
      <alignment horizontal="center"/>
      <protection locked="0"/>
    </xf>
    <xf numFmtId="0" fontId="55" fillId="0" borderId="24" xfId="0" applyFont="1" applyBorder="1"/>
    <xf numFmtId="169" fontId="7" fillId="0" borderId="13" xfId="86" quotePrefix="1" applyNumberFormat="1" applyFont="1" applyBorder="1" applyAlignment="1">
      <alignment horizontal="right"/>
    </xf>
    <xf numFmtId="0" fontId="57" fillId="0" borderId="31" xfId="86" applyNumberFormat="1" applyFont="1" applyFill="1" applyBorder="1" applyAlignment="1">
      <alignment horizontal="left"/>
    </xf>
    <xf numFmtId="169" fontId="7" fillId="0" borderId="32" xfId="86" quotePrefix="1" applyNumberFormat="1" applyFont="1" applyBorder="1" applyAlignment="1">
      <alignment horizontal="right"/>
    </xf>
    <xf numFmtId="169" fontId="55" fillId="0" borderId="26" xfId="86" applyNumberFormat="1" applyFont="1" applyBorder="1"/>
    <xf numFmtId="0" fontId="7" fillId="0" borderId="15" xfId="0" quotePrefix="1" applyFont="1" applyBorder="1" applyAlignment="1">
      <alignment horizontal="right"/>
    </xf>
    <xf numFmtId="169" fontId="54" fillId="0" borderId="25" xfId="86" applyNumberFormat="1" applyFont="1" applyFill="1" applyBorder="1"/>
    <xf numFmtId="170" fontId="54" fillId="26" borderId="24" xfId="0" applyNumberFormat="1" applyFont="1" applyFill="1" applyBorder="1"/>
    <xf numFmtId="170" fontId="54" fillId="26" borderId="25" xfId="0" applyNumberFormat="1" applyFont="1" applyFill="1" applyBorder="1"/>
    <xf numFmtId="170" fontId="54" fillId="26" borderId="26" xfId="0" applyNumberFormat="1" applyFont="1" applyFill="1" applyBorder="1"/>
    <xf numFmtId="170" fontId="54" fillId="0" borderId="24" xfId="0" applyNumberFormat="1" applyFont="1" applyBorder="1"/>
    <xf numFmtId="169" fontId="39" fillId="0" borderId="24" xfId="86" quotePrefix="1" applyNumberFormat="1" applyFont="1" applyBorder="1" applyAlignment="1">
      <alignment horizontal="center" wrapText="1"/>
    </xf>
    <xf numFmtId="169" fontId="39" fillId="0" borderId="24" xfId="86" applyNumberFormat="1" applyFont="1" applyFill="1" applyBorder="1" applyAlignment="1">
      <alignment horizontal="center" wrapText="1"/>
    </xf>
    <xf numFmtId="169" fontId="39" fillId="0" borderId="26" xfId="86" applyNumberFormat="1" applyFont="1" applyFill="1" applyBorder="1" applyAlignment="1">
      <alignment horizontal="center"/>
    </xf>
    <xf numFmtId="169" fontId="39" fillId="0" borderId="15" xfId="86" applyNumberFormat="1" applyFont="1" applyFill="1" applyBorder="1" applyAlignment="1">
      <alignment horizontal="center"/>
    </xf>
    <xf numFmtId="169" fontId="54" fillId="0" borderId="14" xfId="86" applyNumberFormat="1" applyFont="1" applyFill="1" applyBorder="1"/>
    <xf numFmtId="169" fontId="54" fillId="0" borderId="26" xfId="86" applyNumberFormat="1" applyFont="1" applyFill="1" applyBorder="1"/>
    <xf numFmtId="169" fontId="54" fillId="0" borderId="16" xfId="86" applyNumberFormat="1" applyFont="1" applyFill="1" applyBorder="1"/>
    <xf numFmtId="0" fontId="39" fillId="0" borderId="26" xfId="0" applyFont="1" applyBorder="1" applyAlignment="1">
      <alignment horizontal="center" wrapText="1"/>
    </xf>
    <xf numFmtId="169" fontId="39" fillId="0" borderId="0" xfId="86" quotePrefix="1" applyNumberFormat="1" applyFont="1" applyBorder="1" applyAlignment="1">
      <alignment horizontal="center" wrapText="1"/>
    </xf>
    <xf numFmtId="169" fontId="39" fillId="0" borderId="16" xfId="86" applyNumberFormat="1" applyFont="1" applyFill="1" applyBorder="1" applyAlignment="1">
      <alignment horizontal="center"/>
    </xf>
    <xf numFmtId="169" fontId="39" fillId="0" borderId="19" xfId="86" applyNumberFormat="1" applyFont="1" applyFill="1" applyBorder="1" applyAlignment="1">
      <alignment horizontal="center" wrapText="1"/>
    </xf>
    <xf numFmtId="169" fontId="39" fillId="0" borderId="19" xfId="86" applyNumberFormat="1" applyFont="1" applyBorder="1" applyAlignment="1">
      <alignment horizontal="center" wrapText="1"/>
    </xf>
    <xf numFmtId="0" fontId="14" fillId="0" borderId="0" xfId="0" applyFont="1" applyAlignment="1">
      <alignment horizontal="center"/>
    </xf>
    <xf numFmtId="3" fontId="14" fillId="0" borderId="0" xfId="0" quotePrefix="1" applyNumberFormat="1" applyFont="1" applyAlignment="1">
      <alignment horizontal="center"/>
    </xf>
    <xf numFmtId="168" fontId="14" fillId="0" borderId="0" xfId="191" applyFont="1" applyProtection="1"/>
    <xf numFmtId="49" fontId="70" fillId="0" borderId="0" xfId="191" applyNumberFormat="1" applyFont="1" applyAlignment="1" applyProtection="1">
      <alignment horizontal="center"/>
    </xf>
    <xf numFmtId="3" fontId="6" fillId="0" borderId="0" xfId="0" applyNumberFormat="1"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xf>
    <xf numFmtId="0" fontId="39" fillId="0" borderId="11" xfId="0" applyFont="1" applyBorder="1" applyAlignment="1">
      <alignment horizontal="centerContinuous"/>
    </xf>
    <xf numFmtId="0" fontId="39" fillId="0" borderId="11" xfId="0" applyFont="1" applyBorder="1" applyAlignment="1">
      <alignment horizontal="left"/>
    </xf>
    <xf numFmtId="0" fontId="53" fillId="0" borderId="0" xfId="0" quotePrefix="1" applyFont="1" applyAlignment="1">
      <alignment horizontal="left"/>
    </xf>
    <xf numFmtId="0" fontId="65" fillId="0" borderId="11" xfId="0" quotePrefix="1" applyFont="1" applyBorder="1" applyAlignment="1">
      <alignment horizontal="centerContinuous"/>
    </xf>
    <xf numFmtId="0" fontId="65" fillId="0" borderId="0" xfId="0" quotePrefix="1" applyFont="1" applyAlignment="1">
      <alignment horizontal="centerContinuous"/>
    </xf>
    <xf numFmtId="0" fontId="65" fillId="0" borderId="11" xfId="0" applyFont="1" applyBorder="1" applyAlignment="1">
      <alignment horizontal="centerContinuous"/>
    </xf>
    <xf numFmtId="0" fontId="71" fillId="0" borderId="0" xfId="0" applyFont="1"/>
    <xf numFmtId="0" fontId="65" fillId="0" borderId="0" xfId="0" applyFont="1" applyAlignment="1">
      <alignment horizontal="center" wrapText="1"/>
    </xf>
    <xf numFmtId="0" fontId="65" fillId="0" borderId="0" xfId="0" applyFont="1" applyAlignment="1">
      <alignment horizontal="center"/>
    </xf>
    <xf numFmtId="0" fontId="65" fillId="0" borderId="0" xfId="0" quotePrefix="1" applyFont="1" applyAlignment="1">
      <alignment horizontal="center" wrapText="1"/>
    </xf>
    <xf numFmtId="0" fontId="0" fillId="0" borderId="41" xfId="0" applyBorder="1" applyAlignment="1">
      <alignment horizontal="center" wrapText="1"/>
    </xf>
    <xf numFmtId="0" fontId="0" fillId="0" borderId="25" xfId="0" applyBorder="1"/>
    <xf numFmtId="0" fontId="7" fillId="0" borderId="0" xfId="0" applyFont="1" applyAlignment="1">
      <alignment vertical="center" wrapText="1"/>
    </xf>
    <xf numFmtId="0" fontId="7" fillId="0" borderId="0" xfId="0" applyFont="1" applyAlignment="1">
      <alignment horizontal="center" vertical="center"/>
    </xf>
    <xf numFmtId="169" fontId="1" fillId="0" borderId="0" xfId="86" applyNumberFormat="1" applyFont="1" applyFill="1" applyAlignment="1" applyProtection="1">
      <alignment vertical="center"/>
    </xf>
    <xf numFmtId="169" fontId="1" fillId="0" borderId="0" xfId="86" applyNumberFormat="1" applyFill="1" applyAlignment="1" applyProtection="1">
      <alignment vertical="center"/>
    </xf>
    <xf numFmtId="169" fontId="64" fillId="26" borderId="0" xfId="86" applyNumberFormat="1" applyFont="1" applyFill="1" applyAlignment="1" applyProtection="1">
      <alignment vertical="center"/>
    </xf>
    <xf numFmtId="169" fontId="1" fillId="0" borderId="0" xfId="86" applyNumberFormat="1" applyAlignment="1" applyProtection="1">
      <alignment vertical="center"/>
    </xf>
    <xf numFmtId="169" fontId="39" fillId="0" borderId="0" xfId="86" applyNumberFormat="1" applyFont="1" applyAlignment="1" applyProtection="1">
      <alignment horizontal="center" vertical="center"/>
    </xf>
    <xf numFmtId="169" fontId="0" fillId="0" borderId="25" xfId="0" applyNumberFormat="1" applyBorder="1"/>
    <xf numFmtId="169" fontId="1" fillId="0" borderId="0" xfId="86" applyNumberFormat="1" applyFont="1" applyFill="1" applyBorder="1" applyAlignment="1" applyProtection="1">
      <alignment vertical="center"/>
    </xf>
    <xf numFmtId="169" fontId="1" fillId="0" borderId="0" xfId="86" applyNumberFormat="1" applyFill="1" applyBorder="1" applyAlignment="1" applyProtection="1">
      <alignment vertical="center"/>
    </xf>
    <xf numFmtId="169" fontId="1" fillId="0" borderId="0" xfId="86" applyNumberFormat="1" applyBorder="1" applyAlignment="1" applyProtection="1">
      <alignment vertical="center"/>
    </xf>
    <xf numFmtId="169" fontId="39" fillId="0" borderId="0" xfId="86" applyNumberFormat="1" applyFont="1" applyBorder="1" applyAlignment="1" applyProtection="1">
      <alignment vertical="center"/>
    </xf>
    <xf numFmtId="0" fontId="7" fillId="0" borderId="0" xfId="0" quotePrefix="1" applyFont="1" applyAlignment="1">
      <alignment horizontal="center" vertical="center"/>
    </xf>
    <xf numFmtId="169" fontId="1" fillId="0" borderId="0" xfId="86" applyNumberFormat="1" applyFont="1" applyBorder="1" applyAlignment="1" applyProtection="1">
      <alignment vertical="center"/>
    </xf>
    <xf numFmtId="0" fontId="39" fillId="0" borderId="2" xfId="0" applyFont="1" applyBorder="1" applyAlignment="1">
      <alignment horizontal="center" vertical="center"/>
    </xf>
    <xf numFmtId="0" fontId="0" fillId="0" borderId="2" xfId="0" applyBorder="1" applyAlignment="1">
      <alignment horizontal="center" vertical="center"/>
    </xf>
    <xf numFmtId="169" fontId="1" fillId="0" borderId="2" xfId="86" applyNumberFormat="1" applyBorder="1" applyAlignment="1" applyProtection="1">
      <alignment vertical="center"/>
    </xf>
    <xf numFmtId="169" fontId="64" fillId="26" borderId="2" xfId="86" applyNumberFormat="1" applyFont="1" applyFill="1" applyBorder="1" applyAlignment="1" applyProtection="1">
      <alignment vertical="center"/>
    </xf>
    <xf numFmtId="169" fontId="39" fillId="0" borderId="25" xfId="0" applyNumberFormat="1" applyFont="1" applyBorder="1"/>
    <xf numFmtId="0" fontId="64" fillId="0" borderId="0" xfId="0" quotePrefix="1" applyFont="1" applyAlignment="1">
      <alignment horizontal="left"/>
    </xf>
    <xf numFmtId="0" fontId="7" fillId="0" borderId="0" xfId="0" applyFont="1" applyAlignment="1">
      <alignment vertical="center"/>
    </xf>
    <xf numFmtId="169" fontId="72" fillId="0" borderId="0" xfId="86" applyNumberFormat="1" applyFont="1" applyAlignment="1" applyProtection="1">
      <alignment horizontal="center" vertical="center"/>
    </xf>
    <xf numFmtId="43" fontId="53" fillId="0" borderId="0" xfId="86" applyFont="1" applyAlignment="1" applyProtection="1">
      <alignment horizontal="center" vertical="center"/>
    </xf>
    <xf numFmtId="43" fontId="74" fillId="0" borderId="0" xfId="86" applyFont="1" applyAlignment="1" applyProtection="1">
      <alignment horizontal="left" vertical="center"/>
    </xf>
    <xf numFmtId="169" fontId="74" fillId="0" borderId="0" xfId="86" applyNumberFormat="1" applyFont="1" applyAlignment="1" applyProtection="1">
      <alignment horizontal="center" vertical="center"/>
    </xf>
    <xf numFmtId="43" fontId="1" fillId="0" borderId="0" xfId="86" applyAlignment="1" applyProtection="1">
      <alignment vertical="center"/>
    </xf>
    <xf numFmtId="169" fontId="0" fillId="0" borderId="26" xfId="0" applyNumberFormat="1" applyBorder="1"/>
    <xf numFmtId="0" fontId="7" fillId="0" borderId="0" xfId="0" quotePrefix="1" applyFont="1" applyAlignment="1">
      <alignment horizontal="left" vertical="center"/>
    </xf>
    <xf numFmtId="174" fontId="5" fillId="0" borderId="0" xfId="0" applyNumberFormat="1" applyFont="1" applyAlignment="1">
      <alignment horizontal="center" vertical="center"/>
    </xf>
    <xf numFmtId="0" fontId="0" fillId="0" borderId="0" xfId="0" quotePrefix="1" applyAlignment="1">
      <alignment horizontal="left" vertical="center"/>
    </xf>
    <xf numFmtId="169" fontId="64" fillId="26" borderId="0" xfId="0" applyNumberFormat="1" applyFont="1" applyFill="1" applyAlignment="1">
      <alignment vertical="center"/>
    </xf>
    <xf numFmtId="169" fontId="1" fillId="0" borderId="0" xfId="86" applyNumberFormat="1" applyProtection="1"/>
    <xf numFmtId="164" fontId="1" fillId="0" borderId="0" xfId="0" applyNumberFormat="1" applyFont="1"/>
    <xf numFmtId="43" fontId="1" fillId="0" borderId="0" xfId="86" applyProtection="1"/>
    <xf numFmtId="0" fontId="0" fillId="0" borderId="33" xfId="0" applyBorder="1"/>
    <xf numFmtId="0" fontId="0" fillId="0" borderId="2" xfId="0" applyBorder="1"/>
    <xf numFmtId="169" fontId="1" fillId="0" borderId="2" xfId="86" applyNumberFormat="1" applyBorder="1" applyProtection="1"/>
    <xf numFmtId="0" fontId="0" fillId="0" borderId="27" xfId="0" applyBorder="1"/>
    <xf numFmtId="0" fontId="0" fillId="0" borderId="34" xfId="0" applyBorder="1"/>
    <xf numFmtId="0" fontId="0" fillId="0" borderId="35" xfId="0" applyBorder="1" applyAlignment="1">
      <alignment horizontal="center"/>
    </xf>
    <xf numFmtId="0" fontId="0" fillId="0" borderId="36" xfId="0" applyBorder="1"/>
    <xf numFmtId="0" fontId="0" fillId="0" borderId="11" xfId="0" applyBorder="1"/>
    <xf numFmtId="169" fontId="1" fillId="0" borderId="11" xfId="86" applyNumberFormat="1" applyBorder="1" applyProtection="1"/>
    <xf numFmtId="0" fontId="0" fillId="0" borderId="37" xfId="0" applyBorder="1"/>
    <xf numFmtId="0" fontId="0" fillId="0" borderId="0" xfId="0" quotePrefix="1" applyAlignment="1">
      <alignment horizontal="center"/>
    </xf>
    <xf numFmtId="43" fontId="0" fillId="0" borderId="0" xfId="86" applyFont="1" applyProtection="1"/>
    <xf numFmtId="43" fontId="0" fillId="0" borderId="0" xfId="0" applyNumberFormat="1"/>
    <xf numFmtId="43" fontId="0" fillId="0" borderId="0" xfId="196" applyNumberFormat="1" applyFont="1" applyProtection="1"/>
    <xf numFmtId="170" fontId="0" fillId="0" borderId="0" xfId="106" applyNumberFormat="1" applyFont="1" applyProtection="1"/>
    <xf numFmtId="0" fontId="7" fillId="0" borderId="0" xfId="191" applyNumberFormat="1" applyFont="1" applyProtection="1"/>
    <xf numFmtId="3" fontId="7" fillId="0" borderId="0" xfId="191" applyNumberFormat="1" applyFont="1" applyProtection="1"/>
    <xf numFmtId="10" fontId="7" fillId="0" borderId="0" xfId="191" applyNumberFormat="1" applyFont="1" applyProtection="1"/>
    <xf numFmtId="166" fontId="7" fillId="0" borderId="0" xfId="191" applyNumberFormat="1" applyFont="1" applyProtection="1"/>
    <xf numFmtId="43" fontId="7" fillId="0" borderId="0" xfId="86" applyFont="1" applyAlignment="1" applyProtection="1"/>
    <xf numFmtId="168" fontId="7" fillId="0" borderId="0" xfId="191" applyFont="1" applyProtection="1"/>
    <xf numFmtId="0" fontId="7" fillId="26" borderId="0" xfId="86" applyNumberFormat="1" applyFont="1" applyFill="1" applyAlignment="1" applyProtection="1"/>
    <xf numFmtId="10" fontId="7" fillId="0" borderId="0" xfId="191" applyNumberFormat="1" applyFont="1" applyAlignment="1" applyProtection="1">
      <alignment horizontal="right"/>
    </xf>
    <xf numFmtId="3" fontId="39" fillId="0" borderId="0" xfId="191" applyNumberFormat="1" applyFont="1" applyProtection="1"/>
    <xf numFmtId="3" fontId="48" fillId="0" borderId="0" xfId="191" applyNumberFormat="1" applyFont="1" applyAlignment="1" applyProtection="1">
      <alignment horizontal="center"/>
    </xf>
    <xf numFmtId="10" fontId="48" fillId="0" borderId="0" xfId="191" applyNumberFormat="1" applyFont="1" applyAlignment="1" applyProtection="1">
      <alignment horizontal="center"/>
    </xf>
    <xf numFmtId="0" fontId="7" fillId="0" borderId="0" xfId="191" applyNumberFormat="1" applyFont="1" applyAlignment="1" applyProtection="1">
      <alignment horizontal="right"/>
    </xf>
    <xf numFmtId="10" fontId="0" fillId="0" borderId="0" xfId="0" applyNumberFormat="1" applyAlignment="1">
      <alignment horizontal="center"/>
    </xf>
    <xf numFmtId="10" fontId="7" fillId="0" borderId="0" xfId="196" applyNumberFormat="1" applyFont="1" applyAlignment="1" applyProtection="1">
      <alignment horizontal="center"/>
    </xf>
    <xf numFmtId="10" fontId="7" fillId="0" borderId="0" xfId="196" applyNumberFormat="1" applyFont="1" applyFill="1" applyAlignment="1" applyProtection="1"/>
    <xf numFmtId="165" fontId="7" fillId="0" borderId="0" xfId="191" applyNumberFormat="1" applyFont="1" applyAlignment="1" applyProtection="1">
      <alignment horizontal="center"/>
    </xf>
    <xf numFmtId="168" fontId="7" fillId="0" borderId="13" xfId="191" applyFont="1" applyBorder="1" applyProtection="1"/>
    <xf numFmtId="0" fontId="7" fillId="0" borderId="0" xfId="191" applyNumberFormat="1" applyFont="1" applyAlignment="1" applyProtection="1">
      <alignment horizontal="center"/>
    </xf>
    <xf numFmtId="3" fontId="7" fillId="0" borderId="14" xfId="191" applyNumberFormat="1" applyFont="1" applyBorder="1" applyProtection="1"/>
    <xf numFmtId="41" fontId="7" fillId="0" borderId="0" xfId="191" applyNumberFormat="1" applyFont="1" applyProtection="1"/>
    <xf numFmtId="41" fontId="7" fillId="0" borderId="0" xfId="191" applyNumberFormat="1" applyFont="1" applyAlignment="1" applyProtection="1">
      <alignment horizontal="center"/>
    </xf>
    <xf numFmtId="0" fontId="0" fillId="0" borderId="13" xfId="0" applyBorder="1"/>
    <xf numFmtId="0" fontId="0" fillId="0" borderId="14" xfId="0" applyBorder="1"/>
    <xf numFmtId="10" fontId="48" fillId="0" borderId="0" xfId="196" applyNumberFormat="1" applyFont="1" applyFill="1" applyAlignment="1" applyProtection="1"/>
    <xf numFmtId="165" fontId="15" fillId="0" borderId="15" xfId="191" applyNumberFormat="1" applyFont="1" applyBorder="1" applyAlignment="1" applyProtection="1">
      <alignment horizontal="center"/>
    </xf>
    <xf numFmtId="0" fontId="7" fillId="27" borderId="6" xfId="191" applyNumberFormat="1" applyFont="1" applyFill="1" applyBorder="1" applyAlignment="1" applyProtection="1">
      <alignment horizontal="center"/>
    </xf>
    <xf numFmtId="169" fontId="7" fillId="0" borderId="6" xfId="191" applyNumberFormat="1" applyFont="1" applyBorder="1" applyAlignment="1" applyProtection="1">
      <alignment horizontal="center"/>
    </xf>
    <xf numFmtId="170" fontId="0" fillId="0" borderId="16" xfId="0" applyNumberFormat="1" applyBorder="1"/>
    <xf numFmtId="10" fontId="7" fillId="0" borderId="0" xfId="196" applyNumberFormat="1" applyFont="1" applyAlignment="1" applyProtection="1">
      <alignment horizontal="right"/>
    </xf>
    <xf numFmtId="0" fontId="63" fillId="0" borderId="0" xfId="0" applyFont="1" applyAlignment="1">
      <alignment horizontal="center"/>
    </xf>
    <xf numFmtId="10" fontId="7" fillId="0" borderId="0" xfId="191" applyNumberFormat="1" applyFont="1" applyAlignment="1" applyProtection="1">
      <alignment horizontal="left"/>
    </xf>
    <xf numFmtId="169" fontId="0" fillId="0" borderId="0" xfId="0" applyNumberFormat="1"/>
    <xf numFmtId="41" fontId="7" fillId="0" borderId="0" xfId="191" quotePrefix="1" applyNumberFormat="1" applyFont="1" applyProtection="1"/>
    <xf numFmtId="41" fontId="7" fillId="0" borderId="0" xfId="191" applyNumberFormat="1" applyFont="1" applyAlignment="1" applyProtection="1">
      <alignment horizontal="right"/>
    </xf>
    <xf numFmtId="171" fontId="7" fillId="0" borderId="11" xfId="191" applyNumberFormat="1" applyFont="1" applyBorder="1" applyProtection="1"/>
    <xf numFmtId="43" fontId="7" fillId="0" borderId="0" xfId="191" applyNumberFormat="1" applyFont="1" applyProtection="1"/>
    <xf numFmtId="164" fontId="7" fillId="0" borderId="0" xfId="191" applyNumberFormat="1" applyFont="1" applyAlignment="1" applyProtection="1">
      <alignment horizontal="left"/>
    </xf>
    <xf numFmtId="3" fontId="7" fillId="0" borderId="0" xfId="191" applyNumberFormat="1" applyFont="1" applyAlignment="1" applyProtection="1">
      <alignment vertical="center" wrapText="1"/>
    </xf>
    <xf numFmtId="41" fontId="7" fillId="0" borderId="0" xfId="191" applyNumberFormat="1" applyFont="1" applyAlignment="1" applyProtection="1">
      <alignment vertical="center"/>
    </xf>
    <xf numFmtId="41" fontId="7" fillId="0" borderId="0" xfId="191" applyNumberFormat="1" applyFont="1" applyAlignment="1" applyProtection="1">
      <alignment horizontal="center" vertical="center"/>
    </xf>
    <xf numFmtId="3" fontId="7" fillId="0" borderId="0" xfId="191" applyNumberFormat="1" applyFont="1" applyAlignment="1" applyProtection="1">
      <alignment horizontal="right"/>
    </xf>
    <xf numFmtId="169" fontId="7" fillId="0" borderId="0" xfId="86" applyNumberFormat="1" applyFont="1" applyBorder="1" applyProtection="1"/>
    <xf numFmtId="164" fontId="7" fillId="0" borderId="2" xfId="191" applyNumberFormat="1" applyFont="1" applyBorder="1" applyAlignment="1" applyProtection="1">
      <alignment horizontal="left"/>
    </xf>
    <xf numFmtId="0" fontId="7" fillId="0" borderId="2" xfId="0" applyFont="1" applyBorder="1" applyAlignment="1">
      <alignment horizontal="center"/>
    </xf>
    <xf numFmtId="41" fontId="7" fillId="0" borderId="2" xfId="0" applyNumberFormat="1" applyFont="1" applyBorder="1"/>
    <xf numFmtId="41" fontId="7" fillId="0" borderId="0" xfId="0" applyNumberFormat="1" applyFont="1"/>
    <xf numFmtId="3" fontId="14" fillId="0" borderId="0" xfId="191" applyNumberFormat="1" applyFont="1" applyProtection="1"/>
    <xf numFmtId="3" fontId="14" fillId="0" borderId="0" xfId="191" applyNumberFormat="1" applyFont="1" applyAlignment="1" applyProtection="1">
      <alignment horizontal="center"/>
    </xf>
    <xf numFmtId="41" fontId="14" fillId="0" borderId="0" xfId="191" applyNumberFormat="1" applyFont="1" applyProtection="1"/>
    <xf numFmtId="0" fontId="14" fillId="0" borderId="0" xfId="191" applyNumberFormat="1" applyFont="1" applyProtection="1"/>
    <xf numFmtId="3" fontId="7" fillId="0" borderId="0" xfId="191" applyNumberFormat="1" applyFont="1" applyAlignment="1" applyProtection="1">
      <alignment horizontal="center"/>
    </xf>
    <xf numFmtId="41" fontId="7" fillId="0" borderId="11" xfId="191" applyNumberFormat="1" applyFont="1" applyBorder="1" applyProtection="1"/>
    <xf numFmtId="167" fontId="7" fillId="0" borderId="0" xfId="191" applyNumberFormat="1" applyFont="1" applyProtection="1"/>
    <xf numFmtId="3" fontId="7" fillId="0" borderId="0" xfId="191" quotePrefix="1" applyNumberFormat="1" applyFont="1" applyProtection="1"/>
    <xf numFmtId="3" fontId="39" fillId="0" borderId="0" xfId="191" applyNumberFormat="1" applyFont="1" applyAlignment="1" applyProtection="1">
      <alignment horizontal="right"/>
    </xf>
    <xf numFmtId="167" fontId="39" fillId="0" borderId="0" xfId="191" applyNumberFormat="1" applyFont="1" applyProtection="1"/>
    <xf numFmtId="3" fontId="39" fillId="0" borderId="0" xfId="191" quotePrefix="1" applyNumberFormat="1" applyFont="1" applyProtection="1"/>
    <xf numFmtId="169" fontId="7" fillId="0" borderId="0" xfId="86" applyNumberFormat="1" applyFont="1" applyFill="1" applyBorder="1" applyProtection="1"/>
    <xf numFmtId="41" fontId="48" fillId="0" borderId="0" xfId="191" applyNumberFormat="1" applyFont="1" applyProtection="1"/>
    <xf numFmtId="169" fontId="7" fillId="0" borderId="0" xfId="86" applyNumberFormat="1" applyFont="1" applyProtection="1"/>
    <xf numFmtId="41" fontId="7" fillId="0" borderId="11" xfId="0" applyNumberFormat="1" applyFont="1" applyBorder="1"/>
    <xf numFmtId="41" fontId="48" fillId="0" borderId="0" xfId="0" applyNumberFormat="1" applyFont="1"/>
    <xf numFmtId="169" fontId="7" fillId="0" borderId="0" xfId="86" applyNumberFormat="1" applyFont="1" applyFill="1" applyProtection="1"/>
    <xf numFmtId="10" fontId="7" fillId="0" borderId="11" xfId="0" applyNumberFormat="1" applyFont="1" applyBorder="1"/>
    <xf numFmtId="9" fontId="7" fillId="0" borderId="11" xfId="196" applyFont="1" applyFill="1" applyBorder="1" applyProtection="1"/>
    <xf numFmtId="169" fontId="7" fillId="0" borderId="11" xfId="86" applyNumberFormat="1" applyFont="1" applyFill="1" applyBorder="1" applyAlignment="1" applyProtection="1"/>
    <xf numFmtId="41" fontId="0" fillId="0" borderId="0" xfId="0" applyNumberFormat="1"/>
    <xf numFmtId="10" fontId="48" fillId="0" borderId="0" xfId="0" applyNumberFormat="1" applyFont="1"/>
    <xf numFmtId="169" fontId="7" fillId="0" borderId="11" xfId="86" applyNumberFormat="1" applyFont="1" applyFill="1" applyBorder="1" applyProtection="1"/>
    <xf numFmtId="169" fontId="7" fillId="0" borderId="0" xfId="87" applyNumberFormat="1" applyFont="1" applyFill="1" applyBorder="1" applyProtection="1"/>
    <xf numFmtId="173" fontId="7" fillId="0" borderId="0" xfId="0" applyNumberFormat="1" applyFont="1"/>
    <xf numFmtId="43" fontId="7" fillId="0" borderId="0" xfId="86" applyFont="1" applyProtection="1"/>
    <xf numFmtId="0" fontId="65" fillId="0" borderId="0" xfId="0" quotePrefix="1" applyFont="1" applyAlignment="1">
      <alignment horizontal="left"/>
    </xf>
    <xf numFmtId="0" fontId="0" fillId="0" borderId="0" xfId="0" quotePrefix="1" applyAlignment="1">
      <alignment horizontal="left"/>
    </xf>
    <xf numFmtId="0" fontId="66" fillId="0" borderId="0" xfId="0" quotePrefix="1" applyFont="1" applyAlignment="1">
      <alignment horizontal="left"/>
    </xf>
    <xf numFmtId="0" fontId="7" fillId="0" borderId="17" xfId="0" quotePrefix="1" applyFont="1" applyBorder="1" applyAlignment="1">
      <alignment horizontal="left"/>
    </xf>
    <xf numFmtId="0" fontId="0" fillId="0" borderId="48" xfId="0" quotePrefix="1" applyBorder="1" applyAlignment="1">
      <alignment horizontal="left"/>
    </xf>
    <xf numFmtId="0" fontId="54" fillId="0" borderId="39" xfId="0" quotePrefix="1" applyFont="1" applyBorder="1" applyAlignment="1">
      <alignment horizontal="right"/>
    </xf>
    <xf numFmtId="0" fontId="83" fillId="0" borderId="14" xfId="0" applyFont="1" applyBorder="1"/>
    <xf numFmtId="10" fontId="1" fillId="0" borderId="0" xfId="0" applyNumberFormat="1" applyFont="1"/>
    <xf numFmtId="169" fontId="54" fillId="0" borderId="39" xfId="86" applyNumberFormat="1" applyFont="1" applyFill="1" applyBorder="1" applyProtection="1"/>
    <xf numFmtId="179" fontId="54" fillId="0" borderId="39" xfId="196" applyNumberFormat="1" applyFont="1" applyFill="1" applyBorder="1" applyProtection="1"/>
    <xf numFmtId="0" fontId="83" fillId="0" borderId="49" xfId="0" applyFont="1" applyBorder="1"/>
    <xf numFmtId="0" fontId="83" fillId="0" borderId="47" xfId="0" applyFont="1" applyBorder="1"/>
    <xf numFmtId="41" fontId="54" fillId="0" borderId="39" xfId="0" applyNumberFormat="1" applyFont="1" applyBorder="1"/>
    <xf numFmtId="3" fontId="54" fillId="0" borderId="43" xfId="0" applyNumberFormat="1" applyFont="1" applyBorder="1"/>
    <xf numFmtId="10" fontId="54" fillId="0" borderId="13" xfId="0" applyNumberFormat="1" applyFont="1" applyBorder="1"/>
    <xf numFmtId="0" fontId="54" fillId="0" borderId="14" xfId="0" applyFont="1" applyBorder="1"/>
    <xf numFmtId="41" fontId="54" fillId="0" borderId="13" xfId="0" applyNumberFormat="1" applyFont="1" applyBorder="1"/>
    <xf numFmtId="0" fontId="54" fillId="0" borderId="20" xfId="0" applyFont="1" applyBorder="1"/>
    <xf numFmtId="169" fontId="54" fillId="0" borderId="39" xfId="0" applyNumberFormat="1" applyFont="1" applyBorder="1"/>
    <xf numFmtId="169" fontId="54" fillId="0" borderId="45" xfId="0" applyNumberFormat="1" applyFont="1" applyBorder="1"/>
    <xf numFmtId="0" fontId="54" fillId="0" borderId="50" xfId="0" applyFont="1" applyBorder="1"/>
    <xf numFmtId="0" fontId="54" fillId="0" borderId="16" xfId="0" applyFont="1" applyBorder="1"/>
    <xf numFmtId="0" fontId="5" fillId="0" borderId="0" xfId="0" applyFont="1"/>
    <xf numFmtId="169" fontId="54" fillId="0" borderId="24" xfId="0" applyNumberFormat="1" applyFont="1" applyBorder="1"/>
    <xf numFmtId="169" fontId="54" fillId="0" borderId="25" xfId="0" applyNumberFormat="1" applyFont="1" applyBorder="1"/>
    <xf numFmtId="43" fontId="54" fillId="0" borderId="26" xfId="86" applyFont="1" applyBorder="1" applyProtection="1"/>
    <xf numFmtId="0" fontId="50" fillId="0" borderId="0" xfId="0" applyFont="1"/>
    <xf numFmtId="0" fontId="7" fillId="0" borderId="0" xfId="86" applyNumberFormat="1" applyFont="1" applyFill="1" applyAlignment="1" applyProtection="1"/>
    <xf numFmtId="168" fontId="15" fillId="0" borderId="17" xfId="191" applyFont="1" applyBorder="1" applyProtection="1"/>
    <xf numFmtId="168" fontId="7" fillId="0" borderId="18" xfId="191" applyFont="1" applyBorder="1" applyProtection="1"/>
    <xf numFmtId="3" fontId="7" fillId="0" borderId="19" xfId="191" applyNumberFormat="1" applyFont="1" applyBorder="1" applyProtection="1"/>
    <xf numFmtId="0" fontId="7" fillId="27" borderId="0" xfId="191" applyNumberFormat="1" applyFont="1" applyFill="1" applyAlignment="1" applyProtection="1">
      <alignment horizontal="center"/>
    </xf>
    <xf numFmtId="166" fontId="7" fillId="0" borderId="0" xfId="191" applyNumberFormat="1" applyFont="1" applyAlignment="1" applyProtection="1">
      <alignment horizontal="center"/>
    </xf>
    <xf numFmtId="0" fontId="7" fillId="0" borderId="0" xfId="0" quotePrefix="1" applyFont="1" applyAlignment="1">
      <alignment horizontal="right"/>
    </xf>
    <xf numFmtId="170" fontId="0" fillId="0" borderId="0" xfId="0" applyNumberFormat="1"/>
    <xf numFmtId="170" fontId="0" fillId="0" borderId="14" xfId="0" applyNumberFormat="1" applyBorder="1"/>
    <xf numFmtId="0" fontId="0" fillId="0" borderId="0" xfId="0" quotePrefix="1" applyAlignment="1">
      <alignment horizontal="right"/>
    </xf>
    <xf numFmtId="170" fontId="0" fillId="0" borderId="6" xfId="0" applyNumberFormat="1" applyBorder="1"/>
    <xf numFmtId="167" fontId="48" fillId="0" borderId="0" xfId="191" applyNumberFormat="1" applyFont="1" applyProtection="1"/>
    <xf numFmtId="0" fontId="0" fillId="0" borderId="0" xfId="0" applyAlignment="1">
      <alignment horizontal="right"/>
    </xf>
    <xf numFmtId="172" fontId="7" fillId="0" borderId="0" xfId="191" applyNumberFormat="1" applyFont="1" applyProtection="1"/>
    <xf numFmtId="165" fontId="7" fillId="0" borderId="15" xfId="191" applyNumberFormat="1" applyFont="1" applyBorder="1" applyAlignment="1" applyProtection="1">
      <alignment horizontal="center"/>
    </xf>
    <xf numFmtId="0" fontId="7" fillId="0" borderId="6" xfId="191" applyNumberFormat="1" applyFont="1" applyBorder="1" applyAlignment="1" applyProtection="1">
      <alignment horizontal="center"/>
    </xf>
    <xf numFmtId="169" fontId="7" fillId="0" borderId="6" xfId="191" quotePrefix="1" applyNumberFormat="1" applyFont="1" applyBorder="1" applyAlignment="1" applyProtection="1">
      <alignment horizontal="center"/>
    </xf>
    <xf numFmtId="177" fontId="7" fillId="0" borderId="6" xfId="191" quotePrefix="1" applyNumberFormat="1" applyFont="1" applyBorder="1" applyAlignment="1" applyProtection="1">
      <alignment horizontal="center"/>
    </xf>
    <xf numFmtId="169" fontId="1" fillId="0" borderId="6" xfId="191" applyNumberFormat="1" applyFont="1" applyBorder="1" applyAlignment="1" applyProtection="1">
      <alignment horizontal="center"/>
    </xf>
    <xf numFmtId="178" fontId="7" fillId="0" borderId="0" xfId="191" applyNumberFormat="1" applyFont="1" applyAlignment="1" applyProtection="1">
      <alignment horizontal="center"/>
    </xf>
    <xf numFmtId="169" fontId="7" fillId="0" borderId="0" xfId="191" applyNumberFormat="1" applyFont="1" applyAlignment="1" applyProtection="1">
      <alignment horizontal="center"/>
    </xf>
    <xf numFmtId="0" fontId="1" fillId="0" borderId="0" xfId="191" applyNumberFormat="1" applyFont="1" applyProtection="1"/>
    <xf numFmtId="41" fontId="1" fillId="0" borderId="0" xfId="191" applyNumberFormat="1" applyFont="1" applyProtection="1"/>
    <xf numFmtId="3" fontId="14" fillId="0" borderId="2" xfId="191" applyNumberFormat="1" applyFont="1" applyBorder="1" applyProtection="1"/>
    <xf numFmtId="41" fontId="7" fillId="0" borderId="2" xfId="191" applyNumberFormat="1" applyFont="1" applyBorder="1" applyProtection="1"/>
    <xf numFmtId="41" fontId="48" fillId="0" borderId="11" xfId="191" applyNumberFormat="1" applyFont="1" applyBorder="1" applyProtection="1"/>
    <xf numFmtId="9" fontId="7" fillId="0" borderId="0" xfId="196" applyFont="1" applyFill="1" applyBorder="1" applyProtection="1"/>
    <xf numFmtId="169" fontId="7" fillId="0" borderId="0" xfId="86" applyNumberFormat="1" applyFont="1" applyFill="1" applyBorder="1" applyAlignment="1" applyProtection="1"/>
    <xf numFmtId="41" fontId="56" fillId="0" borderId="0" xfId="0" applyNumberFormat="1" applyFont="1"/>
    <xf numFmtId="10" fontId="0" fillId="0" borderId="0" xfId="0" applyNumberFormat="1"/>
    <xf numFmtId="164" fontId="1" fillId="0" borderId="0" xfId="196" applyNumberFormat="1" applyProtection="1"/>
    <xf numFmtId="169" fontId="7" fillId="0" borderId="0" xfId="87" applyNumberFormat="1" applyFont="1" applyFill="1" applyProtection="1"/>
    <xf numFmtId="169" fontId="7" fillId="0" borderId="11" xfId="87" applyNumberFormat="1" applyFont="1" applyFill="1" applyBorder="1" applyProtection="1"/>
    <xf numFmtId="0" fontId="7" fillId="0" borderId="38" xfId="0" quotePrefix="1" applyFont="1" applyBorder="1" applyAlignment="1">
      <alignment horizontal="left"/>
    </xf>
    <xf numFmtId="0" fontId="7" fillId="0" borderId="19" xfId="0" applyFont="1" applyBorder="1"/>
    <xf numFmtId="0" fontId="7" fillId="0" borderId="14" xfId="0" applyFont="1" applyBorder="1"/>
    <xf numFmtId="10" fontId="54" fillId="0" borderId="39" xfId="0" applyNumberFormat="1" applyFont="1" applyBorder="1"/>
    <xf numFmtId="169" fontId="54" fillId="0" borderId="39" xfId="87" applyNumberFormat="1" applyFont="1" applyFill="1" applyBorder="1" applyProtection="1"/>
    <xf numFmtId="0" fontId="7" fillId="0" borderId="49" xfId="0" applyFont="1" applyBorder="1"/>
    <xf numFmtId="166" fontId="54" fillId="0" borderId="39" xfId="0" applyNumberFormat="1" applyFont="1" applyBorder="1"/>
    <xf numFmtId="0" fontId="7" fillId="0" borderId="47" xfId="0" applyFont="1" applyBorder="1"/>
    <xf numFmtId="3" fontId="7" fillId="0" borderId="43" xfId="0" applyNumberFormat="1" applyFont="1" applyBorder="1"/>
    <xf numFmtId="0" fontId="7" fillId="0" borderId="20" xfId="0" applyFont="1" applyBorder="1"/>
    <xf numFmtId="169" fontId="54" fillId="0" borderId="44" xfId="0" applyNumberFormat="1" applyFont="1" applyBorder="1"/>
    <xf numFmtId="169" fontId="54" fillId="0" borderId="46" xfId="0" applyNumberFormat="1" applyFont="1" applyBorder="1"/>
    <xf numFmtId="0" fontId="7" fillId="0" borderId="16" xfId="0" applyFont="1" applyBorder="1"/>
    <xf numFmtId="169" fontId="54" fillId="0" borderId="25" xfId="86" applyNumberFormat="1" applyFont="1" applyBorder="1" applyProtection="1"/>
    <xf numFmtId="169" fontId="54" fillId="0" borderId="26" xfId="86" applyNumberFormat="1" applyFont="1" applyBorder="1" applyProtection="1"/>
    <xf numFmtId="0" fontId="68" fillId="0" borderId="0" xfId="0" quotePrefix="1" applyFont="1" applyAlignment="1">
      <alignment horizontal="left"/>
    </xf>
    <xf numFmtId="0" fontId="51" fillId="26" borderId="0" xfId="86" applyNumberFormat="1" applyFont="1" applyFill="1" applyAlignment="1" applyProtection="1">
      <alignment horizontal="left"/>
    </xf>
    <xf numFmtId="169" fontId="39" fillId="0" borderId="19" xfId="86" applyNumberFormat="1" applyFont="1" applyBorder="1" applyProtection="1"/>
    <xf numFmtId="0" fontId="14" fillId="0" borderId="0" xfId="86" applyNumberFormat="1" applyFont="1" applyFill="1" applyAlignment="1" applyProtection="1">
      <alignment horizontal="left"/>
    </xf>
    <xf numFmtId="0" fontId="14" fillId="0" borderId="0" xfId="86" applyNumberFormat="1" applyFont="1" applyFill="1" applyBorder="1" applyAlignment="1" applyProtection="1">
      <alignment horizontal="left"/>
    </xf>
    <xf numFmtId="0" fontId="9" fillId="0" borderId="0" xfId="86" applyNumberFormat="1" applyFont="1" applyFill="1" applyBorder="1" applyAlignment="1" applyProtection="1">
      <alignment horizontal="left"/>
    </xf>
    <xf numFmtId="169" fontId="39" fillId="0" borderId="20" xfId="86" applyNumberFormat="1" applyFont="1" applyBorder="1" applyProtection="1"/>
    <xf numFmtId="169" fontId="39" fillId="0" borderId="15" xfId="86" applyNumberFormat="1" applyFont="1" applyBorder="1" applyProtection="1"/>
    <xf numFmtId="169" fontId="7" fillId="0" borderId="6" xfId="86" applyNumberFormat="1" applyFont="1" applyBorder="1" applyProtection="1"/>
    <xf numFmtId="169" fontId="7" fillId="0" borderId="16" xfId="86" applyNumberFormat="1" applyFont="1" applyBorder="1" applyProtection="1"/>
    <xf numFmtId="169" fontId="54" fillId="26" borderId="14" xfId="86" applyNumberFormat="1" applyFont="1" applyFill="1" applyBorder="1" applyAlignment="1" applyProtection="1">
      <alignment horizontal="right"/>
    </xf>
    <xf numFmtId="169" fontId="7" fillId="0" borderId="14" xfId="86" applyNumberFormat="1" applyFont="1" applyBorder="1" applyProtection="1"/>
    <xf numFmtId="169" fontId="39" fillId="0" borderId="24" xfId="86" quotePrefix="1" applyNumberFormat="1" applyFont="1" applyBorder="1" applyAlignment="1" applyProtection="1">
      <alignment horizontal="center" wrapText="1"/>
    </xf>
    <xf numFmtId="169" fontId="39" fillId="0" borderId="24" xfId="86" applyNumberFormat="1" applyFont="1" applyBorder="1" applyAlignment="1" applyProtection="1">
      <alignment horizontal="center"/>
    </xf>
    <xf numFmtId="169" fontId="39" fillId="0" borderId="19" xfId="86" applyNumberFormat="1" applyFont="1" applyFill="1" applyBorder="1" applyAlignment="1" applyProtection="1">
      <alignment horizontal="center" wrapText="1"/>
    </xf>
    <xf numFmtId="169" fontId="39" fillId="0" borderId="19" xfId="86" applyNumberFormat="1" applyFont="1" applyBorder="1" applyAlignment="1" applyProtection="1">
      <alignment horizontal="center" wrapText="1"/>
    </xf>
    <xf numFmtId="169" fontId="39" fillId="0" borderId="24" xfId="86" applyNumberFormat="1" applyFont="1" applyFill="1" applyBorder="1" applyAlignment="1" applyProtection="1">
      <alignment horizontal="center" wrapText="1"/>
    </xf>
    <xf numFmtId="169" fontId="39" fillId="0" borderId="24" xfId="86" applyNumberFormat="1" applyFont="1" applyBorder="1" applyAlignment="1" applyProtection="1">
      <alignment horizontal="center" wrapText="1"/>
    </xf>
    <xf numFmtId="169" fontId="39" fillId="0" borderId="16" xfId="86" applyNumberFormat="1" applyFont="1" applyFill="1" applyBorder="1" applyAlignment="1" applyProtection="1">
      <alignment horizontal="center"/>
    </xf>
    <xf numFmtId="169" fontId="39" fillId="0" borderId="16" xfId="86" applyNumberFormat="1" applyFont="1" applyBorder="1" applyAlignment="1" applyProtection="1">
      <alignment horizontal="center"/>
    </xf>
    <xf numFmtId="169" fontId="39" fillId="0" borderId="26" xfId="86" applyNumberFormat="1" applyFont="1" applyBorder="1" applyAlignment="1" applyProtection="1">
      <alignment horizontal="center"/>
    </xf>
    <xf numFmtId="169" fontId="39" fillId="0" borderId="26" xfId="86" applyNumberFormat="1" applyFont="1" applyFill="1" applyBorder="1" applyAlignment="1" applyProtection="1">
      <alignment horizontal="center"/>
    </xf>
    <xf numFmtId="169" fontId="39" fillId="0" borderId="15" xfId="86" applyNumberFormat="1" applyFont="1" applyFill="1" applyBorder="1" applyAlignment="1" applyProtection="1">
      <alignment horizontal="center"/>
    </xf>
    <xf numFmtId="169" fontId="78" fillId="26" borderId="0" xfId="0" applyNumberFormat="1" applyFont="1" applyFill="1"/>
    <xf numFmtId="169" fontId="78" fillId="26" borderId="24" xfId="86" applyNumberFormat="1" applyFont="1" applyFill="1" applyBorder="1" applyProtection="1"/>
    <xf numFmtId="169" fontId="78" fillId="26" borderId="25" xfId="86" applyNumberFormat="1" applyFont="1" applyFill="1" applyBorder="1" applyProtection="1"/>
    <xf numFmtId="169" fontId="78" fillId="26" borderId="14" xfId="86" applyNumberFormat="1" applyFont="1" applyFill="1" applyBorder="1" applyProtection="1"/>
    <xf numFmtId="169" fontId="78" fillId="26" borderId="25" xfId="0" applyNumberFormat="1" applyFont="1" applyFill="1" applyBorder="1"/>
    <xf numFmtId="170" fontId="54" fillId="0" borderId="25" xfId="0" applyNumberFormat="1" applyFont="1" applyBorder="1"/>
    <xf numFmtId="169" fontId="1" fillId="0" borderId="25" xfId="86" applyNumberFormat="1" applyBorder="1" applyProtection="1"/>
    <xf numFmtId="169" fontId="7" fillId="0" borderId="25" xfId="86" applyNumberFormat="1" applyFont="1" applyBorder="1" applyProtection="1"/>
    <xf numFmtId="0" fontId="7" fillId="0" borderId="42" xfId="0" applyFont="1" applyBorder="1" applyAlignment="1">
      <alignment horizontal="center"/>
    </xf>
    <xf numFmtId="169" fontId="7" fillId="0" borderId="42" xfId="0" applyNumberFormat="1" applyFont="1" applyBorder="1"/>
    <xf numFmtId="169" fontId="1" fillId="0" borderId="42" xfId="86" applyNumberFormat="1" applyBorder="1" applyProtection="1"/>
    <xf numFmtId="169" fontId="7" fillId="0" borderId="42" xfId="86" applyNumberFormat="1" applyFont="1" applyBorder="1" applyProtection="1"/>
    <xf numFmtId="169" fontId="7" fillId="0" borderId="43" xfId="86" applyNumberFormat="1" applyFont="1" applyBorder="1" applyProtection="1"/>
    <xf numFmtId="170" fontId="7" fillId="0" borderId="43" xfId="0" applyNumberFormat="1" applyFont="1" applyBorder="1"/>
    <xf numFmtId="170" fontId="54" fillId="26" borderId="42" xfId="0" applyNumberFormat="1" applyFont="1" applyFill="1" applyBorder="1"/>
    <xf numFmtId="170" fontId="7" fillId="0" borderId="42" xfId="0" applyNumberFormat="1" applyFont="1" applyBorder="1"/>
    <xf numFmtId="0" fontId="7" fillId="0" borderId="2" xfId="0" applyFont="1" applyBorder="1"/>
    <xf numFmtId="169" fontId="7" fillId="0" borderId="25" xfId="86" applyNumberFormat="1" applyFont="1" applyFill="1" applyBorder="1" applyProtection="1"/>
    <xf numFmtId="169" fontId="1" fillId="0" borderId="26" xfId="86" applyNumberFormat="1" applyBorder="1" applyProtection="1"/>
    <xf numFmtId="169" fontId="7" fillId="0" borderId="26" xfId="86" applyNumberFormat="1" applyFont="1" applyFill="1" applyBorder="1" applyProtection="1"/>
    <xf numFmtId="0" fontId="69" fillId="0" borderId="0" xfId="0" applyFont="1"/>
    <xf numFmtId="168" fontId="7" fillId="0" borderId="29" xfId="191" applyFont="1" applyBorder="1" applyAlignment="1" applyProtection="1">
      <alignment horizontal="center"/>
    </xf>
    <xf numFmtId="168" fontId="7" fillId="0" borderId="29" xfId="191" quotePrefix="1" applyFont="1" applyBorder="1" applyAlignment="1" applyProtection="1">
      <alignment horizontal="center"/>
    </xf>
    <xf numFmtId="3" fontId="7" fillId="0" borderId="30" xfId="191" applyNumberFormat="1" applyFont="1" applyBorder="1" applyAlignment="1" applyProtection="1">
      <alignment horizontal="center"/>
    </xf>
    <xf numFmtId="169" fontId="7" fillId="0" borderId="13" xfId="86" quotePrefix="1" applyNumberFormat="1" applyFont="1" applyBorder="1" applyAlignment="1" applyProtection="1">
      <alignment horizontal="right"/>
    </xf>
    <xf numFmtId="169" fontId="39" fillId="0" borderId="0" xfId="86" applyNumberFormat="1" applyFont="1" applyBorder="1" applyProtection="1"/>
    <xf numFmtId="0" fontId="57" fillId="0" borderId="31" xfId="86" applyNumberFormat="1" applyFont="1" applyFill="1" applyBorder="1" applyAlignment="1" applyProtection="1">
      <alignment horizontal="left"/>
    </xf>
    <xf numFmtId="169" fontId="7" fillId="0" borderId="32" xfId="86" quotePrefix="1" applyNumberFormat="1" applyFont="1" applyBorder="1" applyAlignment="1" applyProtection="1">
      <alignment horizontal="right"/>
    </xf>
    <xf numFmtId="169" fontId="39" fillId="0" borderId="11" xfId="86" applyNumberFormat="1" applyFont="1" applyBorder="1" applyProtection="1"/>
    <xf numFmtId="169" fontId="55" fillId="0" borderId="26" xfId="86" applyNumberFormat="1" applyFont="1" applyBorder="1" applyProtection="1"/>
    <xf numFmtId="169" fontId="39" fillId="0" borderId="6" xfId="86" applyNumberFormat="1" applyFont="1" applyFill="1" applyBorder="1" applyAlignment="1" applyProtection="1">
      <alignment horizontal="left"/>
    </xf>
    <xf numFmtId="169" fontId="39" fillId="0" borderId="16" xfId="86" applyNumberFormat="1" applyFont="1" applyFill="1" applyBorder="1" applyAlignment="1" applyProtection="1">
      <alignment horizontal="left"/>
    </xf>
    <xf numFmtId="0" fontId="0" fillId="0" borderId="23" xfId="0" applyBorder="1"/>
    <xf numFmtId="169" fontId="39" fillId="0" borderId="0" xfId="86" quotePrefix="1" applyNumberFormat="1" applyFont="1" applyBorder="1" applyAlignment="1" applyProtection="1">
      <alignment horizontal="center" wrapText="1"/>
    </xf>
    <xf numFmtId="169" fontId="39" fillId="26" borderId="26" xfId="86" applyNumberFormat="1" applyFont="1" applyFill="1" applyBorder="1" applyAlignment="1" applyProtection="1">
      <alignment horizontal="center"/>
    </xf>
    <xf numFmtId="169" fontId="78" fillId="26" borderId="24" xfId="0" applyNumberFormat="1" applyFont="1" applyFill="1" applyBorder="1"/>
    <xf numFmtId="169" fontId="7" fillId="0" borderId="14" xfId="86" applyNumberFormat="1" applyFont="1" applyFill="1" applyBorder="1" applyProtection="1"/>
    <xf numFmtId="169" fontId="7" fillId="0" borderId="16" xfId="86" applyNumberFormat="1" applyFont="1" applyFill="1" applyBorder="1" applyProtection="1"/>
    <xf numFmtId="0" fontId="46" fillId="0" borderId="0" xfId="0" applyFont="1" applyAlignment="1">
      <alignment horizontal="center"/>
    </xf>
    <xf numFmtId="169" fontId="39" fillId="26" borderId="16" xfId="86" applyNumberFormat="1" applyFont="1" applyFill="1" applyBorder="1" applyAlignment="1" applyProtection="1">
      <alignment horizontal="center"/>
    </xf>
    <xf numFmtId="169" fontId="7" fillId="0" borderId="13" xfId="0" applyNumberFormat="1" applyFont="1" applyBorder="1"/>
    <xf numFmtId="169" fontId="7" fillId="0" borderId="14" xfId="86" applyNumberFormat="1" applyFont="1" applyFill="1" applyBorder="1" applyAlignment="1" applyProtection="1">
      <alignment horizontal="right"/>
    </xf>
    <xf numFmtId="170" fontId="7" fillId="0" borderId="19" xfId="0" applyNumberFormat="1" applyFont="1" applyBorder="1"/>
    <xf numFmtId="170" fontId="54" fillId="0" borderId="17" xfId="0" applyNumberFormat="1" applyFont="1" applyBorder="1"/>
    <xf numFmtId="170" fontId="7" fillId="0" borderId="13" xfId="0" applyNumberFormat="1" applyFont="1" applyBorder="1"/>
    <xf numFmtId="170" fontId="54" fillId="0" borderId="13" xfId="0" applyNumberFormat="1" applyFont="1" applyBorder="1"/>
    <xf numFmtId="0" fontId="81" fillId="0" borderId="0" xfId="191" applyNumberFormat="1" applyFont="1" applyProtection="1"/>
    <xf numFmtId="0" fontId="82" fillId="0" borderId="0" xfId="0" applyFont="1" applyAlignment="1">
      <alignment horizontal="left"/>
    </xf>
    <xf numFmtId="170" fontId="54" fillId="0" borderId="34" xfId="0" applyNumberFormat="1" applyFont="1" applyBorder="1"/>
    <xf numFmtId="170" fontId="7" fillId="0" borderId="40" xfId="0" applyNumberFormat="1" applyFont="1" applyBorder="1"/>
    <xf numFmtId="170" fontId="7" fillId="0" borderId="34" xfId="0" applyNumberFormat="1" applyFont="1" applyBorder="1"/>
    <xf numFmtId="170" fontId="7" fillId="0" borderId="10" xfId="0" applyNumberFormat="1" applyFont="1" applyBorder="1"/>
    <xf numFmtId="169" fontId="1" fillId="0" borderId="0" xfId="86" applyNumberFormat="1" applyBorder="1" applyProtection="1"/>
    <xf numFmtId="169" fontId="78" fillId="26" borderId="14" xfId="86" applyNumberFormat="1" applyFont="1" applyFill="1" applyBorder="1" applyAlignment="1" applyProtection="1">
      <alignment horizontal="right"/>
    </xf>
    <xf numFmtId="169" fontId="39" fillId="0" borderId="31" xfId="86" applyNumberFormat="1" applyFont="1" applyBorder="1" applyAlignment="1" applyProtection="1">
      <alignment horizontal="center"/>
    </xf>
    <xf numFmtId="170" fontId="54" fillId="0" borderId="33" xfId="0" applyNumberFormat="1" applyFont="1" applyBorder="1"/>
    <xf numFmtId="170" fontId="54" fillId="0" borderId="42" xfId="0" applyNumberFormat="1" applyFont="1" applyBorder="1"/>
    <xf numFmtId="170" fontId="7" fillId="0" borderId="2" xfId="0" applyNumberFormat="1" applyFont="1" applyBorder="1"/>
    <xf numFmtId="170" fontId="7" fillId="0" borderId="33" xfId="0" applyNumberFormat="1" applyFont="1" applyBorder="1"/>
    <xf numFmtId="170" fontId="7" fillId="0" borderId="17" xfId="0" applyNumberFormat="1" applyFont="1" applyBorder="1"/>
    <xf numFmtId="170" fontId="54" fillId="0" borderId="18" xfId="0" applyNumberFormat="1" applyFont="1" applyBorder="1"/>
    <xf numFmtId="170" fontId="54" fillId="0" borderId="0" xfId="0" applyNumberFormat="1" applyFont="1"/>
    <xf numFmtId="169" fontId="7" fillId="0" borderId="26" xfId="86" applyNumberFormat="1" applyFont="1" applyBorder="1" applyProtection="1"/>
    <xf numFmtId="169" fontId="80" fillId="26" borderId="0" xfId="0" applyNumberFormat="1" applyFont="1" applyFill="1"/>
    <xf numFmtId="169" fontId="80" fillId="26" borderId="25" xfId="86" applyNumberFormat="1" applyFont="1" applyFill="1" applyBorder="1" applyProtection="1"/>
    <xf numFmtId="169" fontId="80" fillId="26" borderId="25" xfId="0" applyNumberFormat="1" applyFont="1" applyFill="1" applyBorder="1"/>
    <xf numFmtId="169" fontId="80" fillId="26" borderId="24" xfId="0" applyNumberFormat="1" applyFont="1" applyFill="1" applyBorder="1"/>
    <xf numFmtId="170" fontId="80" fillId="26" borderId="25" xfId="0" applyNumberFormat="1" applyFont="1" applyFill="1" applyBorder="1"/>
    <xf numFmtId="169" fontId="80" fillId="26" borderId="14" xfId="86" applyNumberFormat="1" applyFont="1" applyFill="1" applyBorder="1" applyProtection="1"/>
    <xf numFmtId="169" fontId="7" fillId="0" borderId="15" xfId="0" applyNumberFormat="1" applyFont="1" applyBorder="1"/>
    <xf numFmtId="169" fontId="80" fillId="26" borderId="24" xfId="86" applyNumberFormat="1" applyFont="1" applyFill="1" applyBorder="1" applyProtection="1"/>
    <xf numFmtId="0" fontId="79" fillId="27" borderId="22" xfId="0" applyFont="1" applyFill="1" applyBorder="1"/>
    <xf numFmtId="169" fontId="80" fillId="26" borderId="14" xfId="86" applyNumberFormat="1" applyFont="1" applyFill="1" applyBorder="1" applyAlignment="1" applyProtection="1">
      <alignment horizontal="right"/>
    </xf>
    <xf numFmtId="169" fontId="54" fillId="0" borderId="26" xfId="86" applyNumberFormat="1" applyFont="1" applyFill="1" applyBorder="1" applyProtection="1"/>
    <xf numFmtId="169" fontId="54" fillId="0" borderId="16" xfId="86" applyNumberFormat="1" applyFont="1" applyFill="1" applyBorder="1" applyProtection="1"/>
    <xf numFmtId="169" fontId="7" fillId="0" borderId="0" xfId="0" applyNumberFormat="1" applyFont="1" applyAlignment="1">
      <alignment horizontal="left"/>
    </xf>
    <xf numFmtId="169" fontId="54" fillId="0" borderId="25" xfId="86" applyNumberFormat="1" applyFont="1" applyFill="1" applyBorder="1" applyProtection="1"/>
    <xf numFmtId="169" fontId="54" fillId="0" borderId="14" xfId="86" applyNumberFormat="1" applyFont="1" applyFill="1" applyBorder="1" applyProtection="1"/>
    <xf numFmtId="169" fontId="7" fillId="0" borderId="25" xfId="87" applyNumberFormat="1" applyBorder="1" applyProtection="1"/>
    <xf numFmtId="169" fontId="7" fillId="0" borderId="25" xfId="87" applyNumberFormat="1" applyFont="1" applyFill="1" applyBorder="1" applyProtection="1"/>
    <xf numFmtId="169" fontId="7" fillId="0" borderId="14" xfId="87" applyNumberFormat="1" applyFont="1" applyFill="1" applyBorder="1" applyProtection="1"/>
    <xf numFmtId="169" fontId="7" fillId="0" borderId="26" xfId="87" applyNumberFormat="1" applyBorder="1" applyProtection="1"/>
    <xf numFmtId="169" fontId="7" fillId="0" borderId="26" xfId="87" applyNumberFormat="1" applyFont="1" applyFill="1" applyBorder="1" applyProtection="1"/>
    <xf numFmtId="169" fontId="7" fillId="0" borderId="16" xfId="87" applyNumberFormat="1" applyFont="1" applyFill="1" applyBorder="1" applyProtection="1"/>
    <xf numFmtId="170" fontId="78" fillId="0" borderId="14" xfId="0" applyNumberFormat="1" applyFont="1" applyBorder="1"/>
    <xf numFmtId="0" fontId="81" fillId="0" borderId="0" xfId="0" applyFont="1" applyAlignment="1">
      <alignment horizontal="left"/>
    </xf>
    <xf numFmtId="0" fontId="78" fillId="26" borderId="14" xfId="86" applyNumberFormat="1" applyFont="1" applyFill="1" applyBorder="1" applyAlignment="1" applyProtection="1">
      <alignment horizontal="right"/>
    </xf>
    <xf numFmtId="0" fontId="54" fillId="26" borderId="20" xfId="0" applyFont="1" applyFill="1" applyBorder="1" applyAlignment="1">
      <alignment horizontal="right"/>
    </xf>
    <xf numFmtId="169" fontId="1" fillId="26" borderId="0" xfId="0" applyNumberFormat="1" applyFont="1" applyFill="1"/>
    <xf numFmtId="169" fontId="1" fillId="26" borderId="24" xfId="86" applyNumberFormat="1" applyFont="1" applyFill="1" applyBorder="1"/>
    <xf numFmtId="169" fontId="1" fillId="26" borderId="25" xfId="0" applyNumberFormat="1" applyFont="1" applyFill="1" applyBorder="1"/>
    <xf numFmtId="169" fontId="1" fillId="26" borderId="14" xfId="86" applyNumberFormat="1" applyFont="1" applyFill="1" applyBorder="1"/>
    <xf numFmtId="169" fontId="101" fillId="0" borderId="0" xfId="86" applyNumberFormat="1" applyFont="1" applyFill="1" applyAlignment="1" applyProtection="1">
      <alignment vertical="center"/>
    </xf>
    <xf numFmtId="0" fontId="1" fillId="0" borderId="22" xfId="0" applyFont="1" applyBorder="1" applyAlignment="1">
      <alignment horizontal="left"/>
    </xf>
    <xf numFmtId="169" fontId="1" fillId="0" borderId="0" xfId="0" applyNumberFormat="1" applyFont="1"/>
    <xf numFmtId="169" fontId="1" fillId="0" borderId="25" xfId="0" applyNumberFormat="1" applyFont="1" applyBorder="1"/>
    <xf numFmtId="169" fontId="1" fillId="0" borderId="25" xfId="86" applyNumberFormat="1" applyFont="1" applyBorder="1" applyProtection="1"/>
    <xf numFmtId="169" fontId="1" fillId="0" borderId="6" xfId="0" applyNumberFormat="1" applyFont="1" applyBorder="1"/>
    <xf numFmtId="169" fontId="1" fillId="0" borderId="26" xfId="0" applyNumberFormat="1" applyFont="1" applyBorder="1"/>
    <xf numFmtId="170" fontId="1" fillId="0" borderId="25" xfId="0" applyNumberFormat="1" applyFont="1" applyBorder="1"/>
    <xf numFmtId="169" fontId="7" fillId="0" borderId="14" xfId="86" applyNumberFormat="1" applyFont="1" applyFill="1" applyBorder="1" applyAlignment="1">
      <alignment horizontal="right"/>
    </xf>
    <xf numFmtId="0" fontId="52" fillId="26" borderId="0" xfId="0" quotePrefix="1" applyFont="1" applyFill="1" applyAlignment="1">
      <alignment horizontal="left"/>
    </xf>
    <xf numFmtId="0" fontId="7" fillId="0" borderId="0" xfId="0" quotePrefix="1" applyFont="1" applyAlignment="1">
      <alignment vertical="center" wrapText="1"/>
    </xf>
    <xf numFmtId="0" fontId="0" fillId="0" borderId="0" xfId="0" quotePrefix="1"/>
    <xf numFmtId="0" fontId="1" fillId="0" borderId="22" xfId="0" applyFont="1" applyBorder="1" applyAlignment="1">
      <alignment horizontal="center"/>
    </xf>
    <xf numFmtId="0" fontId="54" fillId="28" borderId="14" xfId="0" applyFont="1" applyFill="1" applyBorder="1" applyAlignment="1">
      <alignment horizontal="right"/>
    </xf>
    <xf numFmtId="169" fontId="64" fillId="0" borderId="0" xfId="86" applyNumberFormat="1" applyFont="1" applyFill="1" applyAlignment="1" applyProtection="1">
      <alignment vertical="center"/>
    </xf>
    <xf numFmtId="169" fontId="64" fillId="0" borderId="0" xfId="86" applyNumberFormat="1" applyFont="1" applyFill="1" applyBorder="1" applyAlignment="1" applyProtection="1">
      <alignment vertical="center"/>
    </xf>
    <xf numFmtId="169" fontId="39" fillId="0" borderId="0" xfId="86" applyNumberFormat="1" applyFont="1" applyFill="1" applyBorder="1" applyAlignment="1" applyProtection="1">
      <alignment vertical="center"/>
    </xf>
    <xf numFmtId="169" fontId="54" fillId="26" borderId="0" xfId="86" applyNumberFormat="1" applyFont="1" applyFill="1" applyAlignment="1" applyProtection="1">
      <alignment vertical="center"/>
    </xf>
    <xf numFmtId="169" fontId="0" fillId="0" borderId="25" xfId="0" applyNumberFormat="1" applyBorder="1" applyAlignment="1">
      <alignment vertical="center"/>
    </xf>
    <xf numFmtId="0" fontId="39" fillId="29" borderId="25" xfId="0" applyFont="1" applyFill="1" applyBorder="1" applyAlignment="1">
      <alignment horizontal="center"/>
    </xf>
    <xf numFmtId="169" fontId="78" fillId="26" borderId="13" xfId="0" applyNumberFormat="1" applyFont="1" applyFill="1" applyBorder="1"/>
    <xf numFmtId="169" fontId="78" fillId="26" borderId="14" xfId="0" applyNumberFormat="1" applyFont="1" applyFill="1" applyBorder="1"/>
    <xf numFmtId="0" fontId="1" fillId="0" borderId="0" xfId="174" quotePrefix="1" applyFont="1" applyAlignment="1">
      <alignment horizontal="left" vertical="center" wrapText="1"/>
    </xf>
    <xf numFmtId="37" fontId="54" fillId="26" borderId="25" xfId="0" applyNumberFormat="1" applyFont="1" applyFill="1" applyBorder="1"/>
    <xf numFmtId="169" fontId="1" fillId="0" borderId="11" xfId="0" applyNumberFormat="1" applyFont="1" applyBorder="1"/>
    <xf numFmtId="0" fontId="39" fillId="0" borderId="11" xfId="0" applyFont="1" applyBorder="1" applyAlignment="1">
      <alignment horizontal="center"/>
    </xf>
    <xf numFmtId="0" fontId="65" fillId="0" borderId="0" xfId="0" applyFont="1" applyAlignment="1">
      <alignment horizontal="center" wrapText="1"/>
    </xf>
    <xf numFmtId="0" fontId="0" fillId="0" borderId="0" xfId="0" applyAlignment="1">
      <alignment horizontal="left" vertical="top" wrapText="1"/>
    </xf>
    <xf numFmtId="168" fontId="7" fillId="0" borderId="17" xfId="191" applyFont="1" applyBorder="1" applyAlignment="1" applyProtection="1">
      <alignment wrapText="1"/>
    </xf>
    <xf numFmtId="0" fontId="7" fillId="0" borderId="18" xfId="0" applyFont="1" applyBorder="1" applyAlignment="1">
      <alignment wrapText="1"/>
    </xf>
    <xf numFmtId="0" fontId="7" fillId="0" borderId="19" xfId="0" applyFont="1" applyBorder="1" applyAlignment="1">
      <alignment wrapText="1"/>
    </xf>
    <xf numFmtId="0" fontId="7" fillId="0" borderId="13" xfId="0" applyFont="1" applyBorder="1" applyAlignment="1">
      <alignment wrapText="1"/>
    </xf>
    <xf numFmtId="0" fontId="7" fillId="0" borderId="0" xfId="0" applyFont="1" applyAlignment="1">
      <alignment wrapText="1"/>
    </xf>
    <xf numFmtId="0" fontId="7" fillId="0" borderId="14" xfId="0" applyFont="1" applyBorder="1" applyAlignment="1">
      <alignment wrapText="1"/>
    </xf>
    <xf numFmtId="0" fontId="6" fillId="0" borderId="0" xfId="0" applyFont="1" applyAlignment="1">
      <alignment wrapText="1"/>
    </xf>
    <xf numFmtId="0" fontId="0" fillId="0" borderId="0" xfId="0" applyAlignment="1">
      <alignment wrapText="1"/>
    </xf>
    <xf numFmtId="49" fontId="46" fillId="0" borderId="0" xfId="0" applyNumberFormat="1" applyFont="1" applyAlignment="1">
      <alignment horizontal="center"/>
    </xf>
    <xf numFmtId="0" fontId="46" fillId="0" borderId="0" xfId="0" applyFont="1" applyAlignment="1">
      <alignment horizontal="center"/>
    </xf>
    <xf numFmtId="0" fontId="6" fillId="0" borderId="0" xfId="178" quotePrefix="1" applyFont="1" applyAlignment="1">
      <alignment horizontal="center"/>
    </xf>
    <xf numFmtId="0" fontId="46" fillId="0" borderId="0" xfId="178" applyFont="1" applyAlignment="1">
      <alignment horizontal="center"/>
    </xf>
    <xf numFmtId="3" fontId="6"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cellXfs>
  <cellStyles count="26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0" xfId="263" xr:uid="{00000000-0005-0000-0000-000056000000}"/>
    <cellStyle name="Comma 2" xfId="87" xr:uid="{00000000-0005-0000-0000-000057000000}"/>
    <cellStyle name="Comma 2 2" xfId="88" xr:uid="{00000000-0005-0000-0000-000058000000}"/>
    <cellStyle name="Comma 3" xfId="89" xr:uid="{00000000-0005-0000-0000-000059000000}"/>
    <cellStyle name="Comma 3 2" xfId="90" xr:uid="{00000000-0005-0000-0000-00005A000000}"/>
    <cellStyle name="Comma 3 3" xfId="91" xr:uid="{00000000-0005-0000-0000-00005B000000}"/>
    <cellStyle name="Comma 3 3 2" xfId="92" xr:uid="{00000000-0005-0000-0000-00005C000000}"/>
    <cellStyle name="Comma 3 4" xfId="93" xr:uid="{00000000-0005-0000-0000-00005D000000}"/>
    <cellStyle name="Comma 3 5" xfId="94" xr:uid="{00000000-0005-0000-0000-00005E000000}"/>
    <cellStyle name="Comma 4" xfId="95" xr:uid="{00000000-0005-0000-0000-00005F000000}"/>
    <cellStyle name="Comma 4 2" xfId="96" xr:uid="{00000000-0005-0000-0000-000060000000}"/>
    <cellStyle name="Comma 4 3" xfId="97" xr:uid="{00000000-0005-0000-0000-000061000000}"/>
    <cellStyle name="Comma 5" xfId="98" xr:uid="{00000000-0005-0000-0000-000062000000}"/>
    <cellStyle name="Comma 5 2" xfId="99" xr:uid="{00000000-0005-0000-0000-000063000000}"/>
    <cellStyle name="Comma 6" xfId="100" xr:uid="{00000000-0005-0000-0000-000064000000}"/>
    <cellStyle name="Comma 7" xfId="101" xr:uid="{00000000-0005-0000-0000-000065000000}"/>
    <cellStyle name="Comma0" xfId="102" xr:uid="{00000000-0005-0000-0000-000066000000}"/>
    <cellStyle name="Comma0 2" xfId="103" xr:uid="{00000000-0005-0000-0000-000067000000}"/>
    <cellStyle name="Comma0 2 2" xfId="104" xr:uid="{00000000-0005-0000-0000-000068000000}"/>
    <cellStyle name="Comma0 3" xfId="105" xr:uid="{00000000-0005-0000-0000-000069000000}"/>
    <cellStyle name="Currency" xfId="106" builtinId="4"/>
    <cellStyle name="Currency 2" xfId="107" xr:uid="{00000000-0005-0000-0000-00006B000000}"/>
    <cellStyle name="Currency 2 2" xfId="108" xr:uid="{00000000-0005-0000-0000-00006C000000}"/>
    <cellStyle name="Currency 2 2 2" xfId="109" xr:uid="{00000000-0005-0000-0000-00006D000000}"/>
    <cellStyle name="Currency 3" xfId="110" xr:uid="{00000000-0005-0000-0000-00006E000000}"/>
    <cellStyle name="Currency 3 2" xfId="111" xr:uid="{00000000-0005-0000-0000-00006F000000}"/>
    <cellStyle name="Currency 3 3" xfId="112" xr:uid="{00000000-0005-0000-0000-000070000000}"/>
    <cellStyle name="Currency 3 3 2" xfId="113" xr:uid="{00000000-0005-0000-0000-000071000000}"/>
    <cellStyle name="Currency 3 4" xfId="114" xr:uid="{00000000-0005-0000-0000-000072000000}"/>
    <cellStyle name="Currency 3 5" xfId="115" xr:uid="{00000000-0005-0000-0000-000073000000}"/>
    <cellStyle name="Currency 4" xfId="116" xr:uid="{00000000-0005-0000-0000-000074000000}"/>
    <cellStyle name="Currency 4 2" xfId="117" xr:uid="{00000000-0005-0000-0000-000075000000}"/>
    <cellStyle name="Currency 4 2 2" xfId="118" xr:uid="{00000000-0005-0000-0000-000076000000}"/>
    <cellStyle name="Currency 5" xfId="119" xr:uid="{00000000-0005-0000-0000-000077000000}"/>
    <cellStyle name="Currency 5 2" xfId="120" xr:uid="{00000000-0005-0000-0000-000078000000}"/>
    <cellStyle name="Currency 6" xfId="121" xr:uid="{00000000-0005-0000-0000-000079000000}"/>
    <cellStyle name="Currency 6 2" xfId="122" xr:uid="{00000000-0005-0000-0000-00007A000000}"/>
    <cellStyle name="Currency 6 3" xfId="123" xr:uid="{00000000-0005-0000-0000-00007B000000}"/>
    <cellStyle name="Currency 6 4" xfId="124" xr:uid="{00000000-0005-0000-0000-00007C000000}"/>
    <cellStyle name="Currency0" xfId="125" xr:uid="{00000000-0005-0000-0000-00007D000000}"/>
    <cellStyle name="Currency0 2" xfId="126" xr:uid="{00000000-0005-0000-0000-00007E000000}"/>
    <cellStyle name="Currency0 2 2" xfId="127" xr:uid="{00000000-0005-0000-0000-00007F000000}"/>
    <cellStyle name="Currency0 3" xfId="128" xr:uid="{00000000-0005-0000-0000-000080000000}"/>
    <cellStyle name="Date" xfId="129" xr:uid="{00000000-0005-0000-0000-000081000000}"/>
    <cellStyle name="Date 2" xfId="130" xr:uid="{00000000-0005-0000-0000-000082000000}"/>
    <cellStyle name="Date 2 2" xfId="131" xr:uid="{00000000-0005-0000-0000-000083000000}"/>
    <cellStyle name="Date 3" xfId="132" xr:uid="{00000000-0005-0000-0000-000084000000}"/>
    <cellStyle name="Explanatory Text" xfId="133" builtinId="53" customBuiltin="1"/>
    <cellStyle name="Explanatory Text 2" xfId="134" xr:uid="{00000000-0005-0000-0000-000086000000}"/>
    <cellStyle name="Fixed" xfId="135" xr:uid="{00000000-0005-0000-0000-000087000000}"/>
    <cellStyle name="Fixed 2" xfId="136" xr:uid="{00000000-0005-0000-0000-000088000000}"/>
    <cellStyle name="Fixed 2 2" xfId="137" xr:uid="{00000000-0005-0000-0000-000089000000}"/>
    <cellStyle name="Fixed 3" xfId="138" xr:uid="{00000000-0005-0000-0000-00008A000000}"/>
    <cellStyle name="Good" xfId="139" builtinId="26" customBuiltin="1"/>
    <cellStyle name="Good 2" xfId="140" xr:uid="{00000000-0005-0000-0000-00008C000000}"/>
    <cellStyle name="Heading 1" xfId="141" builtinId="16" customBuiltin="1"/>
    <cellStyle name="Heading 1 2" xfId="142" xr:uid="{00000000-0005-0000-0000-00008E000000}"/>
    <cellStyle name="Heading 1 3" xfId="143" xr:uid="{00000000-0005-0000-0000-00008F000000}"/>
    <cellStyle name="Heading 1 3 2" xfId="144" xr:uid="{00000000-0005-0000-0000-000090000000}"/>
    <cellStyle name="Heading 2" xfId="145" builtinId="17" customBuiltin="1"/>
    <cellStyle name="Heading 2 2" xfId="146" xr:uid="{00000000-0005-0000-0000-000092000000}"/>
    <cellStyle name="Heading 2 3" xfId="147" xr:uid="{00000000-0005-0000-0000-000093000000}"/>
    <cellStyle name="Heading 2 3 2" xfId="148" xr:uid="{00000000-0005-0000-0000-000094000000}"/>
    <cellStyle name="Heading 3" xfId="149" builtinId="18" customBuiltin="1"/>
    <cellStyle name="Heading 3 2" xfId="150" xr:uid="{00000000-0005-0000-0000-000096000000}"/>
    <cellStyle name="Heading 4" xfId="151" builtinId="19" customBuiltin="1"/>
    <cellStyle name="Heading 4 2" xfId="152" xr:uid="{00000000-0005-0000-0000-000098000000}"/>
    <cellStyle name="Heading1" xfId="153" xr:uid="{00000000-0005-0000-0000-000099000000}"/>
    <cellStyle name="Heading2" xfId="154" xr:uid="{00000000-0005-0000-0000-00009A000000}"/>
    <cellStyle name="Input" xfId="155" builtinId="20" customBuiltin="1"/>
    <cellStyle name="Input 2" xfId="156" xr:uid="{00000000-0005-0000-0000-00009C000000}"/>
    <cellStyle name="Linked Cell" xfId="157" builtinId="24" customBuiltin="1"/>
    <cellStyle name="Linked Cell 2" xfId="158" xr:uid="{00000000-0005-0000-0000-00009E000000}"/>
    <cellStyle name="M" xfId="159" xr:uid="{00000000-0005-0000-0000-00009F000000}"/>
    <cellStyle name="M 2" xfId="160" xr:uid="{00000000-0005-0000-0000-0000A0000000}"/>
    <cellStyle name="M 2 2" xfId="161" xr:uid="{00000000-0005-0000-0000-0000A1000000}"/>
    <cellStyle name="M 2 2 2" xfId="162" xr:uid="{00000000-0005-0000-0000-0000A2000000}"/>
    <cellStyle name="M 3" xfId="163" xr:uid="{00000000-0005-0000-0000-0000A3000000}"/>
    <cellStyle name="M 3 2" xfId="164" xr:uid="{00000000-0005-0000-0000-0000A4000000}"/>
    <cellStyle name="M 3 2 2" xfId="165" xr:uid="{00000000-0005-0000-0000-0000A5000000}"/>
    <cellStyle name="M 4" xfId="166" xr:uid="{00000000-0005-0000-0000-0000A6000000}"/>
    <cellStyle name="M 5" xfId="167" xr:uid="{00000000-0005-0000-0000-0000A7000000}"/>
    <cellStyle name="M 5 2" xfId="168" xr:uid="{00000000-0005-0000-0000-0000A8000000}"/>
    <cellStyle name="M 6" xfId="169" xr:uid="{00000000-0005-0000-0000-0000A9000000}"/>
    <cellStyle name="M 6 2" xfId="170" xr:uid="{00000000-0005-0000-0000-0000AA000000}"/>
    <cellStyle name="M 7" xfId="171" xr:uid="{00000000-0005-0000-0000-0000AB000000}"/>
    <cellStyle name="Neutral" xfId="172" builtinId="28" customBuiltin="1"/>
    <cellStyle name="Neutral 2" xfId="173" xr:uid="{00000000-0005-0000-0000-0000AD000000}"/>
    <cellStyle name="Normal" xfId="0" builtinId="0"/>
    <cellStyle name="Normal 12" xfId="174" xr:uid="{00000000-0005-0000-0000-0000AF000000}"/>
    <cellStyle name="Normal 2" xfId="175" xr:uid="{00000000-0005-0000-0000-0000B0000000}"/>
    <cellStyle name="Normal 2 2" xfId="176" xr:uid="{00000000-0005-0000-0000-0000B1000000}"/>
    <cellStyle name="Normal 3" xfId="177" xr:uid="{00000000-0005-0000-0000-0000B2000000}"/>
    <cellStyle name="Normal 3 2" xfId="178" xr:uid="{00000000-0005-0000-0000-0000B3000000}"/>
    <cellStyle name="Normal 3 3" xfId="179" xr:uid="{00000000-0005-0000-0000-0000B4000000}"/>
    <cellStyle name="Normal 3_OPCo Period I PJM  Formula Rate" xfId="180" xr:uid="{00000000-0005-0000-0000-0000B5000000}"/>
    <cellStyle name="Normal 4" xfId="181" xr:uid="{00000000-0005-0000-0000-0000B6000000}"/>
    <cellStyle name="Normal 4 2" xfId="182" xr:uid="{00000000-0005-0000-0000-0000B7000000}"/>
    <cellStyle name="Normal 4 3" xfId="183" xr:uid="{00000000-0005-0000-0000-0000B8000000}"/>
    <cellStyle name="Normal 4 3 2" xfId="184" xr:uid="{00000000-0005-0000-0000-0000B9000000}"/>
    <cellStyle name="Normal 4 4" xfId="185" xr:uid="{00000000-0005-0000-0000-0000BA000000}"/>
    <cellStyle name="Normal 4 5" xfId="186" xr:uid="{00000000-0005-0000-0000-0000BB000000}"/>
    <cellStyle name="Normal 4 5 2" xfId="187" xr:uid="{00000000-0005-0000-0000-0000BC000000}"/>
    <cellStyle name="Normal 4 5 3" xfId="188" xr:uid="{00000000-0005-0000-0000-0000BD000000}"/>
    <cellStyle name="Normal 4_PBOP Exhibit 1" xfId="189" xr:uid="{00000000-0005-0000-0000-0000BE000000}"/>
    <cellStyle name="Normal 5" xfId="190" xr:uid="{00000000-0005-0000-0000-0000BF000000}"/>
    <cellStyle name="Normal_FN1 Ratebase Draft SPP template (6-11-04) v2" xfId="191" xr:uid="{00000000-0005-0000-0000-0000C0000000}"/>
    <cellStyle name="Note" xfId="192" builtinId="10" customBuiltin="1"/>
    <cellStyle name="Note 2" xfId="193" xr:uid="{00000000-0005-0000-0000-0000C2000000}"/>
    <cellStyle name="Output" xfId="194" builtinId="21" customBuiltin="1"/>
    <cellStyle name="Output 2" xfId="195" xr:uid="{00000000-0005-0000-0000-0000C4000000}"/>
    <cellStyle name="Percent" xfId="196" builtinId="5"/>
    <cellStyle name="Percent 2" xfId="197" xr:uid="{00000000-0005-0000-0000-0000C6000000}"/>
    <cellStyle name="Percent 2 2" xfId="198" xr:uid="{00000000-0005-0000-0000-0000C7000000}"/>
    <cellStyle name="Percent 2 2 2" xfId="199" xr:uid="{00000000-0005-0000-0000-0000C8000000}"/>
    <cellStyle name="Percent 3" xfId="200" xr:uid="{00000000-0005-0000-0000-0000C9000000}"/>
    <cellStyle name="Percent 3 2" xfId="201" xr:uid="{00000000-0005-0000-0000-0000CA000000}"/>
    <cellStyle name="Percent 3 3" xfId="202" xr:uid="{00000000-0005-0000-0000-0000CB000000}"/>
    <cellStyle name="Percent 3 3 2" xfId="203" xr:uid="{00000000-0005-0000-0000-0000CC000000}"/>
    <cellStyle name="Percent 3 4" xfId="204" xr:uid="{00000000-0005-0000-0000-0000CD000000}"/>
    <cellStyle name="Percent 3 5" xfId="205" xr:uid="{00000000-0005-0000-0000-0000CE000000}"/>
    <cellStyle name="Percent 4" xfId="206" xr:uid="{00000000-0005-0000-0000-0000CF000000}"/>
    <cellStyle name="Percent 4 2" xfId="207" xr:uid="{00000000-0005-0000-0000-0000D0000000}"/>
    <cellStyle name="Percent 4 3" xfId="208" xr:uid="{00000000-0005-0000-0000-0000D1000000}"/>
    <cellStyle name="Percent 5" xfId="209" xr:uid="{00000000-0005-0000-0000-0000D2000000}"/>
    <cellStyle name="Percent 5 2" xfId="210" xr:uid="{00000000-0005-0000-0000-0000D3000000}"/>
    <cellStyle name="Percent 5 3" xfId="211" xr:uid="{00000000-0005-0000-0000-0000D4000000}"/>
    <cellStyle name="Percent 6" xfId="212" xr:uid="{00000000-0005-0000-0000-0000D5000000}"/>
    <cellStyle name="Percent 7" xfId="213" xr:uid="{00000000-0005-0000-0000-0000D6000000}"/>
    <cellStyle name="PSChar" xfId="214" xr:uid="{00000000-0005-0000-0000-0000D7000000}"/>
    <cellStyle name="PSChar 2" xfId="215" xr:uid="{00000000-0005-0000-0000-0000D8000000}"/>
    <cellStyle name="PSChar 2 2" xfId="216" xr:uid="{00000000-0005-0000-0000-0000D9000000}"/>
    <cellStyle name="PSDate" xfId="217" xr:uid="{00000000-0005-0000-0000-0000DA000000}"/>
    <cellStyle name="PSDec" xfId="218" xr:uid="{00000000-0005-0000-0000-0000DB000000}"/>
    <cellStyle name="PSdesc" xfId="219" xr:uid="{00000000-0005-0000-0000-0000DC000000}"/>
    <cellStyle name="PSHeading" xfId="220" xr:uid="{00000000-0005-0000-0000-0000DD000000}"/>
    <cellStyle name="PSInt" xfId="221" xr:uid="{00000000-0005-0000-0000-0000DE000000}"/>
    <cellStyle name="PSSpacer" xfId="222" xr:uid="{00000000-0005-0000-0000-0000DF000000}"/>
    <cellStyle name="PStest" xfId="223" xr:uid="{00000000-0005-0000-0000-0000E0000000}"/>
    <cellStyle name="R00A" xfId="224" xr:uid="{00000000-0005-0000-0000-0000E1000000}"/>
    <cellStyle name="R00B" xfId="225" xr:uid="{00000000-0005-0000-0000-0000E2000000}"/>
    <cellStyle name="R00L" xfId="226" xr:uid="{00000000-0005-0000-0000-0000E3000000}"/>
    <cellStyle name="R01A" xfId="227" xr:uid="{00000000-0005-0000-0000-0000E4000000}"/>
    <cellStyle name="R01B" xfId="228" xr:uid="{00000000-0005-0000-0000-0000E5000000}"/>
    <cellStyle name="R01H" xfId="229" xr:uid="{00000000-0005-0000-0000-0000E6000000}"/>
    <cellStyle name="R01L" xfId="230" xr:uid="{00000000-0005-0000-0000-0000E7000000}"/>
    <cellStyle name="R02A" xfId="231" xr:uid="{00000000-0005-0000-0000-0000E8000000}"/>
    <cellStyle name="R02B" xfId="232" xr:uid="{00000000-0005-0000-0000-0000E9000000}"/>
    <cellStyle name="R02H" xfId="233" xr:uid="{00000000-0005-0000-0000-0000EA000000}"/>
    <cellStyle name="R02L" xfId="234" xr:uid="{00000000-0005-0000-0000-0000EB000000}"/>
    <cellStyle name="R03A" xfId="235" xr:uid="{00000000-0005-0000-0000-0000EC000000}"/>
    <cellStyle name="R03B" xfId="236" xr:uid="{00000000-0005-0000-0000-0000ED000000}"/>
    <cellStyle name="R03H" xfId="237" xr:uid="{00000000-0005-0000-0000-0000EE000000}"/>
    <cellStyle name="R03L" xfId="238" xr:uid="{00000000-0005-0000-0000-0000EF000000}"/>
    <cellStyle name="R04A" xfId="239" xr:uid="{00000000-0005-0000-0000-0000F0000000}"/>
    <cellStyle name="R04B" xfId="240" xr:uid="{00000000-0005-0000-0000-0000F1000000}"/>
    <cellStyle name="R04H" xfId="241" xr:uid="{00000000-0005-0000-0000-0000F2000000}"/>
    <cellStyle name="R04L" xfId="242" xr:uid="{00000000-0005-0000-0000-0000F3000000}"/>
    <cellStyle name="R05A" xfId="243" xr:uid="{00000000-0005-0000-0000-0000F4000000}"/>
    <cellStyle name="R05B" xfId="244" xr:uid="{00000000-0005-0000-0000-0000F5000000}"/>
    <cellStyle name="R05H" xfId="245" xr:uid="{00000000-0005-0000-0000-0000F6000000}"/>
    <cellStyle name="R05L" xfId="246" xr:uid="{00000000-0005-0000-0000-0000F7000000}"/>
    <cellStyle name="R06A" xfId="247" xr:uid="{00000000-0005-0000-0000-0000F8000000}"/>
    <cellStyle name="R06B" xfId="248" xr:uid="{00000000-0005-0000-0000-0000F9000000}"/>
    <cellStyle name="R06H" xfId="249" xr:uid="{00000000-0005-0000-0000-0000FA000000}"/>
    <cellStyle name="R06L" xfId="250" xr:uid="{00000000-0005-0000-0000-0000FB000000}"/>
    <cellStyle name="R07A" xfId="251" xr:uid="{00000000-0005-0000-0000-0000FC000000}"/>
    <cellStyle name="R07B" xfId="252" xr:uid="{00000000-0005-0000-0000-0000FD000000}"/>
    <cellStyle name="R07H" xfId="253" xr:uid="{00000000-0005-0000-0000-0000FE000000}"/>
    <cellStyle name="R07L" xfId="254" xr:uid="{00000000-0005-0000-0000-0000FF000000}"/>
    <cellStyle name="Title" xfId="255" builtinId="15" customBuiltin="1"/>
    <cellStyle name="Title 2" xfId="256" xr:uid="{00000000-0005-0000-0000-000001010000}"/>
    <cellStyle name="Total" xfId="257" builtinId="25" customBuiltin="1"/>
    <cellStyle name="Total 2" xfId="258" xr:uid="{00000000-0005-0000-0000-000003010000}"/>
    <cellStyle name="Total 3" xfId="259" xr:uid="{00000000-0005-0000-0000-000004010000}"/>
    <cellStyle name="Total 3 2" xfId="260" xr:uid="{00000000-0005-0000-0000-000005010000}"/>
    <cellStyle name="Warning Text" xfId="261" builtinId="11" customBuiltin="1"/>
    <cellStyle name="Warning Text 2" xfId="262" xr:uid="{00000000-0005-0000-0000-000007010000}"/>
  </cellStyles>
  <dxfs count="58">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4</xdr:col>
      <xdr:colOff>428625</xdr:colOff>
      <xdr:row>28</xdr:row>
      <xdr:rowOff>114300</xdr:rowOff>
    </xdr:from>
    <xdr:to>
      <xdr:col>4</xdr:col>
      <xdr:colOff>501650</xdr:colOff>
      <xdr:row>29</xdr:row>
      <xdr:rowOff>152400</xdr:rowOff>
    </xdr:to>
    <xdr:sp macro="" textlink="">
      <xdr:nvSpPr>
        <xdr:cNvPr id="1554" name="Text Box 1">
          <a:extLst>
            <a:ext uri="{FF2B5EF4-FFF2-40B4-BE49-F238E27FC236}">
              <a16:creationId xmlns:a16="http://schemas.microsoft.com/office/drawing/2014/main" id="{00000000-0008-0000-0100-000012060000}"/>
            </a:ext>
          </a:extLst>
        </xdr:cNvPr>
        <xdr:cNvSpPr txBox="1">
          <a:spLocks noChangeArrowheads="1"/>
        </xdr:cNvSpPr>
      </xdr:nvSpPr>
      <xdr:spPr bwMode="auto">
        <a:xfrm>
          <a:off x="4152900" y="5448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2936" name="Text Box 1">
          <a:extLst>
            <a:ext uri="{FF2B5EF4-FFF2-40B4-BE49-F238E27FC236}">
              <a16:creationId xmlns:a16="http://schemas.microsoft.com/office/drawing/2014/main" id="{00000000-0008-0000-0B00-00009859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1912" name="Text Box 1">
          <a:extLst>
            <a:ext uri="{FF2B5EF4-FFF2-40B4-BE49-F238E27FC236}">
              <a16:creationId xmlns:a16="http://schemas.microsoft.com/office/drawing/2014/main" id="{00000000-0008-0000-0C00-00009855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3960" name="Text Box 1">
          <a:extLst>
            <a:ext uri="{FF2B5EF4-FFF2-40B4-BE49-F238E27FC236}">
              <a16:creationId xmlns:a16="http://schemas.microsoft.com/office/drawing/2014/main" id="{00000000-0008-0000-0D00-0000985D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4984" name="Text Box 1">
          <a:extLst>
            <a:ext uri="{FF2B5EF4-FFF2-40B4-BE49-F238E27FC236}">
              <a16:creationId xmlns:a16="http://schemas.microsoft.com/office/drawing/2014/main" id="{00000000-0008-0000-0E00-0000986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5996" name="Text Box 1">
          <a:extLst>
            <a:ext uri="{FF2B5EF4-FFF2-40B4-BE49-F238E27FC236}">
              <a16:creationId xmlns:a16="http://schemas.microsoft.com/office/drawing/2014/main" id="{00000000-0008-0000-0F00-00008C65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6977" name="Text Box 1">
          <a:extLst>
            <a:ext uri="{FF2B5EF4-FFF2-40B4-BE49-F238E27FC236}">
              <a16:creationId xmlns:a16="http://schemas.microsoft.com/office/drawing/2014/main" id="{00000000-0008-0000-1000-00006169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501650</xdr:colOff>
      <xdr:row>0</xdr:row>
      <xdr:rowOff>209550</xdr:rowOff>
    </xdr:to>
    <xdr:sp macro="" textlink="">
      <xdr:nvSpPr>
        <xdr:cNvPr id="28966" name="Text Box 1">
          <a:extLst>
            <a:ext uri="{FF2B5EF4-FFF2-40B4-BE49-F238E27FC236}">
              <a16:creationId xmlns:a16="http://schemas.microsoft.com/office/drawing/2014/main" id="{00000000-0008-0000-1100-00002671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31998" name="Text Box 1">
          <a:extLst>
            <a:ext uri="{FF2B5EF4-FFF2-40B4-BE49-F238E27FC236}">
              <a16:creationId xmlns:a16="http://schemas.microsoft.com/office/drawing/2014/main" id="{00000000-0008-0000-1200-0000FE7C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33022" name="Text Box 1">
          <a:extLst>
            <a:ext uri="{FF2B5EF4-FFF2-40B4-BE49-F238E27FC236}">
              <a16:creationId xmlns:a16="http://schemas.microsoft.com/office/drawing/2014/main" id="{00000000-0008-0000-1300-0000FE80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1</xdr:row>
      <xdr:rowOff>0</xdr:rowOff>
    </xdr:to>
    <xdr:sp macro="" textlink="">
      <xdr:nvSpPr>
        <xdr:cNvPr id="35909" name="Text Box 1">
          <a:extLst>
            <a:ext uri="{FF2B5EF4-FFF2-40B4-BE49-F238E27FC236}">
              <a16:creationId xmlns:a16="http://schemas.microsoft.com/office/drawing/2014/main" id="{00000000-0008-0000-1500-0000458C0000}"/>
            </a:ext>
          </a:extLst>
        </xdr:cNvPr>
        <xdr:cNvSpPr txBox="1">
          <a:spLocks noChangeArrowheads="1"/>
        </xdr:cNvSpPr>
      </xdr:nvSpPr>
      <xdr:spPr bwMode="auto">
        <a:xfrm>
          <a:off x="3905250" y="0"/>
          <a:ext cx="1143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520700</xdr:colOff>
      <xdr:row>0</xdr:row>
      <xdr:rowOff>215900</xdr:rowOff>
    </xdr:to>
    <xdr:sp macro="" textlink="">
      <xdr:nvSpPr>
        <xdr:cNvPr id="2597" name="Text Box 1">
          <a:extLst>
            <a:ext uri="{FF2B5EF4-FFF2-40B4-BE49-F238E27FC236}">
              <a16:creationId xmlns:a16="http://schemas.microsoft.com/office/drawing/2014/main" id="{00000000-0008-0000-0300-0000250A0000}"/>
            </a:ext>
          </a:extLst>
        </xdr:cNvPr>
        <xdr:cNvSpPr txBox="1">
          <a:spLocks noChangeArrowheads="1"/>
        </xdr:cNvSpPr>
      </xdr:nvSpPr>
      <xdr:spPr bwMode="auto">
        <a:xfrm>
          <a:off x="3914775" y="0"/>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1</xdr:row>
      <xdr:rowOff>76200</xdr:rowOff>
    </xdr:to>
    <xdr:sp macro="" textlink="">
      <xdr:nvSpPr>
        <xdr:cNvPr id="36881" name="Text Box 1">
          <a:extLst>
            <a:ext uri="{FF2B5EF4-FFF2-40B4-BE49-F238E27FC236}">
              <a16:creationId xmlns:a16="http://schemas.microsoft.com/office/drawing/2014/main" id="{00000000-0008-0000-1400-000011900000}"/>
            </a:ext>
          </a:extLst>
        </xdr:cNvPr>
        <xdr:cNvSpPr txBox="1">
          <a:spLocks noChangeArrowheads="1"/>
        </xdr:cNvSpPr>
      </xdr:nvSpPr>
      <xdr:spPr bwMode="auto">
        <a:xfrm>
          <a:off x="3905250" y="0"/>
          <a:ext cx="114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1</xdr:row>
      <xdr:rowOff>82550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4073525"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2</xdr:row>
      <xdr:rowOff>9525</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3905250" y="0"/>
          <a:ext cx="114300" cy="336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2</xdr:row>
      <xdr:rowOff>9525</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3905250" y="0"/>
          <a:ext cx="114300" cy="336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2</xdr:row>
      <xdr:rowOff>6350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3905250" y="0"/>
          <a:ext cx="114300" cy="336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2</xdr:row>
      <xdr:rowOff>6350</xdr:rowOff>
    </xdr:to>
    <xdr:sp macro="" textlink="">
      <xdr:nvSpPr>
        <xdr:cNvPr id="2" name="Text Box 1">
          <a:extLst>
            <a:ext uri="{FF2B5EF4-FFF2-40B4-BE49-F238E27FC236}">
              <a16:creationId xmlns:a16="http://schemas.microsoft.com/office/drawing/2014/main" id="{A7AF7773-0821-4943-9953-B25F2D56D601}"/>
            </a:ext>
          </a:extLst>
        </xdr:cNvPr>
        <xdr:cNvSpPr txBox="1">
          <a:spLocks noChangeArrowheads="1"/>
        </xdr:cNvSpPr>
      </xdr:nvSpPr>
      <xdr:spPr bwMode="auto">
        <a:xfrm>
          <a:off x="3905250" y="0"/>
          <a:ext cx="114300" cy="498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 name="Text Box 1">
          <a:extLst>
            <a:ext uri="{FF2B5EF4-FFF2-40B4-BE49-F238E27FC236}">
              <a16:creationId xmlns:a16="http://schemas.microsoft.com/office/drawing/2014/main" id="{24798231-B192-4D84-B6CC-3F9BC4788769}"/>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 name="Text Box 1">
          <a:extLst>
            <a:ext uri="{FF2B5EF4-FFF2-40B4-BE49-F238E27FC236}">
              <a16:creationId xmlns:a16="http://schemas.microsoft.com/office/drawing/2014/main" id="{F7121F1B-E837-4210-87B9-6E5830E8848A}"/>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 name="Text Box 1">
          <a:extLst>
            <a:ext uri="{FF2B5EF4-FFF2-40B4-BE49-F238E27FC236}">
              <a16:creationId xmlns:a16="http://schemas.microsoft.com/office/drawing/2014/main" id="{0BA069E8-22ED-4241-9865-6344FE2F03D9}"/>
            </a:ext>
          </a:extLst>
        </xdr:cNvPr>
        <xdr:cNvSpPr txBox="1">
          <a:spLocks noChangeArrowheads="1"/>
        </xdr:cNvSpPr>
      </xdr:nvSpPr>
      <xdr:spPr bwMode="auto">
        <a:xfrm>
          <a:off x="4073525" y="0"/>
          <a:ext cx="11430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 name="Text Box 1">
          <a:extLst>
            <a:ext uri="{FF2B5EF4-FFF2-40B4-BE49-F238E27FC236}">
              <a16:creationId xmlns:a16="http://schemas.microsoft.com/office/drawing/2014/main" id="{2CB4A172-4275-4011-876F-A8DCA8E08218}"/>
            </a:ext>
          </a:extLst>
        </xdr:cNvPr>
        <xdr:cNvSpPr txBox="1">
          <a:spLocks noChangeArrowheads="1"/>
        </xdr:cNvSpPr>
      </xdr:nvSpPr>
      <xdr:spPr bwMode="auto">
        <a:xfrm>
          <a:off x="4073525" y="0"/>
          <a:ext cx="117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501650</xdr:colOff>
      <xdr:row>0</xdr:row>
      <xdr:rowOff>209550</xdr:rowOff>
    </xdr:to>
    <xdr:sp macro="" textlink="">
      <xdr:nvSpPr>
        <xdr:cNvPr id="3568" name="Text Box 1">
          <a:extLst>
            <a:ext uri="{FF2B5EF4-FFF2-40B4-BE49-F238E27FC236}">
              <a16:creationId xmlns:a16="http://schemas.microsoft.com/office/drawing/2014/main" id="{00000000-0008-0000-0400-0000F00D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12784" name="Text Box 1">
          <a:extLst>
            <a:ext uri="{FF2B5EF4-FFF2-40B4-BE49-F238E27FC236}">
              <a16:creationId xmlns:a16="http://schemas.microsoft.com/office/drawing/2014/main" id="{00000000-0008-0000-1A00-0000F03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5856" name="Text Box 1">
          <a:extLst>
            <a:ext uri="{FF2B5EF4-FFF2-40B4-BE49-F238E27FC236}">
              <a16:creationId xmlns:a16="http://schemas.microsoft.com/office/drawing/2014/main" id="{00000000-0008-0000-0500-0000F03D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6881" name="Text Box 1">
          <a:extLst>
            <a:ext uri="{FF2B5EF4-FFF2-40B4-BE49-F238E27FC236}">
              <a16:creationId xmlns:a16="http://schemas.microsoft.com/office/drawing/2014/main" id="{00000000-0008-0000-0600-0000F141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7904" name="Text Box 1">
          <a:extLst>
            <a:ext uri="{FF2B5EF4-FFF2-40B4-BE49-F238E27FC236}">
              <a16:creationId xmlns:a16="http://schemas.microsoft.com/office/drawing/2014/main" id="{00000000-0008-0000-0700-0000F045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8929" name="Text Box 1">
          <a:extLst>
            <a:ext uri="{FF2B5EF4-FFF2-40B4-BE49-F238E27FC236}">
              <a16:creationId xmlns:a16="http://schemas.microsoft.com/office/drawing/2014/main" id="{00000000-0008-0000-0800-0000F149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19898" name="Text Box 1">
          <a:extLst>
            <a:ext uri="{FF2B5EF4-FFF2-40B4-BE49-F238E27FC236}">
              <a16:creationId xmlns:a16="http://schemas.microsoft.com/office/drawing/2014/main" id="{00000000-0008-0000-0900-0000BA4D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0920" name="Text Box 1">
          <a:extLst>
            <a:ext uri="{FF2B5EF4-FFF2-40B4-BE49-F238E27FC236}">
              <a16:creationId xmlns:a16="http://schemas.microsoft.com/office/drawing/2014/main" id="{00000000-0008-0000-0A00-0000B85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84"/>
  <sheetViews>
    <sheetView tabSelected="1" topLeftCell="B1" zoomScale="70" zoomScaleNormal="70" zoomScaleSheetLayoutView="80" workbookViewId="0">
      <selection activeCell="V18" sqref="V18:V45"/>
    </sheetView>
  </sheetViews>
  <sheetFormatPr defaultColWidth="8.7265625" defaultRowHeight="12.75" customHeight="1"/>
  <cols>
    <col min="1" max="1" width="9.81640625" customWidth="1"/>
    <col min="2" max="2" width="7" bestFit="1" customWidth="1"/>
    <col min="3" max="3" width="43.1796875" customWidth="1"/>
    <col min="4" max="4" width="9" customWidth="1"/>
    <col min="5" max="5" width="15.7265625" customWidth="1"/>
    <col min="6" max="6" width="13.81640625" customWidth="1"/>
    <col min="7" max="7" width="14.26953125" customWidth="1"/>
    <col min="8" max="8" width="2.81640625" customWidth="1"/>
    <col min="9" max="9" width="13.7265625" customWidth="1"/>
    <col min="10" max="10" width="13.26953125" customWidth="1"/>
    <col min="11" max="11" width="13.81640625" bestFit="1" customWidth="1"/>
    <col min="12" max="12" width="16.453125" customWidth="1"/>
    <col min="13" max="13" width="2.453125" customWidth="1"/>
    <col min="14" max="14" width="6.1796875" customWidth="1"/>
    <col min="15" max="15" width="7.7265625" customWidth="1"/>
    <col min="16" max="16" width="10.7265625" customWidth="1"/>
    <col min="17" max="17" width="11.1796875" bestFit="1" customWidth="1"/>
    <col min="18" max="18" width="18.7265625" customWidth="1"/>
    <col min="19" max="19" width="2.453125" customWidth="1"/>
    <col min="20" max="20" width="14.26953125" customWidth="1"/>
    <col min="22" max="22" width="18" customWidth="1"/>
    <col min="24" max="24" width="59.26953125" bestFit="1" customWidth="1"/>
  </cols>
  <sheetData>
    <row r="1" spans="1:23" ht="15.5">
      <c r="H1" s="127" t="s">
        <v>136</v>
      </c>
      <c r="U1">
        <v>2026</v>
      </c>
    </row>
    <row r="2" spans="1:23" ht="15.5">
      <c r="H2" s="128" t="s">
        <v>159</v>
      </c>
    </row>
    <row r="3" spans="1:23" ht="15.5">
      <c r="H3" s="127" t="str">
        <f>"For Calendar Year "&amp;U1-1&amp;" and Projected Year "&amp;U1</f>
        <v>For Calendar Year 2025 and Projected Year 2026</v>
      </c>
    </row>
    <row r="4" spans="1:23" ht="15.5">
      <c r="H4" s="129"/>
    </row>
    <row r="5" spans="1:23" ht="15.5">
      <c r="H5" s="130" t="s">
        <v>137</v>
      </c>
    </row>
    <row r="7" spans="1:23" ht="18">
      <c r="C7" s="131"/>
      <c r="E7" s="131"/>
      <c r="F7" s="131"/>
      <c r="G7" s="131"/>
      <c r="H7" s="131" t="s">
        <v>188</v>
      </c>
      <c r="I7" s="131"/>
      <c r="J7" s="131"/>
      <c r="K7" s="131"/>
      <c r="L7" s="131"/>
    </row>
    <row r="8" spans="1:23" ht="12.5"/>
    <row r="9" spans="1:23" ht="12.5">
      <c r="A9" t="str">
        <f>"Note: Some project's final trued-up cost may not meet SPP's $100,000 threshold for socialization.  In that case a true-up of the pirior year ARR will be made in columns "&amp;I12&amp;" through "&amp;Q12&amp;", but no projected ARR will be shown in columns "&amp;E12&amp;" through "&amp;LEFT(G12,3)&amp;" for the current year."</f>
        <v>Note: Some project's final trued-up cost may not meet SPP's $100,000 threshold for socialization.  In that case a true-up of the pirior year ARR will be made in columns (H) through (O), but no projected ARR will be shown in columns (E) through (G) for the current year.</v>
      </c>
    </row>
    <row r="12" spans="1:23" ht="22.5" customHeight="1">
      <c r="A12" s="132" t="s">
        <v>138</v>
      </c>
      <c r="B12" s="132" t="s">
        <v>139</v>
      </c>
      <c r="C12" s="133" t="s">
        <v>140</v>
      </c>
      <c r="D12" s="132" t="s">
        <v>141</v>
      </c>
      <c r="E12" s="132" t="s">
        <v>142</v>
      </c>
      <c r="F12" s="132" t="s">
        <v>143</v>
      </c>
      <c r="G12" s="132" t="str">
        <f>"(G) = "&amp;E12&amp;" + "&amp;F12</f>
        <v>(G) = (E) + (F)</v>
      </c>
      <c r="H12" s="132"/>
      <c r="I12" s="132" t="s">
        <v>144</v>
      </c>
      <c r="J12" s="132" t="s">
        <v>145</v>
      </c>
      <c r="K12" s="134" t="s">
        <v>167</v>
      </c>
      <c r="L12" s="132" t="str">
        <f>"(K) = "&amp;J12&amp;" - "&amp;K12</f>
        <v>(K) = (I) - (J)</v>
      </c>
      <c r="M12" s="132"/>
      <c r="N12" s="132" t="s">
        <v>168</v>
      </c>
      <c r="O12" s="132" t="s">
        <v>146</v>
      </c>
      <c r="P12" s="132" t="str">
        <f>"(N) = "&amp;N12&amp;"-"&amp;O12</f>
        <v>(N) = (L)-(M)</v>
      </c>
      <c r="Q12" s="132" t="s">
        <v>169</v>
      </c>
      <c r="R12" s="132" t="str">
        <f>"(P) = "&amp;I12&amp;"+"&amp;LEFT(L12,3)&amp;"+"&amp;LEFT(P12,3)&amp;"+"&amp;Q12</f>
        <v>(P) = (H)+(K)+(N)+(O)</v>
      </c>
      <c r="S12" s="132"/>
      <c r="T12" s="132" t="str">
        <f>"(Q) = "&amp;LEFT(G12,3)&amp;" + "&amp;LEFT(R12,3)</f>
        <v>(Q) = (G) + (P)</v>
      </c>
      <c r="U12" s="132"/>
      <c r="V12" s="135"/>
      <c r="W12" s="135"/>
    </row>
    <row r="13" spans="1:23" ht="16.5" customHeight="1">
      <c r="A13" s="136"/>
      <c r="B13" s="136"/>
      <c r="C13" s="136"/>
      <c r="D13" s="136"/>
      <c r="E13" s="485" t="str">
        <f>"Projected ARR For "&amp;U1&amp;" From WS-F"</f>
        <v>Projected ARR For 2026 From WS-F</v>
      </c>
      <c r="F13" s="485"/>
      <c r="G13" s="485"/>
      <c r="H13" s="136"/>
      <c r="I13" s="137" t="str">
        <f>"True-Up ARR CY"&amp;U1-2&amp;" From Worksheet G  (includes adjustment for SPP Collections)"</f>
        <v>True-Up ARR CY2024 From Worksheet G  (includes adjustment for SPP Collections)</v>
      </c>
      <c r="J13" s="137"/>
      <c r="K13" s="137"/>
      <c r="L13" s="137"/>
      <c r="M13" s="137"/>
      <c r="N13" s="137"/>
      <c r="O13" s="137"/>
      <c r="P13" s="137"/>
      <c r="Q13" s="137"/>
      <c r="R13" s="138"/>
      <c r="S13" s="136"/>
      <c r="T13" s="136"/>
      <c r="U13" s="136"/>
    </row>
    <row r="14" spans="1:23" ht="18" customHeight="1">
      <c r="G14" s="139"/>
      <c r="T14" s="486" t="str">
        <f>"Total ADJUSTED Revenue Requirement Effective
1/1/"&amp;U1&amp;""</f>
        <v>Total ADJUSTED Revenue Requirement Effective
1/1/2026</v>
      </c>
    </row>
    <row r="15" spans="1:23" ht="18" customHeight="1" thickBot="1">
      <c r="D15" s="136"/>
      <c r="E15" s="33"/>
      <c r="F15" s="33"/>
      <c r="G15" s="33"/>
      <c r="I15" s="137" t="s">
        <v>147</v>
      </c>
      <c r="J15" s="140"/>
      <c r="K15" s="140"/>
      <c r="L15" s="140"/>
      <c r="M15" s="141"/>
      <c r="N15" s="137" t="s">
        <v>166</v>
      </c>
      <c r="O15" s="142"/>
      <c r="P15" s="142"/>
      <c r="Q15" s="143"/>
      <c r="T15" s="486"/>
    </row>
    <row r="16" spans="1:23" ht="72.75" customHeight="1">
      <c r="A16" s="144" t="s">
        <v>156</v>
      </c>
      <c r="B16" s="145" t="s">
        <v>148</v>
      </c>
      <c r="C16" s="145" t="s">
        <v>116</v>
      </c>
      <c r="D16" s="144" t="s">
        <v>149</v>
      </c>
      <c r="E16" s="146" t="s">
        <v>164</v>
      </c>
      <c r="F16" s="145" t="s">
        <v>150</v>
      </c>
      <c r="G16" s="145" t="s">
        <v>151</v>
      </c>
      <c r="I16" s="146" t="s">
        <v>163</v>
      </c>
      <c r="J16" s="144" t="s">
        <v>267</v>
      </c>
      <c r="K16" s="146" t="s">
        <v>179</v>
      </c>
      <c r="L16" s="146" t="s">
        <v>165</v>
      </c>
      <c r="M16" s="146"/>
      <c r="N16" s="144" t="s">
        <v>152</v>
      </c>
      <c r="O16" s="144" t="s">
        <v>153</v>
      </c>
      <c r="P16" s="145" t="s">
        <v>154</v>
      </c>
      <c r="Q16" s="145" t="s">
        <v>155</v>
      </c>
      <c r="R16" s="146" t="s">
        <v>181</v>
      </c>
      <c r="T16" s="486"/>
      <c r="V16" s="147" t="s">
        <v>170</v>
      </c>
    </row>
    <row r="17" spans="1:24" ht="13">
      <c r="B17" s="136"/>
      <c r="C17" s="136"/>
      <c r="E17" s="25"/>
      <c r="F17" s="25"/>
      <c r="G17" s="25"/>
      <c r="I17" s="25"/>
      <c r="J17" s="25"/>
      <c r="K17" s="25"/>
      <c r="L17" s="25"/>
      <c r="M17" s="25"/>
      <c r="N17" s="25"/>
      <c r="O17" s="25"/>
      <c r="P17" s="25"/>
      <c r="Q17" s="25"/>
      <c r="R17" s="25"/>
      <c r="T17" s="25"/>
      <c r="V17" s="148"/>
    </row>
    <row r="18" spans="1:24" ht="13">
      <c r="A18" s="134" t="s">
        <v>194</v>
      </c>
      <c r="B18" s="132" t="s">
        <v>182</v>
      </c>
      <c r="C18" s="149" t="str">
        <f t="shared" ref="C18:F41" ca="1" si="0">INDIRECT("'"&amp; $A18 &amp; "'!" &amp;C$55)</f>
        <v>Snyder 138 kV Terminal Addition</v>
      </c>
      <c r="D18" s="150">
        <f t="shared" ca="1" si="0"/>
        <v>2010</v>
      </c>
      <c r="E18" s="460">
        <f ca="1">INDIRECT("'"&amp; $A18 &amp; "'!" &amp;E$55)</f>
        <v>72890.144685050924</v>
      </c>
      <c r="F18" s="460">
        <f ca="1">INDIRECT("'"&amp; $A18 &amp; "'!" &amp;F$55)</f>
        <v>0</v>
      </c>
      <c r="G18" s="152">
        <f t="shared" ref="G18:G23" ca="1" si="1">+E18+F18</f>
        <v>72890.144685050924</v>
      </c>
      <c r="H18" s="135"/>
      <c r="I18" s="153">
        <v>11547.201733315218</v>
      </c>
      <c r="J18" s="153">
        <v>84144.014416531136</v>
      </c>
      <c r="K18" s="153">
        <v>91203.942396787417</v>
      </c>
      <c r="L18" s="151">
        <f t="shared" ref="L18:L23" si="2">+J18-K18</f>
        <v>-7059.9279802562814</v>
      </c>
      <c r="M18" s="151"/>
      <c r="N18" s="152">
        <v>0</v>
      </c>
      <c r="O18" s="152">
        <v>0</v>
      </c>
      <c r="P18" s="152"/>
      <c r="Q18" s="477">
        <v>1070.3382253026543</v>
      </c>
      <c r="R18" s="154">
        <f t="shared" ref="R18" si="3">I18+L18+P18+Q18</f>
        <v>5557.6119783615904</v>
      </c>
      <c r="S18" s="154"/>
      <c r="T18" s="155">
        <f t="shared" ref="T18" ca="1" si="4">+G18+R18</f>
        <v>78447.756663412511</v>
      </c>
      <c r="V18" s="478">
        <f t="shared" ref="V18" si="5">+I18+L18+P18</f>
        <v>4487.2737530589366</v>
      </c>
      <c r="W18" t="str">
        <f t="shared" ref="W18:W23" si="6">A18</f>
        <v>OKT.001</v>
      </c>
      <c r="X18" t="s">
        <v>363</v>
      </c>
    </row>
    <row r="19" spans="1:24" ht="13">
      <c r="A19" s="134" t="s">
        <v>195</v>
      </c>
      <c r="B19" s="132" t="s">
        <v>182</v>
      </c>
      <c r="C19" s="149" t="str">
        <f t="shared" ca="1" si="0"/>
        <v>Coffeyville T to Dearing 138 kV Rebuild - 1.1 miles</v>
      </c>
      <c r="D19" s="150">
        <f t="shared" ca="1" si="0"/>
        <v>2010</v>
      </c>
      <c r="E19" s="460">
        <f t="shared" ca="1" si="0"/>
        <v>98055.579344812606</v>
      </c>
      <c r="F19" s="460">
        <f t="shared" ca="1" si="0"/>
        <v>0</v>
      </c>
      <c r="G19" s="152">
        <f t="shared" ca="1" si="1"/>
        <v>98055.579344812606</v>
      </c>
      <c r="H19" s="135"/>
      <c r="I19" s="153">
        <v>16007.242362305347</v>
      </c>
      <c r="J19" s="153">
        <v>113698.84893221012</v>
      </c>
      <c r="K19" s="153">
        <v>123238.51364235661</v>
      </c>
      <c r="L19" s="151">
        <f t="shared" si="2"/>
        <v>-9539.6647101464914</v>
      </c>
      <c r="M19" s="151"/>
      <c r="N19" s="152">
        <v>0</v>
      </c>
      <c r="O19" s="152">
        <v>0</v>
      </c>
      <c r="P19" s="152"/>
      <c r="Q19" s="477">
        <v>1529.9695523209855</v>
      </c>
      <c r="R19" s="154">
        <f t="shared" ref="R19:R43" si="7">I19+L19+P19+Q19</f>
        <v>7997.5472044798416</v>
      </c>
      <c r="S19" s="154"/>
      <c r="T19" s="155">
        <f t="shared" ref="T19:T43" ca="1" si="8">+G19+R19</f>
        <v>106053.12654929244</v>
      </c>
      <c r="V19" s="478">
        <f t="shared" ref="V19:V43" si="9">+I19+L19+P19</f>
        <v>6467.5776521588559</v>
      </c>
      <c r="W19" t="str">
        <f t="shared" si="6"/>
        <v>OKT.002</v>
      </c>
      <c r="X19" t="s">
        <v>364</v>
      </c>
    </row>
    <row r="20" spans="1:24" ht="13">
      <c r="A20" s="134" t="s">
        <v>202</v>
      </c>
      <c r="B20" s="132" t="s">
        <v>182</v>
      </c>
      <c r="C20" s="149" t="str">
        <f t="shared" ca="1" si="0"/>
        <v>Tulsa Power Station Reactor</v>
      </c>
      <c r="D20" s="150">
        <f t="shared" ca="1" si="0"/>
        <v>2011</v>
      </c>
      <c r="E20" s="460">
        <f t="shared" ca="1" si="0"/>
        <v>62749.905352782458</v>
      </c>
      <c r="F20" s="460">
        <f t="shared" ca="1" si="0"/>
        <v>0</v>
      </c>
      <c r="G20" s="152">
        <f t="shared" ca="1" si="1"/>
        <v>62749.905352782458</v>
      </c>
      <c r="H20" s="135"/>
      <c r="I20" s="153">
        <v>9880.4853742218984</v>
      </c>
      <c r="J20" s="153">
        <v>72384.80061550939</v>
      </c>
      <c r="K20" s="153">
        <v>78458.096294997522</v>
      </c>
      <c r="L20" s="151">
        <f t="shared" si="2"/>
        <v>-6073.295679488132</v>
      </c>
      <c r="M20" s="151"/>
      <c r="N20" s="152">
        <v>0</v>
      </c>
      <c r="O20" s="152">
        <v>0</v>
      </c>
      <c r="P20" s="152"/>
      <c r="Q20" s="477">
        <v>907.02179592798791</v>
      </c>
      <c r="R20" s="154">
        <f t="shared" si="7"/>
        <v>4714.2114906617544</v>
      </c>
      <c r="S20" s="154"/>
      <c r="T20" s="155">
        <f t="shared" ca="1" si="8"/>
        <v>67464.116843444208</v>
      </c>
      <c r="V20" s="478">
        <f t="shared" si="9"/>
        <v>3807.1896947337664</v>
      </c>
      <c r="W20" t="str">
        <f t="shared" si="6"/>
        <v>OKT.003</v>
      </c>
      <c r="X20" t="s">
        <v>365</v>
      </c>
    </row>
    <row r="21" spans="1:24" ht="13">
      <c r="A21" s="134" t="s">
        <v>203</v>
      </c>
      <c r="B21" s="132" t="s">
        <v>182</v>
      </c>
      <c r="C21" s="149" t="str">
        <f t="shared" ca="1" si="0"/>
        <v xml:space="preserve">Bartlesville SE to Coffeyville T Rebuild </v>
      </c>
      <c r="D21" s="150">
        <f t="shared" ca="1" si="0"/>
        <v>2011</v>
      </c>
      <c r="E21" s="460">
        <f t="shared" ca="1" si="0"/>
        <v>1119465.6221324406</v>
      </c>
      <c r="F21" s="460">
        <f t="shared" ca="1" si="0"/>
        <v>0</v>
      </c>
      <c r="G21" s="152">
        <f t="shared" ca="1" si="1"/>
        <v>1119465.6221324406</v>
      </c>
      <c r="H21" s="135"/>
      <c r="I21" s="153">
        <v>166862.69976261049</v>
      </c>
      <c r="J21" s="153">
        <v>1517200.1523026589</v>
      </c>
      <c r="K21" s="153">
        <v>1644497.6657522458</v>
      </c>
      <c r="L21" s="151">
        <f t="shared" si="2"/>
        <v>-127297.51344958693</v>
      </c>
      <c r="M21" s="151"/>
      <c r="N21" s="152">
        <v>0</v>
      </c>
      <c r="O21" s="152">
        <v>0</v>
      </c>
      <c r="P21" s="152"/>
      <c r="Q21" s="477">
        <v>10599.75772548962</v>
      </c>
      <c r="R21" s="154">
        <f t="shared" si="7"/>
        <v>50164.944038513175</v>
      </c>
      <c r="S21" s="154"/>
      <c r="T21" s="155">
        <f t="shared" ca="1" si="8"/>
        <v>1169630.5661709537</v>
      </c>
      <c r="V21" s="478">
        <f t="shared" si="9"/>
        <v>39565.186313023558</v>
      </c>
      <c r="W21" t="str">
        <f t="shared" si="6"/>
        <v>OKT.004</v>
      </c>
      <c r="X21" t="s">
        <v>366</v>
      </c>
    </row>
    <row r="22" spans="1:24" ht="13">
      <c r="A22" s="134" t="s">
        <v>207</v>
      </c>
      <c r="B22" s="132" t="s">
        <v>182</v>
      </c>
      <c r="C22" s="149" t="str">
        <f t="shared" ca="1" si="0"/>
        <v>Install 345kV terminal at Valliant***</v>
      </c>
      <c r="D22" s="150">
        <f t="shared" ca="1" si="0"/>
        <v>2012</v>
      </c>
      <c r="E22" s="460">
        <f t="shared" ca="1" si="0"/>
        <v>0</v>
      </c>
      <c r="F22" s="460">
        <f t="shared" ca="1" si="0"/>
        <v>0</v>
      </c>
      <c r="G22" s="152">
        <f t="shared" ca="1" si="1"/>
        <v>0</v>
      </c>
      <c r="H22" s="135"/>
      <c r="I22" s="153">
        <v>0</v>
      </c>
      <c r="J22" s="153">
        <v>0</v>
      </c>
      <c r="K22" s="153">
        <v>0</v>
      </c>
      <c r="L22" s="151">
        <f t="shared" si="2"/>
        <v>0</v>
      </c>
      <c r="M22" s="151"/>
      <c r="N22" s="152">
        <v>0</v>
      </c>
      <c r="O22" s="152">
        <v>0</v>
      </c>
      <c r="P22" s="152"/>
      <c r="Q22" s="477">
        <v>0</v>
      </c>
      <c r="R22" s="154">
        <f t="shared" si="7"/>
        <v>0</v>
      </c>
      <c r="S22" s="154"/>
      <c r="T22" s="155">
        <f t="shared" ca="1" si="8"/>
        <v>0</v>
      </c>
      <c r="V22" s="478">
        <f t="shared" si="9"/>
        <v>0</v>
      </c>
      <c r="W22" t="str">
        <f t="shared" si="6"/>
        <v>OKT.005</v>
      </c>
      <c r="X22" t="s">
        <v>367</v>
      </c>
    </row>
    <row r="23" spans="1:24" ht="25">
      <c r="A23" s="134" t="s">
        <v>208</v>
      </c>
      <c r="B23" s="132" t="s">
        <v>182</v>
      </c>
      <c r="C23" s="149" t="str">
        <f t="shared" ca="1" si="0"/>
        <v xml:space="preserve">Canadian River - McAlester City 138 kV Line Conversion </v>
      </c>
      <c r="D23" s="150">
        <f t="shared" ca="1" si="0"/>
        <v>2013</v>
      </c>
      <c r="E23" s="460">
        <f t="shared" ca="1" si="0"/>
        <v>3062858.6207675356</v>
      </c>
      <c r="F23" s="460">
        <f t="shared" ca="1" si="0"/>
        <v>0</v>
      </c>
      <c r="G23" s="152">
        <f t="shared" ca="1" si="1"/>
        <v>3062858.6207675356</v>
      </c>
      <c r="H23" s="135"/>
      <c r="I23" s="153">
        <v>459280.18373328261</v>
      </c>
      <c r="J23" s="153">
        <v>3509468.2623909786</v>
      </c>
      <c r="K23" s="153">
        <v>3803922.8751555406</v>
      </c>
      <c r="L23" s="151">
        <f t="shared" si="2"/>
        <v>-294454.61276456201</v>
      </c>
      <c r="M23" s="151"/>
      <c r="N23" s="152">
        <v>0</v>
      </c>
      <c r="O23" s="152">
        <v>0</v>
      </c>
      <c r="P23" s="152"/>
      <c r="Q23" s="477">
        <v>39678.466887670234</v>
      </c>
      <c r="R23" s="154">
        <f t="shared" si="7"/>
        <v>204504.03785639082</v>
      </c>
      <c r="S23" s="154"/>
      <c r="T23" s="155">
        <f t="shared" ca="1" si="8"/>
        <v>3267362.6586239263</v>
      </c>
      <c r="V23" s="478">
        <f t="shared" si="9"/>
        <v>164825.5709687206</v>
      </c>
      <c r="W23" t="str">
        <f t="shared" si="6"/>
        <v>OKT.006</v>
      </c>
      <c r="X23" t="s">
        <v>368</v>
      </c>
    </row>
    <row r="24" spans="1:24" ht="13">
      <c r="A24" s="134" t="s">
        <v>216</v>
      </c>
      <c r="B24" s="132" t="s">
        <v>182</v>
      </c>
      <c r="C24" s="149" t="str">
        <f t="shared" ca="1" si="0"/>
        <v xml:space="preserve">Cornville Station Conversion </v>
      </c>
      <c r="D24" s="150">
        <f t="shared" ca="1" si="0"/>
        <v>2014</v>
      </c>
      <c r="E24" s="460">
        <f t="shared" ca="1" si="0"/>
        <v>1091612.2076015761</v>
      </c>
      <c r="F24" s="460">
        <f t="shared" ca="1" si="0"/>
        <v>0</v>
      </c>
      <c r="G24" s="152">
        <f t="shared" ref="G24:G30" ca="1" si="10">+E24+F24</f>
        <v>1091612.2076015761</v>
      </c>
      <c r="H24" s="135"/>
      <c r="I24" s="153">
        <v>164109.76024229731</v>
      </c>
      <c r="J24" s="153">
        <v>1251389.7885745205</v>
      </c>
      <c r="K24" s="153">
        <v>1356385.0380147295</v>
      </c>
      <c r="L24" s="151">
        <f t="shared" ref="L24:L30" si="11">+J24-K24</f>
        <v>-104995.24944020901</v>
      </c>
      <c r="M24" s="151"/>
      <c r="N24" s="152">
        <v>0</v>
      </c>
      <c r="O24" s="152">
        <v>0</v>
      </c>
      <c r="P24" s="152"/>
      <c r="Q24" s="477">
        <v>14179.619206312156</v>
      </c>
      <c r="R24" s="154">
        <f t="shared" si="7"/>
        <v>73294.130008400462</v>
      </c>
      <c r="S24" s="154"/>
      <c r="T24" s="155">
        <f t="shared" ca="1" si="8"/>
        <v>1164906.3376099765</v>
      </c>
      <c r="V24" s="478">
        <f t="shared" si="9"/>
        <v>59114.510802088305</v>
      </c>
      <c r="W24" t="str">
        <f t="shared" ref="W24:W30" si="12">A24</f>
        <v>OKT.007</v>
      </c>
      <c r="X24" t="s">
        <v>369</v>
      </c>
    </row>
    <row r="25" spans="1:24" ht="13">
      <c r="A25" s="134" t="s">
        <v>217</v>
      </c>
      <c r="B25" s="132" t="s">
        <v>182</v>
      </c>
      <c r="C25" s="149" t="str">
        <f t="shared" ca="1" si="0"/>
        <v>Coweta 69 kV Capacitor</v>
      </c>
      <c r="D25" s="150">
        <f t="shared" ca="1" si="0"/>
        <v>2014</v>
      </c>
      <c r="E25" s="460">
        <f t="shared" ca="1" si="0"/>
        <v>200751.60477936114</v>
      </c>
      <c r="F25" s="460">
        <f t="shared" ca="1" si="0"/>
        <v>0</v>
      </c>
      <c r="G25" s="158">
        <f t="shared" ca="1" si="10"/>
        <v>200751.60477936114</v>
      </c>
      <c r="H25" s="135"/>
      <c r="I25" s="153">
        <v>28619.455190583481</v>
      </c>
      <c r="J25" s="153">
        <v>228430.87056492027</v>
      </c>
      <c r="K25" s="153">
        <v>247596.88618514416</v>
      </c>
      <c r="L25" s="157">
        <f t="shared" si="11"/>
        <v>-19166.015620223887</v>
      </c>
      <c r="M25" s="157"/>
      <c r="N25" s="158">
        <v>0</v>
      </c>
      <c r="O25" s="158">
        <v>0</v>
      </c>
      <c r="P25" s="152"/>
      <c r="Q25" s="477">
        <v>2321.4694346864644</v>
      </c>
      <c r="R25" s="154">
        <f t="shared" si="7"/>
        <v>11774.909005046058</v>
      </c>
      <c r="S25" s="154"/>
      <c r="T25" s="155">
        <f t="shared" ca="1" si="8"/>
        <v>212526.5137844072</v>
      </c>
      <c r="V25" s="478">
        <f t="shared" si="9"/>
        <v>9453.4395703595947</v>
      </c>
      <c r="W25" t="str">
        <f t="shared" si="12"/>
        <v>OKT.008</v>
      </c>
      <c r="X25" t="s">
        <v>215</v>
      </c>
    </row>
    <row r="26" spans="1:24" ht="13">
      <c r="A26" s="161" t="s">
        <v>225</v>
      </c>
      <c r="B26" s="132" t="s">
        <v>182</v>
      </c>
      <c r="C26" s="149" t="str">
        <f t="shared" ca="1" si="0"/>
        <v>Prattville-Bluebell 138 kV</v>
      </c>
      <c r="D26" s="150">
        <f t="shared" ca="1" si="0"/>
        <v>2015</v>
      </c>
      <c r="E26" s="460">
        <f t="shared" ca="1" si="0"/>
        <v>929990.43352873542</v>
      </c>
      <c r="F26" s="460">
        <f t="shared" ca="1" si="0"/>
        <v>0</v>
      </c>
      <c r="G26" s="158">
        <f t="shared" ca="1" si="10"/>
        <v>929990.43352873542</v>
      </c>
      <c r="H26" s="135"/>
      <c r="I26" s="153">
        <v>135976.11589462939</v>
      </c>
      <c r="J26" s="153">
        <v>1062142.2459244286</v>
      </c>
      <c r="K26" s="153">
        <v>1151259.0751250675</v>
      </c>
      <c r="L26" s="157">
        <f t="shared" si="11"/>
        <v>-89116.829200638924</v>
      </c>
      <c r="M26" s="157"/>
      <c r="N26" s="158">
        <v>0</v>
      </c>
      <c r="O26" s="158">
        <v>0</v>
      </c>
      <c r="P26" s="152"/>
      <c r="Q26" s="477">
        <v>11319.005627659051</v>
      </c>
      <c r="R26" s="154">
        <f t="shared" si="7"/>
        <v>58178.292321649511</v>
      </c>
      <c r="S26" s="154"/>
      <c r="T26" s="155">
        <f t="shared" ca="1" si="8"/>
        <v>988168.72585038492</v>
      </c>
      <c r="V26" s="478">
        <f t="shared" si="9"/>
        <v>46859.286693990463</v>
      </c>
      <c r="W26" t="str">
        <f t="shared" si="12"/>
        <v>OKT.009</v>
      </c>
      <c r="X26" t="s">
        <v>220</v>
      </c>
    </row>
    <row r="27" spans="1:24" ht="13">
      <c r="A27" s="161" t="s">
        <v>226</v>
      </c>
      <c r="B27" s="132" t="s">
        <v>182</v>
      </c>
      <c r="C27" s="149" t="str">
        <f t="shared" ca="1" si="0"/>
        <v>Wapanucka Customer Connection</v>
      </c>
      <c r="D27" s="150">
        <f t="shared" ca="1" si="0"/>
        <v>2013</v>
      </c>
      <c r="E27" s="460">
        <f t="shared" ca="1" si="0"/>
        <v>765131.27278380515</v>
      </c>
      <c r="F27" s="460">
        <f t="shared" ca="1" si="0"/>
        <v>0</v>
      </c>
      <c r="G27" s="158">
        <f t="shared" ca="1" si="10"/>
        <v>765131.27278380515</v>
      </c>
      <c r="H27" s="135"/>
      <c r="I27" s="153">
        <v>129174.74703007913</v>
      </c>
      <c r="J27" s="153">
        <v>892678.84856757987</v>
      </c>
      <c r="K27" s="153">
        <v>967577.20496388513</v>
      </c>
      <c r="L27" s="157">
        <f t="shared" si="11"/>
        <v>-74898.356396305258</v>
      </c>
      <c r="M27" s="157"/>
      <c r="N27" s="158">
        <v>0</v>
      </c>
      <c r="O27" s="158">
        <v>0</v>
      </c>
      <c r="P27" s="152"/>
      <c r="Q27" s="477">
        <v>12497.358825311976</v>
      </c>
      <c r="R27" s="154">
        <f t="shared" si="7"/>
        <v>66773.749459085855</v>
      </c>
      <c r="S27" s="154"/>
      <c r="T27" s="155">
        <f t="shared" ca="1" si="8"/>
        <v>831905.02224289102</v>
      </c>
      <c r="V27" s="478">
        <f t="shared" si="9"/>
        <v>54276.390633773874</v>
      </c>
      <c r="W27" t="str">
        <f t="shared" si="12"/>
        <v>OKT.010</v>
      </c>
      <c r="X27" t="s">
        <v>229</v>
      </c>
    </row>
    <row r="28" spans="1:24" ht="13">
      <c r="A28" s="161" t="s">
        <v>227</v>
      </c>
      <c r="B28" s="132" t="s">
        <v>182</v>
      </c>
      <c r="C28" s="149" t="str">
        <f t="shared" ca="1" si="0"/>
        <v>Grady Customer Connection</v>
      </c>
      <c r="D28" s="150">
        <f t="shared" ca="1" si="0"/>
        <v>2015</v>
      </c>
      <c r="E28" s="460">
        <f t="shared" ca="1" si="0"/>
        <v>2330674.9875733056</v>
      </c>
      <c r="F28" s="460">
        <f t="shared" ca="1" si="0"/>
        <v>0</v>
      </c>
      <c r="G28" s="158">
        <f t="shared" ca="1" si="10"/>
        <v>2330674.9875733056</v>
      </c>
      <c r="H28" s="135"/>
      <c r="I28" s="153">
        <v>324111.65186076984</v>
      </c>
      <c r="J28" s="153">
        <v>2500982.8472764743</v>
      </c>
      <c r="K28" s="153">
        <v>2710822.5952854459</v>
      </c>
      <c r="L28" s="157">
        <f t="shared" si="11"/>
        <v>-209839.74800897157</v>
      </c>
      <c r="M28" s="157"/>
      <c r="N28" s="158">
        <v>0</v>
      </c>
      <c r="O28" s="158">
        <v>0</v>
      </c>
      <c r="P28" s="152"/>
      <c r="Q28" s="477">
        <v>27495.171296791872</v>
      </c>
      <c r="R28" s="154">
        <f t="shared" si="7"/>
        <v>141767.07514859014</v>
      </c>
      <c r="S28" s="154"/>
      <c r="T28" s="155">
        <f t="shared" ca="1" si="8"/>
        <v>2472442.062721896</v>
      </c>
      <c r="V28" s="478">
        <f t="shared" si="9"/>
        <v>114271.90385179827</v>
      </c>
      <c r="W28" t="str">
        <f t="shared" si="12"/>
        <v>OKT.011</v>
      </c>
      <c r="X28" t="s">
        <v>222</v>
      </c>
    </row>
    <row r="29" spans="1:24" ht="13">
      <c r="A29" s="161" t="s">
        <v>228</v>
      </c>
      <c r="B29" s="132" t="s">
        <v>182</v>
      </c>
      <c r="C29" s="149" t="str">
        <f t="shared" ca="1" si="0"/>
        <v>Darlington-Red Rock 138 kV line</v>
      </c>
      <c r="D29" s="150">
        <f t="shared" ca="1" si="0"/>
        <v>2014</v>
      </c>
      <c r="E29" s="460">
        <f t="shared" ca="1" si="0"/>
        <v>1439517.0903413792</v>
      </c>
      <c r="F29" s="460">
        <f t="shared" ca="1" si="0"/>
        <v>0</v>
      </c>
      <c r="G29" s="158">
        <f t="shared" ca="1" si="10"/>
        <v>1439517.0903413792</v>
      </c>
      <c r="H29" s="135"/>
      <c r="I29" s="153">
        <v>199384.1124187517</v>
      </c>
      <c r="J29" s="153">
        <v>1675578.8147983379</v>
      </c>
      <c r="K29" s="153">
        <v>1816164.7594997755</v>
      </c>
      <c r="L29" s="157">
        <f t="shared" si="11"/>
        <v>-140585.94470143761</v>
      </c>
      <c r="M29" s="157"/>
      <c r="N29" s="158">
        <v>0</v>
      </c>
      <c r="O29" s="158">
        <v>0</v>
      </c>
      <c r="P29" s="152"/>
      <c r="Q29" s="477">
        <v>14783.173482006163</v>
      </c>
      <c r="R29" s="154">
        <f t="shared" si="7"/>
        <v>73581.341199320261</v>
      </c>
      <c r="S29" s="154"/>
      <c r="T29" s="155">
        <f t="shared" ca="1" si="8"/>
        <v>1513098.4315406994</v>
      </c>
      <c r="V29" s="478">
        <f t="shared" si="9"/>
        <v>58798.167717314092</v>
      </c>
      <c r="W29" t="str">
        <f t="shared" si="12"/>
        <v>OKT.012</v>
      </c>
      <c r="X29" t="s">
        <v>224</v>
      </c>
    </row>
    <row r="30" spans="1:24" ht="13">
      <c r="A30" s="161" t="s">
        <v>233</v>
      </c>
      <c r="B30" s="132" t="s">
        <v>182</v>
      </c>
      <c r="C30" s="149" t="str">
        <f t="shared" ca="1" si="0"/>
        <v>Ellis 138 kV</v>
      </c>
      <c r="D30" s="150">
        <f t="shared" ca="1" si="0"/>
        <v>2013</v>
      </c>
      <c r="E30" s="460">
        <f t="shared" ca="1" si="0"/>
        <v>0</v>
      </c>
      <c r="F30" s="460">
        <f t="shared" ca="1" si="0"/>
        <v>0</v>
      </c>
      <c r="G30" s="158">
        <f t="shared" ca="1" si="10"/>
        <v>0</v>
      </c>
      <c r="H30" s="135"/>
      <c r="I30" s="153">
        <v>0</v>
      </c>
      <c r="J30" s="153">
        <v>5242.3352036455071</v>
      </c>
      <c r="K30" s="153">
        <v>5682.1824018417956</v>
      </c>
      <c r="L30" s="157">
        <f t="shared" si="11"/>
        <v>-439.84719819628845</v>
      </c>
      <c r="M30" s="157"/>
      <c r="N30" s="158">
        <v>0</v>
      </c>
      <c r="O30" s="158">
        <v>0</v>
      </c>
      <c r="P30" s="152"/>
      <c r="Q30" s="477">
        <v>-86.967659692625688</v>
      </c>
      <c r="R30" s="154">
        <f t="shared" si="7"/>
        <v>-526.81485788891416</v>
      </c>
      <c r="S30" s="154"/>
      <c r="T30" s="155">
        <f t="shared" ca="1" si="8"/>
        <v>-526.81485788891416</v>
      </c>
      <c r="V30" s="478">
        <f t="shared" si="9"/>
        <v>-439.84719819628845</v>
      </c>
      <c r="W30" t="str">
        <f t="shared" si="12"/>
        <v>OKT.013</v>
      </c>
      <c r="X30" t="s">
        <v>231</v>
      </c>
    </row>
    <row r="31" spans="1:24" ht="13">
      <c r="A31" s="161" t="s">
        <v>236</v>
      </c>
      <c r="B31" s="132" t="s">
        <v>182</v>
      </c>
      <c r="C31" s="149" t="str">
        <f t="shared" ca="1" si="0"/>
        <v>Valliant-NW Texarkana 345 kV</v>
      </c>
      <c r="D31" s="150">
        <f t="shared" ca="1" si="0"/>
        <v>2016</v>
      </c>
      <c r="E31" s="460">
        <f t="shared" ca="1" si="0"/>
        <v>7643996.835811547</v>
      </c>
      <c r="F31" s="460">
        <f t="shared" ca="1" si="0"/>
        <v>0</v>
      </c>
      <c r="G31" s="158">
        <f t="shared" ref="G31:G37" ca="1" si="13">+E31+F31</f>
        <v>7643996.835811547</v>
      </c>
      <c r="H31" s="135"/>
      <c r="I31" s="153">
        <v>922776.1109509021</v>
      </c>
      <c r="J31" s="153">
        <v>8515926.7307087556</v>
      </c>
      <c r="K31" s="153">
        <v>9230437.7963007409</v>
      </c>
      <c r="L31" s="157">
        <f t="shared" ref="L31:L39" si="14">+J31-K31</f>
        <v>-714511.06559198536</v>
      </c>
      <c r="M31" s="157"/>
      <c r="N31" s="158">
        <v>0</v>
      </c>
      <c r="O31" s="158">
        <v>0</v>
      </c>
      <c r="P31" s="152"/>
      <c r="Q31" s="477">
        <v>57291.496478732093</v>
      </c>
      <c r="R31" s="154">
        <f t="shared" si="7"/>
        <v>265556.54183764884</v>
      </c>
      <c r="S31" s="154"/>
      <c r="T31" s="155">
        <f t="shared" ca="1" si="8"/>
        <v>7909553.3776491955</v>
      </c>
      <c r="V31" s="478">
        <f t="shared" si="9"/>
        <v>208265.04535891674</v>
      </c>
      <c r="W31" t="str">
        <f t="shared" ref="W31:W39" si="15">A31</f>
        <v>OKT.014</v>
      </c>
      <c r="X31" t="s">
        <v>234</v>
      </c>
    </row>
    <row r="32" spans="1:24" ht="13">
      <c r="A32" s="161" t="s">
        <v>239</v>
      </c>
      <c r="B32" s="132" t="s">
        <v>182</v>
      </c>
      <c r="C32" s="149" t="str">
        <f t="shared" ca="1" si="0"/>
        <v>Darlington Roman Nose 138 kv</v>
      </c>
      <c r="D32" s="150">
        <f t="shared" ca="1" si="0"/>
        <v>2017</v>
      </c>
      <c r="E32" s="460">
        <f t="shared" ca="1" si="0"/>
        <v>1255261.1640313431</v>
      </c>
      <c r="F32" s="460">
        <f t="shared" ca="1" si="0"/>
        <v>0</v>
      </c>
      <c r="G32" s="158">
        <f t="shared" ca="1" si="13"/>
        <v>1255261.1640313431</v>
      </c>
      <c r="H32" s="135"/>
      <c r="I32" s="153">
        <v>177690.91678127297</v>
      </c>
      <c r="J32" s="153">
        <v>1428595.4373912613</v>
      </c>
      <c r="K32" s="153">
        <v>1548458.7570919141</v>
      </c>
      <c r="L32" s="157">
        <f t="shared" si="14"/>
        <v>-119863.31970065273</v>
      </c>
      <c r="M32" s="157"/>
      <c r="N32" s="158">
        <v>0</v>
      </c>
      <c r="O32" s="158">
        <v>0</v>
      </c>
      <c r="P32" s="152"/>
      <c r="Q32" s="477">
        <v>14018.998692660176</v>
      </c>
      <c r="R32" s="154">
        <f t="shared" si="7"/>
        <v>71846.595773280409</v>
      </c>
      <c r="S32" s="154"/>
      <c r="T32" s="155">
        <f t="shared" ca="1" si="8"/>
        <v>1327107.7598046234</v>
      </c>
      <c r="V32" s="478">
        <f t="shared" si="9"/>
        <v>57827.597080620239</v>
      </c>
      <c r="W32" t="str">
        <f t="shared" si="15"/>
        <v>OKT.015</v>
      </c>
      <c r="X32" t="s">
        <v>370</v>
      </c>
    </row>
    <row r="33" spans="1:24" ht="13">
      <c r="A33" s="161" t="s">
        <v>248</v>
      </c>
      <c r="B33" s="132" t="s">
        <v>182</v>
      </c>
      <c r="C33" s="149" t="str">
        <f t="shared" ca="1" si="0"/>
        <v>Carnegie South-Southwestern 123 kv line rebuild</v>
      </c>
      <c r="D33" s="150">
        <f t="shared" ca="1" si="0"/>
        <v>2017</v>
      </c>
      <c r="E33" s="460">
        <f t="shared" ca="1" si="0"/>
        <v>1100137.4019491153</v>
      </c>
      <c r="F33" s="460">
        <f t="shared" ca="1" si="0"/>
        <v>0</v>
      </c>
      <c r="G33" s="158">
        <f t="shared" ca="1" si="13"/>
        <v>1100137.4019491153</v>
      </c>
      <c r="H33" s="135"/>
      <c r="I33" s="153">
        <v>153543.08110378194</v>
      </c>
      <c r="J33" s="153">
        <v>1249988.0634855581</v>
      </c>
      <c r="K33" s="153">
        <v>1354865.7041065919</v>
      </c>
      <c r="L33" s="157">
        <f t="shared" si="14"/>
        <v>-104877.64062103373</v>
      </c>
      <c r="M33" s="157"/>
      <c r="N33" s="158">
        <v>0</v>
      </c>
      <c r="O33" s="158">
        <v>0</v>
      </c>
      <c r="P33" s="152"/>
      <c r="Q33" s="477">
        <v>11873.246599703933</v>
      </c>
      <c r="R33" s="154">
        <f t="shared" si="7"/>
        <v>60538.687082452139</v>
      </c>
      <c r="S33" s="154"/>
      <c r="T33" s="155">
        <f t="shared" ca="1" si="8"/>
        <v>1160676.0890315676</v>
      </c>
      <c r="V33" s="478">
        <f t="shared" si="9"/>
        <v>48665.440482748207</v>
      </c>
      <c r="W33" t="str">
        <f t="shared" si="15"/>
        <v>OKT.016</v>
      </c>
      <c r="X33" t="s">
        <v>371</v>
      </c>
    </row>
    <row r="34" spans="1:24" ht="13">
      <c r="A34" s="161" t="s">
        <v>249</v>
      </c>
      <c r="B34" s="132" t="s">
        <v>182</v>
      </c>
      <c r="C34" s="149" t="str">
        <f t="shared" ca="1" si="0"/>
        <v>Chisholm - Gracemont 345 kv line and station</v>
      </c>
      <c r="D34" s="150">
        <f t="shared" ca="1" si="0"/>
        <v>2017</v>
      </c>
      <c r="E34" s="460">
        <f t="shared" ca="1" si="0"/>
        <v>10115949.131348884</v>
      </c>
      <c r="F34" s="460">
        <f t="shared" ca="1" si="0"/>
        <v>0</v>
      </c>
      <c r="G34" s="158">
        <f t="shared" ca="1" si="13"/>
        <v>10115949.131348884</v>
      </c>
      <c r="H34" s="135"/>
      <c r="I34" s="153">
        <v>1432858.8030301258</v>
      </c>
      <c r="J34" s="153">
        <v>11612064.896857491</v>
      </c>
      <c r="K34" s="153">
        <v>12586350.975817965</v>
      </c>
      <c r="L34" s="157">
        <f t="shared" si="14"/>
        <v>-974286.07896047458</v>
      </c>
      <c r="M34" s="157"/>
      <c r="N34" s="158">
        <v>0</v>
      </c>
      <c r="O34" s="158">
        <v>0</v>
      </c>
      <c r="P34" s="152"/>
      <c r="Q34" s="477">
        <v>111123.58636498178</v>
      </c>
      <c r="R34" s="154">
        <f t="shared" si="7"/>
        <v>569696.31043463293</v>
      </c>
      <c r="S34" s="154"/>
      <c r="T34" s="155">
        <f t="shared" ca="1" si="8"/>
        <v>10685645.441783518</v>
      </c>
      <c r="V34" s="478">
        <f t="shared" si="9"/>
        <v>458572.72406965122</v>
      </c>
      <c r="W34" t="str">
        <f t="shared" si="15"/>
        <v>OKT.017</v>
      </c>
      <c r="X34" t="s">
        <v>372</v>
      </c>
    </row>
    <row r="35" spans="1:24" ht="13">
      <c r="A35" s="161" t="s">
        <v>264</v>
      </c>
      <c r="B35" s="132" t="s">
        <v>182</v>
      </c>
      <c r="C35" s="149" t="str">
        <f t="shared" ca="1" si="0"/>
        <v>Duncan-Comanche Tap 69 KV Rebuild</v>
      </c>
      <c r="D35" s="150">
        <f t="shared" ca="1" si="0"/>
        <v>2018</v>
      </c>
      <c r="E35" s="460">
        <f t="shared" ca="1" si="0"/>
        <v>1046594.633085358</v>
      </c>
      <c r="F35" s="460">
        <f t="shared" ca="1" si="0"/>
        <v>0</v>
      </c>
      <c r="G35" s="158">
        <f t="shared" ca="1" si="13"/>
        <v>1046594.633085358</v>
      </c>
      <c r="H35" s="135"/>
      <c r="I35" s="153">
        <v>132336.56623232318</v>
      </c>
      <c r="J35" s="153">
        <v>1112151.8138672002</v>
      </c>
      <c r="K35" s="153">
        <v>1205464.5915312909</v>
      </c>
      <c r="L35" s="157">
        <f t="shared" si="14"/>
        <v>-93312.77766409074</v>
      </c>
      <c r="M35" s="157"/>
      <c r="N35" s="158">
        <v>0</v>
      </c>
      <c r="O35" s="158">
        <v>0</v>
      </c>
      <c r="P35" s="152"/>
      <c r="Q35" s="477">
        <v>9756.8024685623695</v>
      </c>
      <c r="R35" s="154">
        <f t="shared" si="7"/>
        <v>48780.591036794809</v>
      </c>
      <c r="S35" s="154"/>
      <c r="T35" s="155">
        <f t="shared" ca="1" si="8"/>
        <v>1095375.2241221527</v>
      </c>
      <c r="V35" s="478">
        <f t="shared" si="9"/>
        <v>39023.788568232441</v>
      </c>
      <c r="W35" t="str">
        <f t="shared" si="15"/>
        <v>OKT.018</v>
      </c>
      <c r="X35" t="s">
        <v>373</v>
      </c>
    </row>
    <row r="36" spans="1:24" ht="13">
      <c r="A36" s="161" t="s">
        <v>287</v>
      </c>
      <c r="B36" s="132" t="s">
        <v>182</v>
      </c>
      <c r="C36" s="149" t="str">
        <f t="shared" ca="1" si="0"/>
        <v>Fort Towson-Valliant 69 KV Line Rebuild</v>
      </c>
      <c r="D36" s="150">
        <f t="shared" ca="1" si="0"/>
        <v>2018</v>
      </c>
      <c r="E36" s="460">
        <f t="shared" ca="1" si="0"/>
        <v>2049906.1983559863</v>
      </c>
      <c r="F36" s="460">
        <f t="shared" ca="1" si="0"/>
        <v>0</v>
      </c>
      <c r="G36" s="158">
        <f t="shared" ca="1" si="13"/>
        <v>2049906.1983559863</v>
      </c>
      <c r="H36" s="135"/>
      <c r="I36" s="153">
        <v>184068.34099135781</v>
      </c>
      <c r="J36" s="153">
        <v>2247318.1410233914</v>
      </c>
      <c r="K36" s="153">
        <v>2435874.6810739869</v>
      </c>
      <c r="L36" s="157">
        <f t="shared" si="14"/>
        <v>-188556.54005059553</v>
      </c>
      <c r="M36" s="157"/>
      <c r="N36" s="158">
        <v>0</v>
      </c>
      <c r="O36" s="158">
        <v>0</v>
      </c>
      <c r="P36" s="152"/>
      <c r="Q36" s="477">
        <v>2946.0576007095683</v>
      </c>
      <c r="R36" s="154">
        <f t="shared" si="7"/>
        <v>-1542.1414585281577</v>
      </c>
      <c r="S36" s="154"/>
      <c r="T36" s="155">
        <f t="shared" ca="1" si="8"/>
        <v>2048364.0568974582</v>
      </c>
      <c r="V36" s="478">
        <f t="shared" si="9"/>
        <v>-4488.199059237726</v>
      </c>
      <c r="W36" t="str">
        <f t="shared" si="15"/>
        <v>OKT.019</v>
      </c>
      <c r="X36" t="s">
        <v>374</v>
      </c>
    </row>
    <row r="37" spans="1:24" ht="13">
      <c r="A37" s="161" t="s">
        <v>290</v>
      </c>
      <c r="B37" s="132" t="s">
        <v>182</v>
      </c>
      <c r="C37" s="149" t="str">
        <f t="shared" ca="1" si="0"/>
        <v>Keystone Dam - Wekiwa 138 kV</v>
      </c>
      <c r="D37" s="150">
        <f t="shared" ca="1" si="0"/>
        <v>2020</v>
      </c>
      <c r="E37" s="460">
        <f t="shared" ca="1" si="0"/>
        <v>453908.18100089685</v>
      </c>
      <c r="F37" s="460">
        <f t="shared" ca="1" si="0"/>
        <v>0</v>
      </c>
      <c r="G37" s="158">
        <f t="shared" ca="1" si="13"/>
        <v>453908.18100089685</v>
      </c>
      <c r="H37" s="135"/>
      <c r="I37" s="153">
        <v>63648.969683511183</v>
      </c>
      <c r="J37" s="153">
        <v>537096.01078799623</v>
      </c>
      <c r="K37" s="153">
        <v>582159.93103163561</v>
      </c>
      <c r="L37" s="157">
        <f t="shared" si="14"/>
        <v>-45063.920243639383</v>
      </c>
      <c r="M37" s="157"/>
      <c r="N37" s="158">
        <v>0</v>
      </c>
      <c r="O37" s="158">
        <v>0</v>
      </c>
      <c r="P37" s="152"/>
      <c r="Q37" s="477">
        <v>4492.571759182867</v>
      </c>
      <c r="R37" s="154">
        <f t="shared" si="7"/>
        <v>23077.621199054665</v>
      </c>
      <c r="S37" s="154"/>
      <c r="T37" s="155">
        <f t="shared" ca="1" si="8"/>
        <v>476985.80219995149</v>
      </c>
      <c r="V37" s="478">
        <f t="shared" si="9"/>
        <v>18585.0494398718</v>
      </c>
      <c r="W37" t="str">
        <f t="shared" si="15"/>
        <v>OKT.020</v>
      </c>
      <c r="X37" t="s">
        <v>289</v>
      </c>
    </row>
    <row r="38" spans="1:24" ht="13">
      <c r="A38" s="161" t="s">
        <v>313</v>
      </c>
      <c r="B38" s="132" t="s">
        <v>182</v>
      </c>
      <c r="C38" s="149" t="str">
        <f t="shared" ca="1" si="0"/>
        <v>Tulsa SE - S Hudson 138 kV</v>
      </c>
      <c r="D38" s="150">
        <f t="shared" ca="1" si="0"/>
        <v>2022</v>
      </c>
      <c r="E38" s="460">
        <f t="shared" ca="1" si="0"/>
        <v>499206.998605998</v>
      </c>
      <c r="F38" s="460">
        <f t="shared" ca="1" si="0"/>
        <v>0</v>
      </c>
      <c r="G38" s="158">
        <f t="shared" ref="G38:G39" ca="1" si="16">+E38+F38</f>
        <v>499206.998605998</v>
      </c>
      <c r="H38" s="135"/>
      <c r="I38" s="153">
        <v>58631.390182029456</v>
      </c>
      <c r="J38" s="153">
        <v>528475.27069092588</v>
      </c>
      <c r="K38" s="153">
        <v>572815.88572214043</v>
      </c>
      <c r="L38" s="157">
        <f t="shared" si="14"/>
        <v>-44340.615031214547</v>
      </c>
      <c r="M38" s="157"/>
      <c r="N38" s="158">
        <v>0</v>
      </c>
      <c r="O38" s="158">
        <v>0</v>
      </c>
      <c r="P38" s="152"/>
      <c r="Q38" s="477">
        <v>3649.1965921382384</v>
      </c>
      <c r="R38" s="154">
        <f t="shared" si="7"/>
        <v>17939.971742953148</v>
      </c>
      <c r="S38" s="154"/>
      <c r="T38" s="155">
        <f t="shared" ca="1" si="8"/>
        <v>517146.97034895117</v>
      </c>
      <c r="V38" s="478">
        <f t="shared" si="9"/>
        <v>14290.775150814909</v>
      </c>
      <c r="W38" t="str">
        <f t="shared" si="15"/>
        <v>OKT.021</v>
      </c>
      <c r="X38" t="s">
        <v>315</v>
      </c>
    </row>
    <row r="39" spans="1:24" ht="13">
      <c r="A39" s="161" t="s">
        <v>314</v>
      </c>
      <c r="B39" s="132" t="s">
        <v>182</v>
      </c>
      <c r="C39" s="149" t="str">
        <f t="shared" ca="1" si="0"/>
        <v>Pryor Junction 138/115 kV</v>
      </c>
      <c r="D39" s="150">
        <f t="shared" ca="1" si="0"/>
        <v>2022</v>
      </c>
      <c r="E39" s="460">
        <f t="shared" ca="1" si="0"/>
        <v>865780.37753141439</v>
      </c>
      <c r="F39" s="460">
        <f t="shared" ca="1" si="0"/>
        <v>0</v>
      </c>
      <c r="G39" s="158">
        <f t="shared" ca="1" si="16"/>
        <v>865780.37753141439</v>
      </c>
      <c r="H39" s="135"/>
      <c r="I39" s="153">
        <v>87269.73046263773</v>
      </c>
      <c r="J39" s="153">
        <v>904097.62952203536</v>
      </c>
      <c r="K39" s="153">
        <v>979954.05491136154</v>
      </c>
      <c r="L39" s="157">
        <f t="shared" si="14"/>
        <v>-75856.425389326178</v>
      </c>
      <c r="M39" s="157"/>
      <c r="N39" s="158">
        <v>0</v>
      </c>
      <c r="O39" s="158">
        <v>0</v>
      </c>
      <c r="P39" s="152"/>
      <c r="Q39" s="477">
        <v>3653.237705341714</v>
      </c>
      <c r="R39" s="154">
        <f t="shared" si="7"/>
        <v>15066.542778653267</v>
      </c>
      <c r="S39" s="154"/>
      <c r="T39" s="155">
        <f t="shared" ca="1" si="8"/>
        <v>880846.92031006771</v>
      </c>
      <c r="V39" s="478">
        <f t="shared" si="9"/>
        <v>11413.305073311552</v>
      </c>
      <c r="W39" t="str">
        <f t="shared" si="15"/>
        <v>OKT.022</v>
      </c>
      <c r="X39" t="s">
        <v>317</v>
      </c>
    </row>
    <row r="40" spans="1:24" ht="13">
      <c r="A40" s="161" t="s">
        <v>326</v>
      </c>
      <c r="B40" s="132" t="s">
        <v>182</v>
      </c>
      <c r="C40" s="470" t="s">
        <v>323</v>
      </c>
      <c r="D40" s="150">
        <v>2024</v>
      </c>
      <c r="E40" s="460">
        <f t="shared" ca="1" si="0"/>
        <v>1128397.597246838</v>
      </c>
      <c r="F40" s="460">
        <f t="shared" ca="1" si="0"/>
        <v>0</v>
      </c>
      <c r="G40" s="158">
        <f t="shared" ref="G40" ca="1" si="17">+E40+F40</f>
        <v>1128397.597246838</v>
      </c>
      <c r="H40" s="135"/>
      <c r="I40" s="153">
        <v>-374796.00818793941</v>
      </c>
      <c r="J40" s="153">
        <v>0</v>
      </c>
      <c r="K40" s="153">
        <v>0</v>
      </c>
      <c r="L40" s="157"/>
      <c r="M40" s="157"/>
      <c r="N40" s="158">
        <v>0</v>
      </c>
      <c r="O40" s="158">
        <v>0</v>
      </c>
      <c r="P40" s="152"/>
      <c r="Q40" s="477">
        <v>1863.4691506096217</v>
      </c>
      <c r="R40" s="154">
        <f t="shared" si="7"/>
        <v>-372932.53903732979</v>
      </c>
      <c r="S40" s="154"/>
      <c r="T40" s="155">
        <f t="shared" ca="1" si="8"/>
        <v>755465.05820950819</v>
      </c>
      <c r="V40" s="478">
        <f t="shared" si="9"/>
        <v>-374796.00818793941</v>
      </c>
      <c r="W40" t="s">
        <v>326</v>
      </c>
      <c r="X40" s="471" t="s">
        <v>323</v>
      </c>
    </row>
    <row r="41" spans="1:24" ht="13">
      <c r="A41" s="161" t="s">
        <v>353</v>
      </c>
      <c r="B41" s="132" t="s">
        <v>182</v>
      </c>
      <c r="C41" s="470" t="s">
        <v>356</v>
      </c>
      <c r="D41" s="150">
        <v>2025</v>
      </c>
      <c r="E41" s="460">
        <f t="shared" ca="1" si="0"/>
        <v>457093.06886100618</v>
      </c>
      <c r="F41" s="460">
        <f t="shared" ca="1" si="0"/>
        <v>0</v>
      </c>
      <c r="G41" s="158">
        <f t="shared" ref="G41:G43" ca="1" si="18">+E41+F41</f>
        <v>457093.06886100618</v>
      </c>
      <c r="H41" s="135"/>
      <c r="I41" s="153">
        <v>193471.8915072878</v>
      </c>
      <c r="J41" s="153">
        <v>0</v>
      </c>
      <c r="K41" s="153">
        <v>0</v>
      </c>
      <c r="L41" s="157"/>
      <c r="M41" s="157"/>
      <c r="N41" s="158"/>
      <c r="O41" s="158"/>
      <c r="P41" s="152"/>
      <c r="Q41" s="477">
        <v>38253.733773212844</v>
      </c>
      <c r="R41" s="154">
        <f t="shared" si="7"/>
        <v>231725.62528050065</v>
      </c>
      <c r="S41" s="154"/>
      <c r="T41" s="155">
        <f t="shared" ca="1" si="8"/>
        <v>688818.6941415068</v>
      </c>
      <c r="V41" s="478">
        <f t="shared" si="9"/>
        <v>193471.8915072878</v>
      </c>
      <c r="X41" s="471"/>
    </row>
    <row r="42" spans="1:24" ht="13">
      <c r="A42" s="161" t="s">
        <v>354</v>
      </c>
      <c r="B42" s="132" t="s">
        <v>182</v>
      </c>
      <c r="C42" s="470" t="s">
        <v>348</v>
      </c>
      <c r="D42" s="150">
        <v>2025</v>
      </c>
      <c r="E42" s="460">
        <f t="shared" ref="E42:F45" ca="1" si="19">INDIRECT("'"&amp; $A42 &amp; "'!" &amp;E$55)</f>
        <v>1140553.5250080754</v>
      </c>
      <c r="F42" s="460">
        <f t="shared" ca="1" si="19"/>
        <v>0</v>
      </c>
      <c r="G42" s="158">
        <f t="shared" ca="1" si="18"/>
        <v>1140553.5250080754</v>
      </c>
      <c r="H42" s="135"/>
      <c r="I42" s="153">
        <v>0</v>
      </c>
      <c r="J42" s="153">
        <v>0</v>
      </c>
      <c r="K42" s="153">
        <v>0</v>
      </c>
      <c r="L42" s="157"/>
      <c r="M42" s="157"/>
      <c r="N42" s="158"/>
      <c r="O42" s="158"/>
      <c r="P42" s="152"/>
      <c r="Q42" s="477">
        <v>0</v>
      </c>
      <c r="R42" s="154">
        <f t="shared" si="7"/>
        <v>0</v>
      </c>
      <c r="S42" s="154"/>
      <c r="T42" s="155">
        <f t="shared" ca="1" si="8"/>
        <v>1140553.5250080754</v>
      </c>
      <c r="V42" s="478">
        <f t="shared" si="9"/>
        <v>0</v>
      </c>
      <c r="X42" s="471"/>
    </row>
    <row r="43" spans="1:24" ht="25">
      <c r="A43" s="161" t="s">
        <v>355</v>
      </c>
      <c r="B43" s="132" t="s">
        <v>182</v>
      </c>
      <c r="C43" s="470" t="s">
        <v>351</v>
      </c>
      <c r="D43" s="150">
        <v>2024</v>
      </c>
      <c r="E43" s="460">
        <f t="shared" ca="1" si="19"/>
        <v>965278.52622911416</v>
      </c>
      <c r="F43" s="460">
        <f t="shared" ca="1" si="19"/>
        <v>0</v>
      </c>
      <c r="G43" s="158">
        <f t="shared" ca="1" si="18"/>
        <v>965278.52622911416</v>
      </c>
      <c r="H43" s="135"/>
      <c r="I43" s="153">
        <v>473155.40859713592</v>
      </c>
      <c r="J43" s="153">
        <v>0</v>
      </c>
      <c r="K43" s="153">
        <v>0</v>
      </c>
      <c r="L43" s="157"/>
      <c r="M43" s="157"/>
      <c r="N43" s="158"/>
      <c r="O43" s="158"/>
      <c r="P43" s="152"/>
      <c r="Q43" s="477">
        <v>7036.1522486274316</v>
      </c>
      <c r="R43" s="154">
        <f t="shared" si="7"/>
        <v>480191.56084576336</v>
      </c>
      <c r="S43" s="154"/>
      <c r="T43" s="155">
        <f t="shared" ca="1" si="8"/>
        <v>1445470.0870748775</v>
      </c>
      <c r="V43" s="478">
        <f t="shared" si="9"/>
        <v>473155.40859713592</v>
      </c>
      <c r="X43" s="471"/>
    </row>
    <row r="44" spans="1:24" ht="13">
      <c r="A44" s="161" t="s">
        <v>360</v>
      </c>
      <c r="B44" s="132" t="s">
        <v>182</v>
      </c>
      <c r="C44" s="482" t="s">
        <v>358</v>
      </c>
      <c r="D44" s="150">
        <v>2026</v>
      </c>
      <c r="E44" s="460">
        <f t="shared" ca="1" si="19"/>
        <v>3343545.1852968037</v>
      </c>
      <c r="F44" s="460">
        <f t="shared" ca="1" si="19"/>
        <v>0</v>
      </c>
      <c r="G44" s="158">
        <f t="shared" ref="G44:G45" ca="1" si="20">+E44+F44</f>
        <v>3343545.1852968037</v>
      </c>
      <c r="H44" s="135"/>
      <c r="I44" s="153">
        <v>0</v>
      </c>
      <c r="J44" s="153">
        <v>0</v>
      </c>
      <c r="K44" s="153">
        <v>0</v>
      </c>
      <c r="L44" s="157"/>
      <c r="M44" s="157"/>
      <c r="N44" s="158"/>
      <c r="O44" s="158"/>
      <c r="P44" s="152"/>
      <c r="Q44" s="477">
        <v>0</v>
      </c>
      <c r="R44" s="154">
        <f t="shared" ref="R44:R45" si="21">I44+L44+P44+Q44</f>
        <v>0</v>
      </c>
      <c r="S44" s="154"/>
      <c r="T44" s="155">
        <f t="shared" ref="T44:T45" ca="1" si="22">+G44+R44</f>
        <v>3343545.1852968037</v>
      </c>
      <c r="V44" s="478">
        <f t="shared" ref="V44:V45" si="23">+I44+L44+P44</f>
        <v>0</v>
      </c>
      <c r="X44" s="471"/>
    </row>
    <row r="45" spans="1:24" ht="13">
      <c r="A45" s="161" t="s">
        <v>361</v>
      </c>
      <c r="B45" s="132" t="s">
        <v>182</v>
      </c>
      <c r="C45" s="482" t="s">
        <v>359</v>
      </c>
      <c r="D45" s="150">
        <v>2026</v>
      </c>
      <c r="E45" s="460">
        <f t="shared" ca="1" si="19"/>
        <v>1047901.4406373064</v>
      </c>
      <c r="F45" s="460">
        <f t="shared" ca="1" si="19"/>
        <v>0</v>
      </c>
      <c r="G45" s="158">
        <f t="shared" ca="1" si="20"/>
        <v>1047901.4406373064</v>
      </c>
      <c r="H45" s="135"/>
      <c r="I45" s="153">
        <v>0</v>
      </c>
      <c r="J45" s="153">
        <v>0</v>
      </c>
      <c r="K45" s="153">
        <v>0</v>
      </c>
      <c r="L45" s="157"/>
      <c r="M45" s="157"/>
      <c r="N45" s="158"/>
      <c r="O45" s="158"/>
      <c r="P45" s="152"/>
      <c r="Q45" s="477">
        <v>0</v>
      </c>
      <c r="R45" s="154">
        <f t="shared" si="21"/>
        <v>0</v>
      </c>
      <c r="S45" s="154"/>
      <c r="T45" s="155">
        <f t="shared" ca="1" si="22"/>
        <v>1047901.4406373064</v>
      </c>
      <c r="V45" s="478">
        <f t="shared" si="23"/>
        <v>0</v>
      </c>
      <c r="X45" s="471"/>
    </row>
    <row r="46" spans="1:24" ht="13">
      <c r="A46" s="161"/>
      <c r="B46" s="132"/>
      <c r="C46" s="470"/>
      <c r="D46" s="150"/>
      <c r="E46" s="460"/>
      <c r="F46" s="460"/>
      <c r="G46" s="158"/>
      <c r="H46" s="135"/>
      <c r="I46" s="474"/>
      <c r="J46" s="474"/>
      <c r="K46" s="474"/>
      <c r="L46" s="157"/>
      <c r="M46" s="157"/>
      <c r="N46" s="158"/>
      <c r="O46" s="158"/>
      <c r="P46" s="152"/>
      <c r="Q46" s="475"/>
      <c r="R46" s="158"/>
      <c r="S46" s="158"/>
      <c r="T46" s="476"/>
      <c r="V46" s="156"/>
      <c r="X46" s="471"/>
    </row>
    <row r="47" spans="1:24" ht="13">
      <c r="A47" s="135"/>
      <c r="B47" s="135"/>
      <c r="C47" s="135"/>
      <c r="D47" s="132"/>
      <c r="E47" s="159"/>
      <c r="F47" s="159"/>
      <c r="G47" s="159"/>
      <c r="H47" s="154"/>
      <c r="I47" s="159"/>
      <c r="J47" s="159"/>
      <c r="K47" s="162"/>
      <c r="L47" s="159"/>
      <c r="M47" s="159"/>
      <c r="N47" s="159"/>
      <c r="O47" s="159"/>
      <c r="P47" s="159"/>
      <c r="Q47" s="159"/>
      <c r="R47" s="159"/>
      <c r="S47" s="154"/>
      <c r="T47" s="160"/>
      <c r="V47" s="148"/>
    </row>
    <row r="48" spans="1:24" ht="13">
      <c r="A48" s="135"/>
      <c r="B48" s="135"/>
      <c r="C48" s="163" t="s">
        <v>183</v>
      </c>
      <c r="D48" s="164"/>
      <c r="E48" s="165">
        <f ca="1">SUM(E18:E47)</f>
        <v>44287207.733890466</v>
      </c>
      <c r="F48" s="165">
        <f ca="1">SUM(F18:F47)</f>
        <v>0</v>
      </c>
      <c r="G48" s="165">
        <f ca="1">SUM(G18:G47)</f>
        <v>44287207.733890466</v>
      </c>
      <c r="H48" s="165"/>
      <c r="I48" s="165">
        <f>SUM(I18:I47)</f>
        <v>5149608.8569372715</v>
      </c>
      <c r="J48" s="165">
        <f>SUM(J18:J47)</f>
        <v>41049055.823902406</v>
      </c>
      <c r="K48" s="165">
        <f>SUM(K18:K47)</f>
        <v>44493191.212305441</v>
      </c>
      <c r="L48" s="165">
        <f>SUM(L18:L47)</f>
        <v>-3444135.3884030352</v>
      </c>
      <c r="M48" s="165"/>
      <c r="N48" s="165">
        <f>SUM(N18:N47)</f>
        <v>0</v>
      </c>
      <c r="O48" s="165">
        <f>SUM(O18:O47)</f>
        <v>0</v>
      </c>
      <c r="P48" s="165">
        <f>SUM(P18:P47)</f>
        <v>0</v>
      </c>
      <c r="Q48" s="166">
        <v>402252.93383424915</v>
      </c>
      <c r="R48" s="165">
        <f>SUM(R18:R47)</f>
        <v>2107726.4023684869</v>
      </c>
      <c r="S48" s="165"/>
      <c r="T48" s="165">
        <f ca="1">SUM(T18:T47)</f>
        <v>46394934.13625896</v>
      </c>
      <c r="V48" s="167">
        <f>SUM(V18:V47)</f>
        <v>1705473.4685342379</v>
      </c>
      <c r="W48" s="168" t="s">
        <v>180</v>
      </c>
    </row>
    <row r="49" spans="1:23" ht="13.5" thickBot="1">
      <c r="A49" s="135"/>
      <c r="B49" s="135"/>
      <c r="C49" s="169"/>
      <c r="D49" s="135"/>
      <c r="E49" s="170"/>
      <c r="F49" s="171"/>
      <c r="G49" s="172"/>
      <c r="H49" s="135"/>
      <c r="J49" s="173"/>
      <c r="K49" s="174"/>
      <c r="L49" s="174"/>
      <c r="M49" s="174"/>
      <c r="N49" s="174"/>
      <c r="O49" s="174"/>
      <c r="P49" s="174"/>
      <c r="Q49" s="174"/>
      <c r="R49" s="154"/>
      <c r="S49" s="154"/>
      <c r="T49" s="154"/>
      <c r="V49" s="175"/>
      <c r="W49" s="168"/>
    </row>
    <row r="50" spans="1:23" ht="12.5">
      <c r="A50" s="135"/>
      <c r="B50" s="135"/>
      <c r="C50" s="176" t="s">
        <v>212</v>
      </c>
      <c r="D50" s="135"/>
      <c r="E50" s="154"/>
      <c r="F50" s="154"/>
      <c r="G50" s="154"/>
      <c r="H50" s="135"/>
      <c r="I50" s="177"/>
      <c r="J50" s="177"/>
      <c r="K50" s="135" t="s">
        <v>288</v>
      </c>
      <c r="L50" s="135"/>
      <c r="M50" s="135"/>
      <c r="N50" s="174"/>
      <c r="O50" s="174"/>
      <c r="P50" s="174"/>
      <c r="Q50" s="174"/>
      <c r="R50" s="154"/>
      <c r="S50" s="154"/>
      <c r="T50" s="154"/>
    </row>
    <row r="51" spans="1:23" ht="12.5">
      <c r="A51" s="135"/>
      <c r="B51" s="135"/>
      <c r="C51" s="178" t="s">
        <v>157</v>
      </c>
      <c r="D51" s="135"/>
      <c r="E51" s="154"/>
      <c r="F51" s="154"/>
      <c r="G51" s="154"/>
      <c r="H51" s="135"/>
      <c r="J51" s="179"/>
      <c r="L51" s="135"/>
      <c r="M51" s="135"/>
      <c r="N51" s="174"/>
      <c r="O51" s="174"/>
      <c r="P51" s="174"/>
      <c r="Q51" s="174"/>
      <c r="R51" s="174"/>
      <c r="S51" s="135"/>
      <c r="T51" s="135"/>
    </row>
    <row r="52" spans="1:23" ht="12.5">
      <c r="E52" s="180"/>
      <c r="F52" s="180"/>
      <c r="G52" s="180"/>
      <c r="I52" s="180"/>
      <c r="J52" s="181"/>
      <c r="N52" s="182"/>
      <c r="O52" s="182"/>
      <c r="P52" s="182"/>
      <c r="Q52" s="182"/>
      <c r="R52" s="182"/>
    </row>
    <row r="53" spans="1:23" ht="12.5">
      <c r="E53" s="180"/>
      <c r="F53" s="180"/>
      <c r="G53" s="180"/>
    </row>
    <row r="54" spans="1:23" ht="12.5">
      <c r="A54" s="183" t="s">
        <v>158</v>
      </c>
      <c r="B54" s="184"/>
      <c r="C54" s="184"/>
      <c r="D54" s="184"/>
      <c r="E54" s="185"/>
      <c r="F54" s="185"/>
      <c r="G54" s="185"/>
      <c r="H54" s="184"/>
      <c r="I54" s="184"/>
      <c r="J54" s="184"/>
      <c r="K54" s="184"/>
      <c r="L54" s="184"/>
      <c r="M54" s="184"/>
      <c r="N54" s="184"/>
      <c r="O54" s="186"/>
      <c r="V54" t="s">
        <v>171</v>
      </c>
    </row>
    <row r="55" spans="1:23" ht="15.5">
      <c r="A55" s="187" t="s">
        <v>161</v>
      </c>
      <c r="C55" s="136" t="str">
        <f ca="1">RIGHT(CELL("address",OKT.001!D7),4)</f>
        <v>$D$7</v>
      </c>
      <c r="D55" s="136" t="str">
        <f ca="1">RIGHT(CELL("address",OKT.001!D11),4)</f>
        <v>D$11</v>
      </c>
      <c r="E55" s="136" t="str">
        <f ca="1">RIGHT(CELL("address",OKT.001!N5),4)</f>
        <v>$N$5</v>
      </c>
      <c r="F55" s="136" t="str">
        <f ca="1">RIGHT(CELL("address",OKT.001!N7),4)</f>
        <v>$N$7</v>
      </c>
      <c r="H55" s="130"/>
      <c r="I55" s="136" t="str">
        <f ca="1">RIGHT(CELL("address",OKT.001!M90),4)</f>
        <v>M$90</v>
      </c>
      <c r="J55" s="136"/>
      <c r="N55" s="136" t="str">
        <f ca="1">RIGHT(CELL("address",OKT.001!N88),4)</f>
        <v>N$88</v>
      </c>
      <c r="O55" s="188" t="str">
        <f ca="1">RIGHT(CELL("address",OKT.001!N89),4)</f>
        <v>N$89</v>
      </c>
      <c r="P55" s="25" t="s">
        <v>160</v>
      </c>
      <c r="V55" t="s">
        <v>172</v>
      </c>
    </row>
    <row r="56" spans="1:23" ht="12.5">
      <c r="A56" s="189" t="s">
        <v>162</v>
      </c>
      <c r="B56" s="190"/>
      <c r="C56" s="190"/>
      <c r="D56" s="190"/>
      <c r="E56" s="191"/>
      <c r="F56" s="191"/>
      <c r="G56" s="191"/>
      <c r="H56" s="190"/>
      <c r="I56" s="190"/>
      <c r="J56" s="190"/>
      <c r="K56" s="190"/>
      <c r="L56" s="190"/>
      <c r="M56" s="190"/>
      <c r="N56" s="190"/>
      <c r="O56" s="192"/>
      <c r="V56" t="s">
        <v>173</v>
      </c>
    </row>
    <row r="57" spans="1:23" ht="12.5">
      <c r="E57" s="180"/>
      <c r="F57" s="180"/>
      <c r="G57" s="180"/>
      <c r="V57" t="s">
        <v>174</v>
      </c>
    </row>
    <row r="58" spans="1:23" ht="12.5">
      <c r="E58" s="180"/>
      <c r="F58" s="180"/>
      <c r="G58" s="180"/>
      <c r="V58" t="s">
        <v>175</v>
      </c>
    </row>
    <row r="63" spans="1:23" ht="12.75" customHeight="1">
      <c r="G63" s="136"/>
      <c r="I63" s="193"/>
      <c r="J63" s="193"/>
    </row>
    <row r="64" spans="1:23" ht="12.75" customHeight="1">
      <c r="E64" s="194"/>
      <c r="F64" s="194"/>
      <c r="G64" s="195"/>
      <c r="I64" s="194"/>
      <c r="J64" s="196"/>
    </row>
    <row r="65" spans="5:10" ht="12.75" customHeight="1">
      <c r="E65" s="194"/>
      <c r="F65" s="194"/>
      <c r="G65" s="195"/>
      <c r="I65" s="194"/>
      <c r="J65" s="196"/>
    </row>
    <row r="66" spans="5:10" ht="12.75" customHeight="1">
      <c r="E66" s="194"/>
      <c r="F66" s="194"/>
      <c r="G66" s="195"/>
      <c r="I66" s="194"/>
      <c r="J66" s="196"/>
    </row>
    <row r="67" spans="5:10" ht="12.75" customHeight="1">
      <c r="E67" s="194"/>
      <c r="F67" s="194"/>
      <c r="G67" s="195"/>
      <c r="I67" s="194"/>
      <c r="J67" s="196"/>
    </row>
    <row r="68" spans="5:10" ht="12.75" customHeight="1">
      <c r="E68" s="194"/>
      <c r="F68" s="194"/>
      <c r="G68" s="195"/>
      <c r="I68" s="194"/>
      <c r="J68" s="196"/>
    </row>
    <row r="69" spans="5:10" ht="12.75" customHeight="1">
      <c r="E69" s="194"/>
      <c r="F69" s="194"/>
      <c r="G69" s="195"/>
      <c r="I69" s="194"/>
      <c r="J69" s="196"/>
    </row>
    <row r="70" spans="5:10" ht="12.75" customHeight="1">
      <c r="E70" s="194"/>
      <c r="F70" s="194"/>
      <c r="G70" s="195"/>
      <c r="I70" s="194"/>
      <c r="J70" s="196"/>
    </row>
    <row r="71" spans="5:10" ht="12.75" customHeight="1">
      <c r="E71" s="194"/>
      <c r="F71" s="194"/>
      <c r="G71" s="195"/>
      <c r="I71" s="194"/>
      <c r="J71" s="196"/>
    </row>
    <row r="72" spans="5:10" ht="12.75" customHeight="1">
      <c r="E72" s="194"/>
      <c r="F72" s="194"/>
      <c r="G72" s="195"/>
      <c r="I72" s="194"/>
      <c r="J72" s="196"/>
    </row>
    <row r="73" spans="5:10" ht="12.75" customHeight="1">
      <c r="E73" s="194"/>
      <c r="F73" s="194"/>
      <c r="G73" s="195"/>
      <c r="I73" s="194"/>
      <c r="J73" s="196"/>
    </row>
    <row r="74" spans="5:10" ht="12.75" customHeight="1">
      <c r="E74" s="194"/>
      <c r="F74" s="194"/>
      <c r="G74" s="195"/>
      <c r="I74" s="194"/>
      <c r="J74" s="196"/>
    </row>
    <row r="75" spans="5:10" ht="12.75" customHeight="1">
      <c r="E75" s="194"/>
      <c r="F75" s="194"/>
      <c r="G75" s="195"/>
      <c r="I75" s="194"/>
      <c r="J75" s="196"/>
    </row>
    <row r="76" spans="5:10" ht="12.75" customHeight="1">
      <c r="E76" s="194"/>
      <c r="F76" s="194"/>
      <c r="G76" s="195"/>
      <c r="I76" s="194"/>
      <c r="J76" s="196"/>
    </row>
    <row r="77" spans="5:10" ht="12.75" customHeight="1">
      <c r="E77" s="194"/>
      <c r="F77" s="194"/>
      <c r="G77" s="195"/>
      <c r="I77" s="194"/>
      <c r="J77" s="196"/>
    </row>
    <row r="78" spans="5:10" ht="12.75" customHeight="1">
      <c r="E78" s="194"/>
      <c r="F78" s="194"/>
      <c r="G78" s="195"/>
      <c r="I78" s="194"/>
      <c r="J78" s="196"/>
    </row>
    <row r="79" spans="5:10" ht="12.75" customHeight="1">
      <c r="E79" s="194"/>
      <c r="F79" s="194"/>
      <c r="G79" s="195"/>
      <c r="I79" s="194"/>
      <c r="J79" s="196"/>
    </row>
    <row r="80" spans="5:10" ht="12.75" customHeight="1">
      <c r="E80" s="194"/>
      <c r="F80" s="194"/>
      <c r="G80" s="195"/>
      <c r="I80" s="194"/>
      <c r="J80" s="196"/>
    </row>
    <row r="81" spans="5:10" ht="12.75" customHeight="1">
      <c r="E81" s="194"/>
      <c r="F81" s="194"/>
      <c r="G81" s="195"/>
      <c r="I81" s="194"/>
      <c r="J81" s="196"/>
    </row>
    <row r="82" spans="5:10" ht="12.75" customHeight="1">
      <c r="E82" s="194"/>
      <c r="F82" s="194"/>
      <c r="G82" s="195"/>
      <c r="I82" s="194"/>
      <c r="J82" s="196"/>
    </row>
    <row r="83" spans="5:10" ht="12.75" customHeight="1">
      <c r="E83" s="194"/>
      <c r="F83" s="194"/>
      <c r="I83" s="194"/>
      <c r="J83" s="196"/>
    </row>
    <row r="84" spans="5:10" ht="12.75" customHeight="1">
      <c r="E84" s="194"/>
      <c r="F84" s="194"/>
      <c r="G84" s="195"/>
      <c r="I84" s="194"/>
      <c r="J84" s="196"/>
    </row>
  </sheetData>
  <mergeCells count="2">
    <mergeCell ref="E13:G13"/>
    <mergeCell ref="T14:T16"/>
  </mergeCells>
  <phoneticPr fontId="62" type="noConversion"/>
  <pageMargins left="0.5" right="0.5" top="1" bottom="1" header="0.65" footer="0.5"/>
  <pageSetup scale="53" orientation="landscape" r:id="rId1"/>
  <headerFooter alignWithMargins="0">
    <oddHeader xml:space="preserve">&amp;R&amp;16AEPTCo - SPP Formula Rate
Schedule 11 Revenue Requirements
&amp;A
Page: &amp;P of &amp;N
</oddHeader>
    <oddFooter>&amp;L&amp;A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9"/>
  <dimension ref="A1:U163"/>
  <sheetViews>
    <sheetView topLeftCell="A93" zoomScaleNormal="100" zoomScaleSheetLayoutView="80" workbookViewId="0">
      <selection activeCell="L107" sqref="L107:P110"/>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8.54296875" customWidth="1"/>
    <col min="11" max="11" width="17.7265625" customWidth="1"/>
    <col min="12" max="12" width="16.1796875" customWidth="1"/>
    <col min="13" max="13" width="18.7265625" customWidth="1"/>
    <col min="14" max="14" width="20.453125" customWidth="1"/>
    <col min="15" max="15" width="20"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7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1091612.2076015761</v>
      </c>
      <c r="P5" s="1"/>
      <c r="R5" s="1"/>
      <c r="S5" s="1"/>
      <c r="T5" s="1"/>
      <c r="U5" s="1"/>
    </row>
    <row r="6" spans="1:21" ht="15.5">
      <c r="C6" s="6"/>
      <c r="D6" s="2"/>
      <c r="E6" s="1"/>
      <c r="F6" s="1"/>
      <c r="G6" s="1"/>
      <c r="H6" s="348"/>
      <c r="I6" s="348"/>
      <c r="J6" s="349"/>
      <c r="K6" s="22" t="s">
        <v>243</v>
      </c>
      <c r="L6" s="350"/>
      <c r="M6" s="1"/>
      <c r="N6" s="351">
        <f>VLOOKUP(I10,C17:I73,6)</f>
        <v>1091612.2076015761</v>
      </c>
      <c r="O6" s="1"/>
      <c r="P6" s="1"/>
      <c r="R6" s="1"/>
      <c r="S6" s="1"/>
      <c r="T6" s="1"/>
      <c r="U6" s="1"/>
    </row>
    <row r="7" spans="1:21" ht="13.5" thickBot="1">
      <c r="C7" s="25" t="s">
        <v>46</v>
      </c>
      <c r="D7" s="96" t="s">
        <v>214</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213</v>
      </c>
      <c r="E9" s="461" t="s">
        <v>306</v>
      </c>
      <c r="F9" s="31"/>
      <c r="G9" s="472" t="s">
        <v>337</v>
      </c>
      <c r="H9" s="31"/>
      <c r="I9" s="32"/>
      <c r="J9" s="33"/>
      <c r="P9" s="1"/>
      <c r="R9" s="1"/>
      <c r="S9" s="1"/>
      <c r="T9" s="1"/>
      <c r="U9" s="1"/>
    </row>
    <row r="10" spans="1:21" ht="13">
      <c r="C10" s="34" t="s">
        <v>49</v>
      </c>
      <c r="D10" s="355">
        <v>10218098.369999999</v>
      </c>
      <c r="E10" s="1" t="s">
        <v>50</v>
      </c>
      <c r="G10" s="2"/>
      <c r="H10" s="2"/>
      <c r="I10" s="36">
        <f>+'OKT.WS.F.BPU.ATRR.Projected'!R101</f>
        <v>2026</v>
      </c>
      <c r="J10" s="33"/>
      <c r="K10" s="239" t="s">
        <v>51</v>
      </c>
      <c r="O10" s="1"/>
      <c r="P10" s="1"/>
      <c r="R10" s="1"/>
      <c r="S10" s="1"/>
      <c r="T10" s="1"/>
      <c r="U10" s="1"/>
    </row>
    <row r="11" spans="1:21" ht="12.5">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10</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340603.27899999998</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2014</v>
      </c>
      <c r="D17" s="368">
        <v>10780000</v>
      </c>
      <c r="E17" s="369">
        <v>108783.19956647091</v>
      </c>
      <c r="F17" s="368">
        <v>10671216.80043353</v>
      </c>
      <c r="G17" s="369">
        <v>891533.50922396348</v>
      </c>
      <c r="H17" s="371">
        <v>891533.50922396348</v>
      </c>
      <c r="I17" s="51">
        <v>0</v>
      </c>
      <c r="J17" s="51"/>
      <c r="K17" s="114">
        <f t="shared" ref="K17:K22" si="1">G17</f>
        <v>891533.50922396348</v>
      </c>
      <c r="L17" s="52">
        <f t="shared" ref="L17:L22" si="2">IF(K17&lt;&gt;0,+G17-K17,0)</f>
        <v>0</v>
      </c>
      <c r="M17" s="114">
        <f t="shared" ref="M17:M22" si="3">H17</f>
        <v>891533.50922396348</v>
      </c>
      <c r="N17" s="52">
        <f>IF(M17&lt;&gt;0,+H17-M17,0)</f>
        <v>0</v>
      </c>
      <c r="O17" s="53">
        <f>+N17-L17</f>
        <v>0</v>
      </c>
      <c r="P17" s="1"/>
      <c r="R17" s="1"/>
      <c r="S17" s="1"/>
      <c r="T17" s="1"/>
      <c r="U17" s="1"/>
    </row>
    <row r="18" spans="2:21" ht="12.5">
      <c r="B18" t="str">
        <f t="shared" si="0"/>
        <v/>
      </c>
      <c r="C18" s="49">
        <f>IF(D11="","-",+C17+1)</f>
        <v>2015</v>
      </c>
      <c r="D18" s="368">
        <v>10671216.80043353</v>
      </c>
      <c r="E18" s="370">
        <v>177316.90361351607</v>
      </c>
      <c r="F18" s="368">
        <v>10493899.896820014</v>
      </c>
      <c r="G18" s="370">
        <v>1258875.2944357994</v>
      </c>
      <c r="H18" s="371">
        <v>1258875.2944357994</v>
      </c>
      <c r="I18" s="51">
        <v>0</v>
      </c>
      <c r="J18" s="51"/>
      <c r="K18" s="373">
        <f t="shared" si="1"/>
        <v>1258875.2944357994</v>
      </c>
      <c r="L18" s="53">
        <f t="shared" si="2"/>
        <v>0</v>
      </c>
      <c r="M18" s="373">
        <f t="shared" si="3"/>
        <v>1258875.2944357994</v>
      </c>
      <c r="N18" s="53">
        <f>IF(M18&lt;&gt;0,+H18-M18,0)</f>
        <v>0</v>
      </c>
      <c r="O18" s="53">
        <f>+N18-L18</f>
        <v>0</v>
      </c>
      <c r="P18" s="1"/>
      <c r="R18" s="1"/>
      <c r="S18" s="1"/>
      <c r="T18" s="1"/>
      <c r="U18" s="1"/>
    </row>
    <row r="19" spans="2:21" ht="12.5">
      <c r="B19" t="str">
        <f t="shared" si="0"/>
        <v>IU</v>
      </c>
      <c r="C19" s="49">
        <f>IF(D11="","-",+C18+1)</f>
        <v>2016</v>
      </c>
      <c r="D19" s="368">
        <v>9931637.8968200125</v>
      </c>
      <c r="E19" s="370">
        <v>212319.01830997164</v>
      </c>
      <c r="F19" s="368">
        <v>9719318.8785100412</v>
      </c>
      <c r="G19" s="370">
        <v>1260842.7357894429</v>
      </c>
      <c r="H19" s="371">
        <v>1260842.7357894429</v>
      </c>
      <c r="I19" s="51">
        <f>H19-G19</f>
        <v>0</v>
      </c>
      <c r="J19" s="51"/>
      <c r="K19" s="373">
        <f t="shared" si="1"/>
        <v>1260842.7357894429</v>
      </c>
      <c r="L19" s="53">
        <f t="shared" si="2"/>
        <v>0</v>
      </c>
      <c r="M19" s="373">
        <f t="shared" si="3"/>
        <v>1260842.7357894429</v>
      </c>
      <c r="N19" s="53">
        <f t="shared" ref="N19:N73" si="4">IF(M19&lt;&gt;0,+H19-M19,0)</f>
        <v>0</v>
      </c>
      <c r="O19" s="53">
        <f t="shared" ref="O19:O73" si="5">+N19-L19</f>
        <v>0</v>
      </c>
      <c r="P19" s="1"/>
      <c r="R19" s="1"/>
      <c r="S19" s="1"/>
      <c r="T19" s="1"/>
      <c r="U19" s="1"/>
    </row>
    <row r="20" spans="2:21" ht="12.5">
      <c r="B20" t="str">
        <f t="shared" si="0"/>
        <v>IU</v>
      </c>
      <c r="C20" s="49">
        <f>IF(D11="","-",+C19+1)</f>
        <v>2017</v>
      </c>
      <c r="D20" s="368">
        <v>9719678.8785100412</v>
      </c>
      <c r="E20" s="370">
        <v>200908.03630390498</v>
      </c>
      <c r="F20" s="368">
        <v>9518770.8422061354</v>
      </c>
      <c r="G20" s="370">
        <v>1258445.35153371</v>
      </c>
      <c r="H20" s="371">
        <v>1258445.35153371</v>
      </c>
      <c r="I20" s="51">
        <f t="shared" ref="I20:I73" si="6">H20-G20</f>
        <v>0</v>
      </c>
      <c r="J20" s="51"/>
      <c r="K20" s="373">
        <f t="shared" si="1"/>
        <v>1258445.35153371</v>
      </c>
      <c r="L20" s="53">
        <f t="shared" si="2"/>
        <v>0</v>
      </c>
      <c r="M20" s="373">
        <f t="shared" si="3"/>
        <v>1258445.35153371</v>
      </c>
      <c r="N20" s="53">
        <f>IF(M20&lt;&gt;0,+H20-M20,0)</f>
        <v>0</v>
      </c>
      <c r="O20" s="53">
        <f>+N20-L20</f>
        <v>0</v>
      </c>
      <c r="P20" s="1"/>
      <c r="R20" s="1"/>
      <c r="S20" s="1"/>
      <c r="T20" s="1"/>
      <c r="U20" s="1"/>
    </row>
    <row r="21" spans="2:21" ht="12.5">
      <c r="B21" t="str">
        <f t="shared" si="0"/>
        <v/>
      </c>
      <c r="C21" s="49">
        <f>IF(D11="","-",+C20+1)</f>
        <v>2018</v>
      </c>
      <c r="D21" s="368">
        <v>9518770.8422061354</v>
      </c>
      <c r="E21" s="370">
        <v>250594.58163414692</v>
      </c>
      <c r="F21" s="368">
        <v>9268176.2605719883</v>
      </c>
      <c r="G21" s="370">
        <v>1205193.6465713971</v>
      </c>
      <c r="H21" s="371">
        <v>1205193.6465713971</v>
      </c>
      <c r="I21" s="51">
        <v>0</v>
      </c>
      <c r="J21" s="51"/>
      <c r="K21" s="373">
        <f t="shared" si="1"/>
        <v>1205193.6465713971</v>
      </c>
      <c r="L21" s="53">
        <f t="shared" si="2"/>
        <v>0</v>
      </c>
      <c r="M21" s="373">
        <f t="shared" si="3"/>
        <v>1205193.6465713971</v>
      </c>
      <c r="N21" s="53">
        <f>IF(M21&lt;&gt;0,+H21-M21,0)</f>
        <v>0</v>
      </c>
      <c r="O21" s="53">
        <f>+N21-L21</f>
        <v>0</v>
      </c>
      <c r="P21" s="1"/>
      <c r="R21" s="1"/>
      <c r="S21" s="1"/>
      <c r="T21" s="1"/>
      <c r="U21" s="1"/>
    </row>
    <row r="22" spans="2:21" ht="12.5">
      <c r="B22" t="str">
        <f t="shared" si="0"/>
        <v/>
      </c>
      <c r="C22" s="49">
        <f>IF(D11="","-",+C21+1)</f>
        <v>2019</v>
      </c>
      <c r="D22" s="368">
        <v>9268176.2605719883</v>
      </c>
      <c r="E22" s="370">
        <v>303057.00441769959</v>
      </c>
      <c r="F22" s="368">
        <v>8965119.2561542895</v>
      </c>
      <c r="G22" s="370">
        <v>1250604.5823260741</v>
      </c>
      <c r="H22" s="371">
        <v>1250604.5823260741</v>
      </c>
      <c r="I22" s="51">
        <f t="shared" si="6"/>
        <v>0</v>
      </c>
      <c r="J22" s="51"/>
      <c r="K22" s="373">
        <f t="shared" si="1"/>
        <v>1250604.5823260741</v>
      </c>
      <c r="L22" s="53">
        <f t="shared" si="2"/>
        <v>0</v>
      </c>
      <c r="M22" s="373">
        <f t="shared" si="3"/>
        <v>1250604.5823260741</v>
      </c>
      <c r="N22" s="53">
        <f>IF(M22&lt;&gt;0,+H22-M22,0)</f>
        <v>0</v>
      </c>
      <c r="O22" s="53">
        <f>+N22-L22</f>
        <v>0</v>
      </c>
      <c r="P22" s="1"/>
      <c r="R22" s="1"/>
      <c r="S22" s="1"/>
      <c r="T22" s="1"/>
      <c r="U22" s="1"/>
    </row>
    <row r="23" spans="2:21" ht="12.5">
      <c r="B23" t="str">
        <f t="shared" si="0"/>
        <v>IU</v>
      </c>
      <c r="C23" s="49">
        <f>IF(D11="","-",+C22+1)</f>
        <v>2020</v>
      </c>
      <c r="D23" s="368">
        <v>9017581.6789378412</v>
      </c>
      <c r="E23" s="370">
        <v>299204.10245587147</v>
      </c>
      <c r="F23" s="368">
        <v>8718377.57648197</v>
      </c>
      <c r="G23" s="370">
        <v>1229743.0760443411</v>
      </c>
      <c r="H23" s="371">
        <v>1229743.0760443411</v>
      </c>
      <c r="I23" s="51">
        <f t="shared" si="6"/>
        <v>0</v>
      </c>
      <c r="J23" s="51"/>
      <c r="K23" s="373">
        <f t="shared" ref="K23" si="7">G23</f>
        <v>1229743.0760443411</v>
      </c>
      <c r="L23" s="53">
        <f t="shared" ref="L23" si="8">IF(K23&lt;&gt;0,+G23-K23,0)</f>
        <v>0</v>
      </c>
      <c r="M23" s="373">
        <f t="shared" ref="M23" si="9">H23</f>
        <v>1229743.0760443411</v>
      </c>
      <c r="N23" s="53">
        <f>IF(M23&lt;&gt;0,+H23-M23,0)</f>
        <v>0</v>
      </c>
      <c r="O23" s="53">
        <f>+N23-L23</f>
        <v>0</v>
      </c>
      <c r="P23" s="1"/>
      <c r="R23" s="1"/>
      <c r="S23" s="1"/>
      <c r="T23" s="1"/>
      <c r="U23" s="1"/>
    </row>
    <row r="24" spans="2:21" ht="12.5">
      <c r="B24" t="str">
        <f t="shared" si="0"/>
        <v>IU</v>
      </c>
      <c r="C24" s="49">
        <f>IF(D11="","-",+C23+1)</f>
        <v>2021</v>
      </c>
      <c r="D24" s="368">
        <v>8665915.1536984183</v>
      </c>
      <c r="E24" s="370">
        <v>329616.06451612903</v>
      </c>
      <c r="F24" s="368">
        <v>8336299.0891822893</v>
      </c>
      <c r="G24" s="370">
        <v>1249308.9096017922</v>
      </c>
      <c r="H24" s="371">
        <v>1249308.9096017922</v>
      </c>
      <c r="I24" s="51">
        <f t="shared" si="6"/>
        <v>0</v>
      </c>
      <c r="J24" s="51"/>
      <c r="K24" s="373">
        <f t="shared" ref="K24" si="10">G24</f>
        <v>1249308.9096017922</v>
      </c>
      <c r="L24" s="53">
        <f t="shared" ref="L24" si="11">IF(K24&lt;&gt;0,+G24-K24,0)</f>
        <v>0</v>
      </c>
      <c r="M24" s="373">
        <f t="shared" ref="M24" si="12">H24</f>
        <v>1249308.9096017922</v>
      </c>
      <c r="N24" s="53">
        <f t="shared" si="4"/>
        <v>0</v>
      </c>
      <c r="O24" s="53">
        <f t="shared" si="5"/>
        <v>0</v>
      </c>
      <c r="P24" s="1"/>
      <c r="R24" s="1"/>
      <c r="S24" s="1"/>
      <c r="T24" s="1"/>
      <c r="U24" s="1"/>
    </row>
    <row r="25" spans="2:21" ht="12.5">
      <c r="B25" t="str">
        <f t="shared" si="0"/>
        <v/>
      </c>
      <c r="C25" s="49">
        <f>IF(D11="","-",+C24+1)</f>
        <v>2022</v>
      </c>
      <c r="D25" s="368">
        <v>8336299.0891822893</v>
      </c>
      <c r="E25" s="370">
        <v>309639.33333333331</v>
      </c>
      <c r="F25" s="368">
        <v>8026659.7558489563</v>
      </c>
      <c r="G25" s="370">
        <v>1248535.8805302577</v>
      </c>
      <c r="H25" s="371">
        <v>1248535.8805302577</v>
      </c>
      <c r="I25" s="51">
        <f t="shared" si="6"/>
        <v>0</v>
      </c>
      <c r="J25" s="51"/>
      <c r="K25" s="373">
        <f t="shared" ref="K25" si="13">G25</f>
        <v>1248535.8805302577</v>
      </c>
      <c r="L25" s="53">
        <f t="shared" ref="L25" si="14">IF(K25&lt;&gt;0,+G25-K25,0)</f>
        <v>0</v>
      </c>
      <c r="M25" s="373">
        <f t="shared" ref="M25" si="15">H25</f>
        <v>1248535.8805302577</v>
      </c>
      <c r="N25" s="53">
        <f t="shared" si="4"/>
        <v>0</v>
      </c>
      <c r="O25" s="53">
        <f t="shared" si="5"/>
        <v>0</v>
      </c>
      <c r="P25" s="1"/>
      <c r="R25" s="1"/>
      <c r="S25" s="1"/>
      <c r="T25" s="1"/>
      <c r="U25" s="1"/>
    </row>
    <row r="26" spans="2:21" ht="12.5">
      <c r="B26" t="str">
        <f t="shared" si="0"/>
        <v>IU</v>
      </c>
      <c r="C26" s="49">
        <f>IF(D11="","-",+C25+1)</f>
        <v>2023</v>
      </c>
      <c r="D26" s="368">
        <v>8026660.1258489555</v>
      </c>
      <c r="E26" s="370">
        <v>329616.07645161287</v>
      </c>
      <c r="F26" s="368">
        <v>7697044.0493973428</v>
      </c>
      <c r="G26" s="370">
        <v>1218263.6637873026</v>
      </c>
      <c r="H26" s="371">
        <v>1218263.6637873026</v>
      </c>
      <c r="I26" s="51">
        <f t="shared" si="6"/>
        <v>0</v>
      </c>
      <c r="J26" s="51"/>
      <c r="K26" s="373">
        <f t="shared" ref="K26:K27" si="16">G26</f>
        <v>1218263.6637873026</v>
      </c>
      <c r="L26" s="53">
        <f t="shared" ref="L26:L27" si="17">IF(K26&lt;&gt;0,+G26-K26,0)</f>
        <v>0</v>
      </c>
      <c r="M26" s="373">
        <f t="shared" ref="M26:M27" si="18">H26</f>
        <v>1218263.6637873026</v>
      </c>
      <c r="N26" s="53">
        <f t="shared" ref="N26:N27" si="19">IF(M26&lt;&gt;0,+H26-M26,0)</f>
        <v>0</v>
      </c>
      <c r="O26" s="53">
        <f t="shared" ref="O26:O27" si="20">+N26-L26</f>
        <v>0</v>
      </c>
      <c r="P26" s="1"/>
      <c r="R26" s="1"/>
      <c r="S26" s="1"/>
      <c r="T26" s="1"/>
      <c r="U26" s="1"/>
    </row>
    <row r="27" spans="2:21" ht="12.5">
      <c r="B27" t="str">
        <f t="shared" si="0"/>
        <v/>
      </c>
      <c r="C27" s="49">
        <f>IF(D11="","-",+C26+1)</f>
        <v>2024</v>
      </c>
      <c r="D27" s="368">
        <v>7697044.0493973428</v>
      </c>
      <c r="E27" s="370">
        <v>329616.07645161287</v>
      </c>
      <c r="F27" s="368">
        <v>7367427.9729457302</v>
      </c>
      <c r="G27" s="370">
        <v>1187776.0264947745</v>
      </c>
      <c r="H27" s="371">
        <v>1187776.0264947745</v>
      </c>
      <c r="I27" s="51">
        <f t="shared" si="6"/>
        <v>0</v>
      </c>
      <c r="J27" s="51"/>
      <c r="K27" s="373">
        <f t="shared" si="16"/>
        <v>1187776.0264947745</v>
      </c>
      <c r="L27" s="53">
        <f t="shared" si="17"/>
        <v>0</v>
      </c>
      <c r="M27" s="373">
        <f t="shared" si="18"/>
        <v>1187776.0264947745</v>
      </c>
      <c r="N27" s="53">
        <f t="shared" si="19"/>
        <v>0</v>
      </c>
      <c r="O27" s="53">
        <f t="shared" si="20"/>
        <v>0</v>
      </c>
      <c r="P27" s="1"/>
      <c r="R27" s="1"/>
      <c r="S27" s="1"/>
      <c r="T27" s="1"/>
      <c r="U27" s="1"/>
    </row>
    <row r="28" spans="2:21" ht="12.5">
      <c r="B28" t="str">
        <f t="shared" si="0"/>
        <v/>
      </c>
      <c r="C28" s="49">
        <f>IF(D11="","-",+C27+1)</f>
        <v>2025</v>
      </c>
      <c r="D28" s="368">
        <v>7367427.9729457302</v>
      </c>
      <c r="E28" s="370">
        <v>340603.27899999998</v>
      </c>
      <c r="F28" s="368">
        <v>7026824.6939457301</v>
      </c>
      <c r="G28" s="370">
        <v>1164313.8653618579</v>
      </c>
      <c r="H28" s="371">
        <v>1164313.8653618579</v>
      </c>
      <c r="I28" s="51">
        <f t="shared" si="6"/>
        <v>0</v>
      </c>
      <c r="J28" s="51"/>
      <c r="K28" s="373">
        <f t="shared" ref="K28" si="21">G28</f>
        <v>1164313.8653618579</v>
      </c>
      <c r="L28" s="53">
        <f t="shared" ref="L28" si="22">IF(K28&lt;&gt;0,+G28-K28,0)</f>
        <v>0</v>
      </c>
      <c r="M28" s="373">
        <f t="shared" ref="M28" si="23">H28</f>
        <v>1164313.8653618579</v>
      </c>
      <c r="N28" s="53">
        <f t="shared" ref="N28" si="24">IF(M28&lt;&gt;0,+H28-M28,0)</f>
        <v>0</v>
      </c>
      <c r="O28" s="53">
        <f t="shared" ref="O28" si="25">+N28-L28</f>
        <v>0</v>
      </c>
      <c r="P28" s="1"/>
      <c r="R28" s="1"/>
      <c r="S28" s="1"/>
      <c r="T28" s="1"/>
      <c r="U28" s="1"/>
    </row>
    <row r="29" spans="2:21" ht="13">
      <c r="B29" t="str">
        <f t="shared" si="0"/>
        <v/>
      </c>
      <c r="C29" s="479">
        <f>IF(D11="","-",+C28+1)</f>
        <v>2026</v>
      </c>
      <c r="D29" s="54">
        <f>IF(F28+SUM(E$17:E28)=D$10,F28,D$10-SUM(E$17:E28))</f>
        <v>7026824.6939457301</v>
      </c>
      <c r="E29" s="374">
        <f t="shared" ref="E29:E73" si="26">IF(+$I$14&lt;F28,$I$14,D29)</f>
        <v>340603.27899999998</v>
      </c>
      <c r="F29" s="54">
        <f t="shared" ref="F29:F73" si="27">+D29-E29</f>
        <v>6686221.41494573</v>
      </c>
      <c r="G29" s="375">
        <f t="shared" ref="G29:G73" si="28">(D29+F29)/2*I$12+E29</f>
        <v>1091612.2076015761</v>
      </c>
      <c r="H29" s="356">
        <f t="shared" ref="H29:H73" si="29">+(D29+F29)/2*I$13+E29</f>
        <v>1091612.2076015761</v>
      </c>
      <c r="I29" s="51">
        <f t="shared" si="6"/>
        <v>0</v>
      </c>
      <c r="J29" s="51"/>
      <c r="K29" s="112"/>
      <c r="L29" s="53">
        <f t="shared" ref="L29:L73" si="30">IF(K29&lt;&gt;0,+G29-K29,0)</f>
        <v>0</v>
      </c>
      <c r="M29" s="112"/>
      <c r="N29" s="53">
        <f t="shared" si="4"/>
        <v>0</v>
      </c>
      <c r="O29" s="53">
        <f t="shared" si="5"/>
        <v>0</v>
      </c>
      <c r="P29" s="1"/>
      <c r="R29" s="1"/>
      <c r="S29" s="1"/>
      <c r="T29" s="1"/>
      <c r="U29" s="1"/>
    </row>
    <row r="30" spans="2:21" ht="12.5">
      <c r="B30" t="str">
        <f t="shared" si="0"/>
        <v/>
      </c>
      <c r="C30" s="49">
        <f>IF(D11="","-",+C29+1)</f>
        <v>2027</v>
      </c>
      <c r="D30" s="54">
        <f>IF(F29+SUM(E$17:E29)=D$10,F29,D$10-SUM(E$17:E29))</f>
        <v>6686221.41494573</v>
      </c>
      <c r="E30" s="374">
        <f t="shared" si="26"/>
        <v>340603.27899999998</v>
      </c>
      <c r="F30" s="54">
        <f t="shared" si="27"/>
        <v>6345618.1359457299</v>
      </c>
      <c r="G30" s="375">
        <f t="shared" si="28"/>
        <v>1054305.2370556057</v>
      </c>
      <c r="H30" s="356">
        <f t="shared" si="29"/>
        <v>1054305.2370556057</v>
      </c>
      <c r="I30" s="51">
        <f t="shared" si="6"/>
        <v>0</v>
      </c>
      <c r="J30" s="51"/>
      <c r="K30" s="112"/>
      <c r="L30" s="53">
        <f t="shared" si="30"/>
        <v>0</v>
      </c>
      <c r="M30" s="112"/>
      <c r="N30" s="53">
        <f t="shared" si="4"/>
        <v>0</v>
      </c>
      <c r="O30" s="53">
        <f t="shared" si="5"/>
        <v>0</v>
      </c>
      <c r="P30" s="1"/>
      <c r="R30" s="1"/>
      <c r="S30" s="1"/>
      <c r="T30" s="1"/>
      <c r="U30" s="1"/>
    </row>
    <row r="31" spans="2:21" ht="12.5">
      <c r="B31" t="str">
        <f t="shared" si="0"/>
        <v/>
      </c>
      <c r="C31" s="49">
        <f>IF(D11="","-",+C30+1)</f>
        <v>2028</v>
      </c>
      <c r="D31" s="54">
        <f>IF(F30+SUM(E$17:E30)=D$10,F30,D$10-SUM(E$17:E30))</f>
        <v>6345618.1359457299</v>
      </c>
      <c r="E31" s="374">
        <f t="shared" si="26"/>
        <v>340603.27899999998</v>
      </c>
      <c r="F31" s="54">
        <f t="shared" si="27"/>
        <v>6005014.8569457298</v>
      </c>
      <c r="G31" s="375">
        <f t="shared" si="28"/>
        <v>1016998.2665096354</v>
      </c>
      <c r="H31" s="356">
        <f t="shared" si="29"/>
        <v>1016998.2665096354</v>
      </c>
      <c r="I31" s="51">
        <f t="shared" si="6"/>
        <v>0</v>
      </c>
      <c r="J31" s="51"/>
      <c r="K31" s="112"/>
      <c r="L31" s="53">
        <f t="shared" si="30"/>
        <v>0</v>
      </c>
      <c r="M31" s="112"/>
      <c r="N31" s="53">
        <f t="shared" si="4"/>
        <v>0</v>
      </c>
      <c r="O31" s="53">
        <f t="shared" si="5"/>
        <v>0</v>
      </c>
      <c r="P31" s="1"/>
      <c r="R31" s="1"/>
      <c r="S31" s="1"/>
      <c r="T31" s="1"/>
      <c r="U31" s="1"/>
    </row>
    <row r="32" spans="2:21" ht="12.5">
      <c r="B32" t="str">
        <f t="shared" si="0"/>
        <v/>
      </c>
      <c r="C32" s="49">
        <f>IF(D12="","-",+C31+1)</f>
        <v>2029</v>
      </c>
      <c r="D32" s="54">
        <f>IF(F31+SUM(E$17:E31)=D$10,F31,D$10-SUM(E$17:E31))</f>
        <v>6005014.8569457298</v>
      </c>
      <c r="E32" s="374">
        <f>IF(+$I$14&lt;F31,$I$14,D32)</f>
        <v>340603.27899999998</v>
      </c>
      <c r="F32" s="54">
        <f>+D32-E32</f>
        <v>5664411.5779457297</v>
      </c>
      <c r="G32" s="375">
        <f t="shared" si="28"/>
        <v>979691.29596366489</v>
      </c>
      <c r="H32" s="356">
        <f t="shared" si="29"/>
        <v>979691.29596366489</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2030</v>
      </c>
      <c r="D33" s="408">
        <f>IF(F32+SUM(E$17:E32)=D$10,F32,D$10-SUM(E$17:E32))</f>
        <v>5664411.5779457297</v>
      </c>
      <c r="E33" s="374">
        <f>IF(+$I$14&lt;F31,$I$14,D33)</f>
        <v>340603.27899999998</v>
      </c>
      <c r="F33" s="54">
        <f t="shared" si="27"/>
        <v>5323808.2989457296</v>
      </c>
      <c r="G33" s="375">
        <f t="shared" si="28"/>
        <v>942384.32541769464</v>
      </c>
      <c r="H33" s="356">
        <f t="shared" si="29"/>
        <v>942384.32541769464</v>
      </c>
      <c r="I33" s="51">
        <f t="shared" si="6"/>
        <v>0</v>
      </c>
      <c r="J33" s="51"/>
      <c r="K33" s="112"/>
      <c r="L33" s="53">
        <f t="shared" si="30"/>
        <v>0</v>
      </c>
      <c r="M33" s="112"/>
      <c r="N33" s="53">
        <f t="shared" si="4"/>
        <v>0</v>
      </c>
      <c r="O33" s="53">
        <f t="shared" si="5"/>
        <v>0</v>
      </c>
      <c r="P33" s="1"/>
      <c r="R33" s="1"/>
      <c r="S33" s="1"/>
      <c r="T33" s="1"/>
      <c r="U33" s="1"/>
    </row>
    <row r="34" spans="2:21" ht="12.5">
      <c r="B34" t="str">
        <f t="shared" si="0"/>
        <v/>
      </c>
      <c r="C34" s="376">
        <f>IF(D11="","-",+C33+1)</f>
        <v>2031</v>
      </c>
      <c r="D34" s="408">
        <f>IF(F33+SUM(E$17:E33)=D$10,F33,D$10-SUM(E$17:E33))</f>
        <v>5323808.2989457296</v>
      </c>
      <c r="E34" s="378">
        <f t="shared" si="26"/>
        <v>340603.27899999998</v>
      </c>
      <c r="F34" s="377">
        <f t="shared" si="27"/>
        <v>4983205.0199457295</v>
      </c>
      <c r="G34" s="379">
        <f t="shared" si="28"/>
        <v>905077.35487172415</v>
      </c>
      <c r="H34" s="380">
        <f t="shared" si="29"/>
        <v>905077.35487172415</v>
      </c>
      <c r="I34" s="381">
        <f t="shared" si="6"/>
        <v>0</v>
      </c>
      <c r="J34" s="381"/>
      <c r="K34" s="382"/>
      <c r="L34" s="383">
        <f t="shared" si="30"/>
        <v>0</v>
      </c>
      <c r="M34" s="382"/>
      <c r="N34" s="383">
        <f t="shared" si="4"/>
        <v>0</v>
      </c>
      <c r="O34" s="383">
        <f t="shared" si="5"/>
        <v>0</v>
      </c>
      <c r="P34" s="384"/>
      <c r="Q34" s="184"/>
      <c r="R34" s="384"/>
      <c r="S34" s="384"/>
      <c r="T34" s="384"/>
      <c r="U34" s="1"/>
    </row>
    <row r="35" spans="2:21" ht="12.5">
      <c r="B35" t="str">
        <f t="shared" si="0"/>
        <v/>
      </c>
      <c r="C35" s="49">
        <f>IF(D11="","-",+C34+1)</f>
        <v>2032</v>
      </c>
      <c r="D35" s="54">
        <f>IF(F34+SUM(E$17:E34)=D$10,F34,D$10-SUM(E$17:E34))</f>
        <v>4983205.0199457295</v>
      </c>
      <c r="E35" s="374">
        <f t="shared" si="26"/>
        <v>340603.27899999998</v>
      </c>
      <c r="F35" s="54">
        <f t="shared" si="27"/>
        <v>4642601.7409457294</v>
      </c>
      <c r="G35" s="375">
        <f t="shared" si="28"/>
        <v>867770.3843257539</v>
      </c>
      <c r="H35" s="356">
        <f t="shared" si="29"/>
        <v>867770.3843257539</v>
      </c>
      <c r="I35" s="51">
        <f t="shared" si="6"/>
        <v>0</v>
      </c>
      <c r="J35" s="51"/>
      <c r="K35" s="112"/>
      <c r="L35" s="53">
        <f t="shared" si="30"/>
        <v>0</v>
      </c>
      <c r="M35" s="112"/>
      <c r="N35" s="53">
        <f t="shared" si="4"/>
        <v>0</v>
      </c>
      <c r="O35" s="53">
        <f t="shared" si="5"/>
        <v>0</v>
      </c>
      <c r="P35" s="1"/>
      <c r="R35" s="1"/>
      <c r="S35" s="1"/>
      <c r="T35" s="1"/>
      <c r="U35" s="1"/>
    </row>
    <row r="36" spans="2:21" ht="12.5">
      <c r="B36" t="str">
        <f t="shared" si="0"/>
        <v/>
      </c>
      <c r="C36" s="49">
        <f>IF(D11="","-",+C35+1)</f>
        <v>2033</v>
      </c>
      <c r="D36" s="54">
        <f>IF(F35+SUM(E$17:E35)=D$10,F35,D$10-SUM(E$17:E35))</f>
        <v>4642601.7409457294</v>
      </c>
      <c r="E36" s="374">
        <f t="shared" si="26"/>
        <v>340603.27899999998</v>
      </c>
      <c r="F36" s="54">
        <f t="shared" si="27"/>
        <v>4301998.4619457293</v>
      </c>
      <c r="G36" s="375">
        <f t="shared" si="28"/>
        <v>830463.4137797833</v>
      </c>
      <c r="H36" s="356">
        <f t="shared" si="29"/>
        <v>830463.4137797833</v>
      </c>
      <c r="I36" s="51">
        <f t="shared" si="6"/>
        <v>0</v>
      </c>
      <c r="J36" s="51"/>
      <c r="K36" s="112"/>
      <c r="L36" s="53">
        <f t="shared" si="30"/>
        <v>0</v>
      </c>
      <c r="M36" s="112"/>
      <c r="N36" s="53">
        <f t="shared" si="4"/>
        <v>0</v>
      </c>
      <c r="O36" s="53">
        <f t="shared" si="5"/>
        <v>0</v>
      </c>
      <c r="P36" s="1"/>
      <c r="R36" s="1"/>
      <c r="S36" s="1"/>
      <c r="T36" s="1"/>
      <c r="U36" s="1"/>
    </row>
    <row r="37" spans="2:21" ht="12.5">
      <c r="B37" t="str">
        <f t="shared" si="0"/>
        <v/>
      </c>
      <c r="C37" s="49">
        <f>IF(D11="","-",+C36+1)</f>
        <v>2034</v>
      </c>
      <c r="D37" s="54">
        <f>IF(F36+SUM(E$17:E36)=D$10,F36,D$10-SUM(E$17:E36))</f>
        <v>4301998.4619457293</v>
      </c>
      <c r="E37" s="374">
        <f t="shared" si="26"/>
        <v>340603.27899999998</v>
      </c>
      <c r="F37" s="54">
        <f t="shared" si="27"/>
        <v>3961395.1829457292</v>
      </c>
      <c r="G37" s="375">
        <f t="shared" si="28"/>
        <v>793156.44323381293</v>
      </c>
      <c r="H37" s="356">
        <f t="shared" si="29"/>
        <v>793156.44323381293</v>
      </c>
      <c r="I37" s="51">
        <f t="shared" si="6"/>
        <v>0</v>
      </c>
      <c r="J37" s="51"/>
      <c r="K37" s="112"/>
      <c r="L37" s="53">
        <f t="shared" si="30"/>
        <v>0</v>
      </c>
      <c r="M37" s="112"/>
      <c r="N37" s="53">
        <f t="shared" si="4"/>
        <v>0</v>
      </c>
      <c r="O37" s="53">
        <f t="shared" si="5"/>
        <v>0</v>
      </c>
      <c r="P37" s="1"/>
      <c r="R37" s="1"/>
      <c r="S37" s="1"/>
      <c r="T37" s="1"/>
      <c r="U37" s="1"/>
    </row>
    <row r="38" spans="2:21" ht="12.5">
      <c r="B38" t="str">
        <f t="shared" si="0"/>
        <v/>
      </c>
      <c r="C38" s="49">
        <f>IF(D11="","-",+C37+1)</f>
        <v>2035</v>
      </c>
      <c r="D38" s="54">
        <f>IF(F37+SUM(E$17:E37)=D$10,F37,D$10-SUM(E$17:E37))</f>
        <v>3961395.1829457292</v>
      </c>
      <c r="E38" s="374">
        <f t="shared" si="26"/>
        <v>340603.27899999998</v>
      </c>
      <c r="F38" s="54">
        <f t="shared" si="27"/>
        <v>3620791.9039457291</v>
      </c>
      <c r="G38" s="375">
        <f t="shared" si="28"/>
        <v>755849.47268784256</v>
      </c>
      <c r="H38" s="356">
        <f t="shared" si="29"/>
        <v>755849.47268784256</v>
      </c>
      <c r="I38" s="51">
        <f t="shared" si="6"/>
        <v>0</v>
      </c>
      <c r="J38" s="51"/>
      <c r="K38" s="112"/>
      <c r="L38" s="53">
        <f t="shared" si="30"/>
        <v>0</v>
      </c>
      <c r="M38" s="112"/>
      <c r="N38" s="53">
        <f t="shared" si="4"/>
        <v>0</v>
      </c>
      <c r="O38" s="53">
        <f t="shared" si="5"/>
        <v>0</v>
      </c>
      <c r="P38" s="1"/>
      <c r="R38" s="1"/>
      <c r="S38" s="1"/>
      <c r="T38" s="1"/>
      <c r="U38" s="1"/>
    </row>
    <row r="39" spans="2:21" ht="12.5">
      <c r="B39" t="str">
        <f t="shared" si="0"/>
        <v/>
      </c>
      <c r="C39" s="49">
        <f>IF(D11="","-",+C38+1)</f>
        <v>2036</v>
      </c>
      <c r="D39" s="54">
        <f>IF(F38+SUM(E$17:E38)=D$10,F38,D$10-SUM(E$17:E38))</f>
        <v>3620791.9039457291</v>
      </c>
      <c r="E39" s="374">
        <f t="shared" si="26"/>
        <v>340603.27899999998</v>
      </c>
      <c r="F39" s="54">
        <f t="shared" si="27"/>
        <v>3280188.624945729</v>
      </c>
      <c r="G39" s="375">
        <f t="shared" si="28"/>
        <v>718542.50214187219</v>
      </c>
      <c r="H39" s="356">
        <f t="shared" si="29"/>
        <v>718542.50214187219</v>
      </c>
      <c r="I39" s="51">
        <f t="shared" si="6"/>
        <v>0</v>
      </c>
      <c r="J39" s="51"/>
      <c r="K39" s="112"/>
      <c r="L39" s="53">
        <f t="shared" si="30"/>
        <v>0</v>
      </c>
      <c r="M39" s="112"/>
      <c r="N39" s="53">
        <f t="shared" si="4"/>
        <v>0</v>
      </c>
      <c r="O39" s="53">
        <f t="shared" si="5"/>
        <v>0</v>
      </c>
      <c r="P39" s="1"/>
      <c r="R39" s="1"/>
      <c r="S39" s="1"/>
      <c r="T39" s="1"/>
      <c r="U39" s="1"/>
    </row>
    <row r="40" spans="2:21" ht="12.5">
      <c r="B40" t="str">
        <f t="shared" si="0"/>
        <v/>
      </c>
      <c r="C40" s="49">
        <f>IF(D11="","-",+C39+1)</f>
        <v>2037</v>
      </c>
      <c r="D40" s="54">
        <f>IF(F39+SUM(E$17:E39)=D$10,F39,D$10-SUM(E$17:E39))</f>
        <v>3280188.624945729</v>
      </c>
      <c r="E40" s="374">
        <f t="shared" si="26"/>
        <v>340603.27899999998</v>
      </c>
      <c r="F40" s="54">
        <f t="shared" si="27"/>
        <v>2939585.3459457289</v>
      </c>
      <c r="G40" s="375">
        <f t="shared" si="28"/>
        <v>681235.53159590182</v>
      </c>
      <c r="H40" s="356">
        <f t="shared" si="29"/>
        <v>681235.53159590182</v>
      </c>
      <c r="I40" s="51">
        <f t="shared" si="6"/>
        <v>0</v>
      </c>
      <c r="J40" s="51"/>
      <c r="K40" s="112"/>
      <c r="L40" s="53">
        <f t="shared" si="30"/>
        <v>0</v>
      </c>
      <c r="M40" s="112"/>
      <c r="N40" s="53">
        <f t="shared" si="4"/>
        <v>0</v>
      </c>
      <c r="O40" s="53">
        <f t="shared" si="5"/>
        <v>0</v>
      </c>
      <c r="P40" s="1"/>
      <c r="R40" s="1"/>
      <c r="S40" s="1"/>
      <c r="T40" s="1"/>
      <c r="U40" s="1"/>
    </row>
    <row r="41" spans="2:21" ht="12.5">
      <c r="B41" t="str">
        <f t="shared" si="0"/>
        <v/>
      </c>
      <c r="C41" s="49">
        <f>IF(D12="","-",+C40+1)</f>
        <v>2038</v>
      </c>
      <c r="D41" s="54">
        <f>IF(F40+SUM(E$17:E40)=D$10,F40,D$10-SUM(E$17:E40))</f>
        <v>2939585.3459457289</v>
      </c>
      <c r="E41" s="374">
        <f t="shared" si="26"/>
        <v>340603.27899999998</v>
      </c>
      <c r="F41" s="54">
        <f t="shared" si="27"/>
        <v>2598982.0669457288</v>
      </c>
      <c r="G41" s="375">
        <f t="shared" si="28"/>
        <v>643928.56104993145</v>
      </c>
      <c r="H41" s="356">
        <f t="shared" si="29"/>
        <v>643928.56104993145</v>
      </c>
      <c r="I41" s="51">
        <f t="shared" si="6"/>
        <v>0</v>
      </c>
      <c r="J41" s="51"/>
      <c r="K41" s="112"/>
      <c r="L41" s="53">
        <f t="shared" si="30"/>
        <v>0</v>
      </c>
      <c r="M41" s="112"/>
      <c r="N41" s="53">
        <f t="shared" si="4"/>
        <v>0</v>
      </c>
      <c r="O41" s="53">
        <f t="shared" si="5"/>
        <v>0</v>
      </c>
      <c r="P41" s="1"/>
      <c r="R41" s="1"/>
      <c r="S41" s="1"/>
      <c r="T41" s="1"/>
      <c r="U41" s="1"/>
    </row>
    <row r="42" spans="2:21" ht="12.5">
      <c r="B42" t="str">
        <f t="shared" si="0"/>
        <v/>
      </c>
      <c r="C42" s="49">
        <f>IF(D13="","-",+C41+1)</f>
        <v>2039</v>
      </c>
      <c r="D42" s="54">
        <f>IF(F41+SUM(E$17:E41)=D$10,F41,D$10-SUM(E$17:E41))</f>
        <v>2598982.0669457288</v>
      </c>
      <c r="E42" s="374">
        <f t="shared" si="26"/>
        <v>340603.27899999998</v>
      </c>
      <c r="F42" s="54">
        <f t="shared" si="27"/>
        <v>2258378.7879457287</v>
      </c>
      <c r="G42" s="375">
        <f t="shared" si="28"/>
        <v>606621.59050396108</v>
      </c>
      <c r="H42" s="356">
        <f t="shared" si="29"/>
        <v>606621.59050396108</v>
      </c>
      <c r="I42" s="51">
        <f t="shared" si="6"/>
        <v>0</v>
      </c>
      <c r="J42" s="51"/>
      <c r="K42" s="112"/>
      <c r="L42" s="53">
        <f t="shared" si="30"/>
        <v>0</v>
      </c>
      <c r="M42" s="112"/>
      <c r="N42" s="53">
        <f t="shared" si="4"/>
        <v>0</v>
      </c>
      <c r="O42" s="53">
        <f t="shared" si="5"/>
        <v>0</v>
      </c>
      <c r="P42" s="1"/>
      <c r="R42" s="1"/>
      <c r="S42" s="1"/>
      <c r="T42" s="1"/>
      <c r="U42" s="1"/>
    </row>
    <row r="43" spans="2:21" ht="12.5">
      <c r="B43" t="str">
        <f t="shared" si="0"/>
        <v/>
      </c>
      <c r="C43" s="49">
        <f>IF(D11="","-",+C42+1)</f>
        <v>2040</v>
      </c>
      <c r="D43" s="54">
        <f>IF(F42+SUM(E$17:E42)=D$10,F42,D$10-SUM(E$17:E42))</f>
        <v>2258378.7879457287</v>
      </c>
      <c r="E43" s="374">
        <f t="shared" si="26"/>
        <v>340603.27899999998</v>
      </c>
      <c r="F43" s="54">
        <f t="shared" si="27"/>
        <v>1917775.5089457287</v>
      </c>
      <c r="G43" s="375">
        <f t="shared" si="28"/>
        <v>569314.61995799071</v>
      </c>
      <c r="H43" s="356">
        <f t="shared" si="29"/>
        <v>569314.61995799071</v>
      </c>
      <c r="I43" s="51">
        <f t="shared" si="6"/>
        <v>0</v>
      </c>
      <c r="J43" s="51"/>
      <c r="K43" s="112"/>
      <c r="L43" s="53">
        <f t="shared" si="30"/>
        <v>0</v>
      </c>
      <c r="M43" s="112"/>
      <c r="N43" s="53">
        <f t="shared" si="4"/>
        <v>0</v>
      </c>
      <c r="O43" s="53">
        <f t="shared" si="5"/>
        <v>0</v>
      </c>
      <c r="P43" s="1"/>
      <c r="R43" s="1"/>
      <c r="S43" s="1"/>
      <c r="T43" s="1"/>
      <c r="U43" s="1"/>
    </row>
    <row r="44" spans="2:21" ht="12.5">
      <c r="B44" t="str">
        <f t="shared" si="0"/>
        <v/>
      </c>
      <c r="C44" s="49">
        <f>IF(D11="","-",+C43+1)</f>
        <v>2041</v>
      </c>
      <c r="D44" s="54">
        <f>IF(F43+SUM(E$17:E43)=D$10,F43,D$10-SUM(E$17:E43))</f>
        <v>1917775.5089457287</v>
      </c>
      <c r="E44" s="374">
        <f t="shared" si="26"/>
        <v>340603.27899999998</v>
      </c>
      <c r="F44" s="54">
        <f t="shared" si="27"/>
        <v>1577172.2299457286</v>
      </c>
      <c r="G44" s="375">
        <f t="shared" si="28"/>
        <v>532007.64941202023</v>
      </c>
      <c r="H44" s="356">
        <f t="shared" si="29"/>
        <v>532007.64941202023</v>
      </c>
      <c r="I44" s="51">
        <f t="shared" si="6"/>
        <v>0</v>
      </c>
      <c r="J44" s="51"/>
      <c r="K44" s="112"/>
      <c r="L44" s="53">
        <f t="shared" si="30"/>
        <v>0</v>
      </c>
      <c r="M44" s="112"/>
      <c r="N44" s="53">
        <f t="shared" si="4"/>
        <v>0</v>
      </c>
      <c r="O44" s="53">
        <f t="shared" si="5"/>
        <v>0</v>
      </c>
      <c r="P44" s="1"/>
      <c r="R44" s="1"/>
      <c r="S44" s="1"/>
      <c r="T44" s="1"/>
      <c r="U44" s="1"/>
    </row>
    <row r="45" spans="2:21" ht="12.5">
      <c r="B45" t="str">
        <f t="shared" si="0"/>
        <v/>
      </c>
      <c r="C45" s="49">
        <f>IF(D11="","-",+C44+1)</f>
        <v>2042</v>
      </c>
      <c r="D45" s="54">
        <f>IF(F44+SUM(E$17:E44)=D$10,F44,D$10-SUM(E$17:E44))</f>
        <v>1577172.2299457286</v>
      </c>
      <c r="E45" s="374">
        <f t="shared" si="26"/>
        <v>340603.27899999998</v>
      </c>
      <c r="F45" s="54">
        <f t="shared" si="27"/>
        <v>1236568.9509457285</v>
      </c>
      <c r="G45" s="375">
        <f t="shared" si="28"/>
        <v>494700.67886604986</v>
      </c>
      <c r="H45" s="356">
        <f t="shared" si="29"/>
        <v>494700.67886604986</v>
      </c>
      <c r="I45" s="51">
        <f t="shared" si="6"/>
        <v>0</v>
      </c>
      <c r="J45" s="51"/>
      <c r="K45" s="112"/>
      <c r="L45" s="53">
        <f t="shared" si="30"/>
        <v>0</v>
      </c>
      <c r="M45" s="112"/>
      <c r="N45" s="53">
        <f t="shared" si="4"/>
        <v>0</v>
      </c>
      <c r="O45" s="53">
        <f t="shared" si="5"/>
        <v>0</v>
      </c>
      <c r="P45" s="1"/>
      <c r="R45" s="1"/>
      <c r="S45" s="1"/>
      <c r="T45" s="1"/>
      <c r="U45" s="1"/>
    </row>
    <row r="46" spans="2:21" ht="12.5">
      <c r="B46" t="str">
        <f t="shared" si="0"/>
        <v/>
      </c>
      <c r="C46" s="49">
        <f>IF(D11="","-",+C45+1)</f>
        <v>2043</v>
      </c>
      <c r="D46" s="54">
        <f>IF(F45+SUM(E$17:E45)=D$10,F45,D$10-SUM(E$17:E45))</f>
        <v>1236568.9509457285</v>
      </c>
      <c r="E46" s="374">
        <f t="shared" si="26"/>
        <v>340603.27899999998</v>
      </c>
      <c r="F46" s="54">
        <f t="shared" si="27"/>
        <v>895965.67194572848</v>
      </c>
      <c r="G46" s="375">
        <f t="shared" si="28"/>
        <v>457393.70832007949</v>
      </c>
      <c r="H46" s="356">
        <f t="shared" si="29"/>
        <v>457393.70832007949</v>
      </c>
      <c r="I46" s="51">
        <f t="shared" si="6"/>
        <v>0</v>
      </c>
      <c r="J46" s="51"/>
      <c r="K46" s="112"/>
      <c r="L46" s="53">
        <f t="shared" si="30"/>
        <v>0</v>
      </c>
      <c r="M46" s="112"/>
      <c r="N46" s="53">
        <f t="shared" si="4"/>
        <v>0</v>
      </c>
      <c r="O46" s="53">
        <f t="shared" si="5"/>
        <v>0</v>
      </c>
      <c r="P46" s="1"/>
      <c r="R46" s="1"/>
      <c r="S46" s="1"/>
      <c r="T46" s="1"/>
      <c r="U46" s="1"/>
    </row>
    <row r="47" spans="2:21" ht="12.5">
      <c r="B47" t="str">
        <f t="shared" si="0"/>
        <v/>
      </c>
      <c r="C47" s="49">
        <f>IF(D11="","-",+C46+1)</f>
        <v>2044</v>
      </c>
      <c r="D47" s="54">
        <f>IF(F46+SUM(E$17:E46)=D$10,F46,D$10-SUM(E$17:E46))</f>
        <v>895965.67194572848</v>
      </c>
      <c r="E47" s="374">
        <f t="shared" si="26"/>
        <v>340603.27899999998</v>
      </c>
      <c r="F47" s="54">
        <f t="shared" si="27"/>
        <v>555362.3929457285</v>
      </c>
      <c r="G47" s="375">
        <f t="shared" si="28"/>
        <v>420086.73777410912</v>
      </c>
      <c r="H47" s="356">
        <f t="shared" si="29"/>
        <v>420086.73777410912</v>
      </c>
      <c r="I47" s="51">
        <f t="shared" si="6"/>
        <v>0</v>
      </c>
      <c r="J47" s="51"/>
      <c r="K47" s="112"/>
      <c r="L47" s="53">
        <f t="shared" si="30"/>
        <v>0</v>
      </c>
      <c r="M47" s="112"/>
      <c r="N47" s="53">
        <f t="shared" si="4"/>
        <v>0</v>
      </c>
      <c r="O47" s="53">
        <f t="shared" si="5"/>
        <v>0</v>
      </c>
      <c r="P47" s="1"/>
      <c r="R47" s="1"/>
      <c r="S47" s="1"/>
      <c r="T47" s="1"/>
      <c r="U47" s="1"/>
    </row>
    <row r="48" spans="2:21" ht="12.5">
      <c r="B48" t="str">
        <f t="shared" si="0"/>
        <v/>
      </c>
      <c r="C48" s="49">
        <f>IF(D11="","-",+C47+1)</f>
        <v>2045</v>
      </c>
      <c r="D48" s="54">
        <f>IF(F47+SUM(E$17:E47)=D$10,F47,D$10-SUM(E$17:E47))</f>
        <v>555362.3929457285</v>
      </c>
      <c r="E48" s="374">
        <f t="shared" si="26"/>
        <v>340603.27899999998</v>
      </c>
      <c r="F48" s="54">
        <f t="shared" si="27"/>
        <v>214759.11394572852</v>
      </c>
      <c r="G48" s="375">
        <f t="shared" si="28"/>
        <v>382779.76722813875</v>
      </c>
      <c r="H48" s="356">
        <f t="shared" si="29"/>
        <v>382779.76722813875</v>
      </c>
      <c r="I48" s="51">
        <f t="shared" si="6"/>
        <v>0</v>
      </c>
      <c r="J48" s="51"/>
      <c r="K48" s="112"/>
      <c r="L48" s="53">
        <f t="shared" si="30"/>
        <v>0</v>
      </c>
      <c r="M48" s="112"/>
      <c r="N48" s="53">
        <f t="shared" si="4"/>
        <v>0</v>
      </c>
      <c r="O48" s="53">
        <f t="shared" si="5"/>
        <v>0</v>
      </c>
      <c r="P48" s="1"/>
      <c r="R48" s="1"/>
      <c r="S48" s="1"/>
      <c r="T48" s="1"/>
      <c r="U48" s="1"/>
    </row>
    <row r="49" spans="2:21" ht="12.5">
      <c r="B49" t="str">
        <f t="shared" si="0"/>
        <v/>
      </c>
      <c r="C49" s="49">
        <f>IF(D11="","-",+C48+1)</f>
        <v>2046</v>
      </c>
      <c r="D49" s="54">
        <f>IF(F48+SUM(E$17:E48)=D$10,F48,D$10-SUM(E$17:E48))</f>
        <v>214759.11394572852</v>
      </c>
      <c r="E49" s="374">
        <f t="shared" si="26"/>
        <v>214759.11394572852</v>
      </c>
      <c r="F49" s="54">
        <f t="shared" si="27"/>
        <v>0</v>
      </c>
      <c r="G49" s="375">
        <f t="shared" si="28"/>
        <v>226520.61542330531</v>
      </c>
      <c r="H49" s="356">
        <f t="shared" si="29"/>
        <v>226520.61542330531</v>
      </c>
      <c r="I49" s="51">
        <f t="shared" si="6"/>
        <v>0</v>
      </c>
      <c r="J49" s="51"/>
      <c r="K49" s="112"/>
      <c r="L49" s="53">
        <f t="shared" si="30"/>
        <v>0</v>
      </c>
      <c r="M49" s="112"/>
      <c r="N49" s="53">
        <f t="shared" si="4"/>
        <v>0</v>
      </c>
      <c r="O49" s="53">
        <f t="shared" si="5"/>
        <v>0</v>
      </c>
      <c r="P49" s="1"/>
      <c r="R49" s="1"/>
      <c r="S49" s="1"/>
      <c r="T49" s="1"/>
      <c r="U49" s="1"/>
    </row>
    <row r="50" spans="2:21" ht="12.5">
      <c r="B50" t="str">
        <f t="shared" si="0"/>
        <v/>
      </c>
      <c r="C50" s="49">
        <f>IF(D11="","-",+C49+1)</f>
        <v>2047</v>
      </c>
      <c r="D50" s="54">
        <f>IF(F49+SUM(E$17:E49)=D$10,F49,D$10-SUM(E$17:E49))</f>
        <v>0</v>
      </c>
      <c r="E50" s="374">
        <f t="shared" si="26"/>
        <v>0</v>
      </c>
      <c r="F50" s="54">
        <f t="shared" si="27"/>
        <v>0</v>
      </c>
      <c r="G50" s="375">
        <f t="shared" si="28"/>
        <v>0</v>
      </c>
      <c r="H50" s="356">
        <f t="shared" si="29"/>
        <v>0</v>
      </c>
      <c r="I50" s="51">
        <f t="shared" si="6"/>
        <v>0</v>
      </c>
      <c r="J50" s="51"/>
      <c r="K50" s="112"/>
      <c r="L50" s="53">
        <f t="shared" si="30"/>
        <v>0</v>
      </c>
      <c r="M50" s="112"/>
      <c r="N50" s="53">
        <f t="shared" si="4"/>
        <v>0</v>
      </c>
      <c r="O50" s="53">
        <f t="shared" si="5"/>
        <v>0</v>
      </c>
      <c r="P50" s="1"/>
      <c r="R50" s="1"/>
      <c r="S50" s="1"/>
      <c r="T50" s="1"/>
      <c r="U50" s="1"/>
    </row>
    <row r="51" spans="2:21" ht="12.5">
      <c r="B51" t="str">
        <f t="shared" si="0"/>
        <v/>
      </c>
      <c r="C51" s="49">
        <f>IF(D11="","-",+C50+1)</f>
        <v>2048</v>
      </c>
      <c r="D51" s="54">
        <f>IF(F50+SUM(E$17:E50)=D$10,F50,D$10-SUM(E$17:E50))</f>
        <v>0</v>
      </c>
      <c r="E51" s="374">
        <f t="shared" si="26"/>
        <v>0</v>
      </c>
      <c r="F51" s="54">
        <f t="shared" si="27"/>
        <v>0</v>
      </c>
      <c r="G51" s="375">
        <f t="shared" si="28"/>
        <v>0</v>
      </c>
      <c r="H51" s="356">
        <f t="shared" si="29"/>
        <v>0</v>
      </c>
      <c r="I51" s="51">
        <f t="shared" si="6"/>
        <v>0</v>
      </c>
      <c r="J51" s="51"/>
      <c r="K51" s="112"/>
      <c r="L51" s="53">
        <f t="shared" si="30"/>
        <v>0</v>
      </c>
      <c r="M51" s="112"/>
      <c r="N51" s="53">
        <f t="shared" si="4"/>
        <v>0</v>
      </c>
      <c r="O51" s="53">
        <f t="shared" si="5"/>
        <v>0</v>
      </c>
      <c r="P51" s="1"/>
      <c r="R51" s="1"/>
      <c r="S51" s="1"/>
      <c r="T51" s="1"/>
      <c r="U51" s="1"/>
    </row>
    <row r="52" spans="2:21" ht="12.5">
      <c r="B52" t="str">
        <f t="shared" si="0"/>
        <v/>
      </c>
      <c r="C52" s="49">
        <f>IF(D11="","-",+C51+1)</f>
        <v>2049</v>
      </c>
      <c r="D52" s="54">
        <f>IF(F51+SUM(E$17:E51)=D$10,F51,D$10-SUM(E$17:E51))</f>
        <v>0</v>
      </c>
      <c r="E52" s="374">
        <f t="shared" si="26"/>
        <v>0</v>
      </c>
      <c r="F52" s="54">
        <f t="shared" si="27"/>
        <v>0</v>
      </c>
      <c r="G52" s="375">
        <f t="shared" si="28"/>
        <v>0</v>
      </c>
      <c r="H52" s="356">
        <f t="shared" si="29"/>
        <v>0</v>
      </c>
      <c r="I52" s="51">
        <f t="shared" si="6"/>
        <v>0</v>
      </c>
      <c r="J52" s="51"/>
      <c r="K52" s="112"/>
      <c r="L52" s="53">
        <f t="shared" si="30"/>
        <v>0</v>
      </c>
      <c r="M52" s="112"/>
      <c r="N52" s="53">
        <f t="shared" si="4"/>
        <v>0</v>
      </c>
      <c r="O52" s="53">
        <f t="shared" si="5"/>
        <v>0</v>
      </c>
      <c r="P52" s="1"/>
      <c r="R52" s="1"/>
      <c r="S52" s="1"/>
      <c r="T52" s="1"/>
      <c r="U52" s="1"/>
    </row>
    <row r="53" spans="2:21" ht="12.5">
      <c r="B53" t="str">
        <f t="shared" si="0"/>
        <v/>
      </c>
      <c r="C53" s="49">
        <f>IF(D11="","-",+C52+1)</f>
        <v>2050</v>
      </c>
      <c r="D53" s="54">
        <f>IF(F52+SUM(E$17:E52)=D$10,F52,D$10-SUM(E$17:E52))</f>
        <v>0</v>
      </c>
      <c r="E53" s="374">
        <f t="shared" si="26"/>
        <v>0</v>
      </c>
      <c r="F53" s="54">
        <f t="shared" si="27"/>
        <v>0</v>
      </c>
      <c r="G53" s="375">
        <f t="shared" si="28"/>
        <v>0</v>
      </c>
      <c r="H53" s="356">
        <f t="shared" si="29"/>
        <v>0</v>
      </c>
      <c r="I53" s="51">
        <f t="shared" si="6"/>
        <v>0</v>
      </c>
      <c r="J53" s="51"/>
      <c r="K53" s="112"/>
      <c r="L53" s="53">
        <f t="shared" si="30"/>
        <v>0</v>
      </c>
      <c r="M53" s="112"/>
      <c r="N53" s="53">
        <f t="shared" si="4"/>
        <v>0</v>
      </c>
      <c r="O53" s="53">
        <f t="shared" si="5"/>
        <v>0</v>
      </c>
      <c r="P53" s="1"/>
      <c r="R53" s="1"/>
      <c r="S53" s="1"/>
      <c r="T53" s="1"/>
      <c r="U53" s="1"/>
    </row>
    <row r="54" spans="2:21" ht="12.5">
      <c r="B54" t="str">
        <f t="shared" si="0"/>
        <v/>
      </c>
      <c r="C54" s="49">
        <f>IF(D11="","-",+C53+1)</f>
        <v>2051</v>
      </c>
      <c r="D54" s="54">
        <f>IF(F53+SUM(E$17:E53)=D$10,F53,D$10-SUM(E$17:E53))</f>
        <v>0</v>
      </c>
      <c r="E54" s="374">
        <f t="shared" si="26"/>
        <v>0</v>
      </c>
      <c r="F54" s="54">
        <f t="shared" si="27"/>
        <v>0</v>
      </c>
      <c r="G54" s="375">
        <f t="shared" si="28"/>
        <v>0</v>
      </c>
      <c r="H54" s="356">
        <f t="shared" si="29"/>
        <v>0</v>
      </c>
      <c r="I54" s="51">
        <f t="shared" si="6"/>
        <v>0</v>
      </c>
      <c r="J54" s="51"/>
      <c r="K54" s="112"/>
      <c r="L54" s="53">
        <f t="shared" si="30"/>
        <v>0</v>
      </c>
      <c r="M54" s="112"/>
      <c r="N54" s="53">
        <f t="shared" si="4"/>
        <v>0</v>
      </c>
      <c r="O54" s="53">
        <f t="shared" si="5"/>
        <v>0</v>
      </c>
      <c r="P54" s="1"/>
      <c r="R54" s="1"/>
      <c r="S54" s="1"/>
      <c r="T54" s="1"/>
      <c r="U54" s="1"/>
    </row>
    <row r="55" spans="2:21" ht="12.5">
      <c r="B55" t="str">
        <f t="shared" si="0"/>
        <v/>
      </c>
      <c r="C55" s="49">
        <f>IF(D11="","-",+C54+1)</f>
        <v>2052</v>
      </c>
      <c r="D55" s="54">
        <f>IF(F54+SUM(E$17:E54)=D$10,F54,D$10-SUM(E$17:E54))</f>
        <v>0</v>
      </c>
      <c r="E55" s="374">
        <f t="shared" si="26"/>
        <v>0</v>
      </c>
      <c r="F55" s="54">
        <f t="shared" si="27"/>
        <v>0</v>
      </c>
      <c r="G55" s="375">
        <f t="shared" si="28"/>
        <v>0</v>
      </c>
      <c r="H55" s="356">
        <f t="shared" si="29"/>
        <v>0</v>
      </c>
      <c r="I55" s="51">
        <f t="shared" si="6"/>
        <v>0</v>
      </c>
      <c r="J55" s="51"/>
      <c r="K55" s="112"/>
      <c r="L55" s="53">
        <f t="shared" si="30"/>
        <v>0</v>
      </c>
      <c r="M55" s="112"/>
      <c r="N55" s="53">
        <f t="shared" si="4"/>
        <v>0</v>
      </c>
      <c r="O55" s="53">
        <f t="shared" si="5"/>
        <v>0</v>
      </c>
      <c r="P55" s="1"/>
      <c r="R55" s="1"/>
      <c r="S55" s="1"/>
      <c r="T55" s="1"/>
      <c r="U55" s="1"/>
    </row>
    <row r="56" spans="2:21" ht="12.5">
      <c r="B56" t="str">
        <f t="shared" si="0"/>
        <v/>
      </c>
      <c r="C56" s="49">
        <f>IF(D11="","-",+C55+1)</f>
        <v>2053</v>
      </c>
      <c r="D56" s="54">
        <f>IF(F55+SUM(E$17:E55)=D$10,F55,D$10-SUM(E$17:E55))</f>
        <v>0</v>
      </c>
      <c r="E56" s="374">
        <f t="shared" si="26"/>
        <v>0</v>
      </c>
      <c r="F56" s="54">
        <f t="shared" si="27"/>
        <v>0</v>
      </c>
      <c r="G56" s="375">
        <f t="shared" si="28"/>
        <v>0</v>
      </c>
      <c r="H56" s="356">
        <f t="shared" si="29"/>
        <v>0</v>
      </c>
      <c r="I56" s="51">
        <f t="shared" si="6"/>
        <v>0</v>
      </c>
      <c r="J56" s="51"/>
      <c r="K56" s="112"/>
      <c r="L56" s="53">
        <f t="shared" si="30"/>
        <v>0</v>
      </c>
      <c r="M56" s="112"/>
      <c r="N56" s="53">
        <f t="shared" si="4"/>
        <v>0</v>
      </c>
      <c r="O56" s="53">
        <f t="shared" si="5"/>
        <v>0</v>
      </c>
      <c r="P56" s="1"/>
      <c r="R56" s="1"/>
      <c r="S56" s="1"/>
      <c r="T56" s="1"/>
      <c r="U56" s="1"/>
    </row>
    <row r="57" spans="2:21" ht="12.5">
      <c r="B57" t="str">
        <f t="shared" si="0"/>
        <v/>
      </c>
      <c r="C57" s="49">
        <f>IF(D11="","-",+C56+1)</f>
        <v>2054</v>
      </c>
      <c r="D57" s="54">
        <f>IF(F56+SUM(E$17:E56)=D$10,F56,D$10-SUM(E$17:E56))</f>
        <v>0</v>
      </c>
      <c r="E57" s="374">
        <f t="shared" si="26"/>
        <v>0</v>
      </c>
      <c r="F57" s="54">
        <f t="shared" si="27"/>
        <v>0</v>
      </c>
      <c r="G57" s="375">
        <f t="shared" si="28"/>
        <v>0</v>
      </c>
      <c r="H57" s="356">
        <f t="shared" si="29"/>
        <v>0</v>
      </c>
      <c r="I57" s="51">
        <f t="shared" si="6"/>
        <v>0</v>
      </c>
      <c r="J57" s="51"/>
      <c r="K57" s="112"/>
      <c r="L57" s="53">
        <f t="shared" si="30"/>
        <v>0</v>
      </c>
      <c r="M57" s="112"/>
      <c r="N57" s="53">
        <f t="shared" si="4"/>
        <v>0</v>
      </c>
      <c r="O57" s="53">
        <f t="shared" si="5"/>
        <v>0</v>
      </c>
      <c r="P57" s="1"/>
      <c r="R57" s="1"/>
      <c r="S57" s="1"/>
      <c r="T57" s="1"/>
      <c r="U57" s="1"/>
    </row>
    <row r="58" spans="2:21" ht="12.5">
      <c r="B58" t="str">
        <f t="shared" si="0"/>
        <v/>
      </c>
      <c r="C58" s="49">
        <f>IF(D11="","-",+C57+1)</f>
        <v>2055</v>
      </c>
      <c r="D58" s="54">
        <f>IF(F57+SUM(E$17:E57)=D$10,F57,D$10-SUM(E$17:E57))</f>
        <v>0</v>
      </c>
      <c r="E58" s="374">
        <f t="shared" si="26"/>
        <v>0</v>
      </c>
      <c r="F58" s="54">
        <f t="shared" si="27"/>
        <v>0</v>
      </c>
      <c r="G58" s="375">
        <f t="shared" si="28"/>
        <v>0</v>
      </c>
      <c r="H58" s="356">
        <f t="shared" si="29"/>
        <v>0</v>
      </c>
      <c r="I58" s="51">
        <f t="shared" si="6"/>
        <v>0</v>
      </c>
      <c r="J58" s="51"/>
      <c r="K58" s="112"/>
      <c r="L58" s="53">
        <f t="shared" si="30"/>
        <v>0</v>
      </c>
      <c r="M58" s="112"/>
      <c r="N58" s="53">
        <f t="shared" si="4"/>
        <v>0</v>
      </c>
      <c r="O58" s="53">
        <f t="shared" si="5"/>
        <v>0</v>
      </c>
      <c r="P58" s="1"/>
      <c r="R58" s="1"/>
      <c r="S58" s="1"/>
      <c r="T58" s="1"/>
      <c r="U58" s="1"/>
    </row>
    <row r="59" spans="2:21" ht="12.5">
      <c r="B59" t="str">
        <f t="shared" si="0"/>
        <v/>
      </c>
      <c r="C59" s="49">
        <f>IF(D11="","-",+C58+1)</f>
        <v>2056</v>
      </c>
      <c r="D59" s="54">
        <f>IF(F58+SUM(E$17:E58)=D$10,F58,D$10-SUM(E$17:E58))</f>
        <v>0</v>
      </c>
      <c r="E59" s="374">
        <f t="shared" si="26"/>
        <v>0</v>
      </c>
      <c r="F59" s="54">
        <f t="shared" si="27"/>
        <v>0</v>
      </c>
      <c r="G59" s="375">
        <f t="shared" si="28"/>
        <v>0</v>
      </c>
      <c r="H59" s="356">
        <f t="shared" si="29"/>
        <v>0</v>
      </c>
      <c r="I59" s="51">
        <f t="shared" si="6"/>
        <v>0</v>
      </c>
      <c r="J59" s="51"/>
      <c r="K59" s="112"/>
      <c r="L59" s="53">
        <f t="shared" si="30"/>
        <v>0</v>
      </c>
      <c r="M59" s="112"/>
      <c r="N59" s="53">
        <f t="shared" si="4"/>
        <v>0</v>
      </c>
      <c r="O59" s="53">
        <f t="shared" si="5"/>
        <v>0</v>
      </c>
      <c r="P59" s="1"/>
      <c r="R59" s="1"/>
      <c r="S59" s="1"/>
      <c r="T59" s="1"/>
      <c r="U59" s="1"/>
    </row>
    <row r="60" spans="2:21" ht="12.5">
      <c r="B60" t="str">
        <f t="shared" si="0"/>
        <v/>
      </c>
      <c r="C60" s="49">
        <f>IF(D11="","-",+C59+1)</f>
        <v>2057</v>
      </c>
      <c r="D60" s="54">
        <f>IF(F59+SUM(E$17:E59)=D$10,F59,D$10-SUM(E$17:E59))</f>
        <v>0</v>
      </c>
      <c r="E60" s="374">
        <f t="shared" si="26"/>
        <v>0</v>
      </c>
      <c r="F60" s="54">
        <f t="shared" si="27"/>
        <v>0</v>
      </c>
      <c r="G60" s="375">
        <f t="shared" si="28"/>
        <v>0</v>
      </c>
      <c r="H60" s="356">
        <f t="shared" si="29"/>
        <v>0</v>
      </c>
      <c r="I60" s="51">
        <f t="shared" si="6"/>
        <v>0</v>
      </c>
      <c r="J60" s="51"/>
      <c r="K60" s="112"/>
      <c r="L60" s="53">
        <f t="shared" si="30"/>
        <v>0</v>
      </c>
      <c r="M60" s="112"/>
      <c r="N60" s="53">
        <f t="shared" si="4"/>
        <v>0</v>
      </c>
      <c r="O60" s="53">
        <f t="shared" si="5"/>
        <v>0</v>
      </c>
      <c r="P60" s="1"/>
      <c r="R60" s="1"/>
      <c r="S60" s="1"/>
      <c r="T60" s="1"/>
      <c r="U60" s="1"/>
    </row>
    <row r="61" spans="2:21" ht="12.5">
      <c r="B61" t="str">
        <f t="shared" si="0"/>
        <v/>
      </c>
      <c r="C61" s="49">
        <f>IF(D11="","-",+C60+1)</f>
        <v>2058</v>
      </c>
      <c r="D61" s="54">
        <f>IF(F60+SUM(E$17:E60)=D$10,F60,D$10-SUM(E$17:E60))</f>
        <v>0</v>
      </c>
      <c r="E61" s="374">
        <f t="shared" si="26"/>
        <v>0</v>
      </c>
      <c r="F61" s="54">
        <f t="shared" si="27"/>
        <v>0</v>
      </c>
      <c r="G61" s="375">
        <f t="shared" si="28"/>
        <v>0</v>
      </c>
      <c r="H61" s="356">
        <f t="shared" si="29"/>
        <v>0</v>
      </c>
      <c r="I61" s="51">
        <f t="shared" si="6"/>
        <v>0</v>
      </c>
      <c r="J61" s="51"/>
      <c r="K61" s="112"/>
      <c r="L61" s="53">
        <f t="shared" si="30"/>
        <v>0</v>
      </c>
      <c r="M61" s="112"/>
      <c r="N61" s="53">
        <f t="shared" si="4"/>
        <v>0</v>
      </c>
      <c r="O61" s="53">
        <f t="shared" si="5"/>
        <v>0</v>
      </c>
      <c r="P61" s="1"/>
      <c r="R61" s="1"/>
      <c r="S61" s="1"/>
      <c r="T61" s="1"/>
      <c r="U61" s="1"/>
    </row>
    <row r="62" spans="2:21" ht="12.5">
      <c r="B62" t="str">
        <f t="shared" si="0"/>
        <v/>
      </c>
      <c r="C62" s="49">
        <f>IF(D11="","-",+C61+1)</f>
        <v>2059</v>
      </c>
      <c r="D62" s="54">
        <f>IF(F61+SUM(E$17:E61)=D$10,F61,D$10-SUM(E$17:E61))</f>
        <v>0</v>
      </c>
      <c r="E62" s="374">
        <f t="shared" si="26"/>
        <v>0</v>
      </c>
      <c r="F62" s="54">
        <f t="shared" si="27"/>
        <v>0</v>
      </c>
      <c r="G62" s="375">
        <f t="shared" si="28"/>
        <v>0</v>
      </c>
      <c r="H62" s="356">
        <f t="shared" si="29"/>
        <v>0</v>
      </c>
      <c r="I62" s="51">
        <f t="shared" si="6"/>
        <v>0</v>
      </c>
      <c r="J62" s="51"/>
      <c r="K62" s="112"/>
      <c r="L62" s="53">
        <f t="shared" si="30"/>
        <v>0</v>
      </c>
      <c r="M62" s="112"/>
      <c r="N62" s="53">
        <f t="shared" si="4"/>
        <v>0</v>
      </c>
      <c r="O62" s="53">
        <f t="shared" si="5"/>
        <v>0</v>
      </c>
      <c r="P62" s="1"/>
      <c r="R62" s="1"/>
      <c r="S62" s="1"/>
      <c r="T62" s="1"/>
      <c r="U62" s="1"/>
    </row>
    <row r="63" spans="2:21" ht="12.5">
      <c r="B63" t="str">
        <f t="shared" si="0"/>
        <v/>
      </c>
      <c r="C63" s="49">
        <f>IF(D11="","-",+C62+1)</f>
        <v>2060</v>
      </c>
      <c r="D63" s="54">
        <f>IF(F62+SUM(E$17:E62)=D$10,F62,D$10-SUM(E$17:E62))</f>
        <v>0</v>
      </c>
      <c r="E63" s="374">
        <f t="shared" si="26"/>
        <v>0</v>
      </c>
      <c r="F63" s="54">
        <f t="shared" si="27"/>
        <v>0</v>
      </c>
      <c r="G63" s="375">
        <f t="shared" si="28"/>
        <v>0</v>
      </c>
      <c r="H63" s="356">
        <f t="shared" si="29"/>
        <v>0</v>
      </c>
      <c r="I63" s="51">
        <f t="shared" si="6"/>
        <v>0</v>
      </c>
      <c r="J63" s="51"/>
      <c r="K63" s="112"/>
      <c r="L63" s="53">
        <f t="shared" si="30"/>
        <v>0</v>
      </c>
      <c r="M63" s="112"/>
      <c r="N63" s="53">
        <f t="shared" si="4"/>
        <v>0</v>
      </c>
      <c r="O63" s="53">
        <f t="shared" si="5"/>
        <v>0</v>
      </c>
      <c r="P63" s="1"/>
      <c r="R63" s="1"/>
      <c r="S63" s="1"/>
      <c r="T63" s="1"/>
      <c r="U63" s="1"/>
    </row>
    <row r="64" spans="2:21" ht="12.5">
      <c r="B64" t="str">
        <f t="shared" si="0"/>
        <v/>
      </c>
      <c r="C64" s="49">
        <f>IF(D11="","-",+C63+1)</f>
        <v>2061</v>
      </c>
      <c r="D64" s="54">
        <f>IF(F63+SUM(E$17:E63)=D$10,F63,D$10-SUM(E$17:E63))</f>
        <v>0</v>
      </c>
      <c r="E64" s="374">
        <f t="shared" si="26"/>
        <v>0</v>
      </c>
      <c r="F64" s="54">
        <f t="shared" si="27"/>
        <v>0</v>
      </c>
      <c r="G64" s="375">
        <f t="shared" si="28"/>
        <v>0</v>
      </c>
      <c r="H64" s="356">
        <f t="shared" si="29"/>
        <v>0</v>
      </c>
      <c r="I64" s="51">
        <f t="shared" si="6"/>
        <v>0</v>
      </c>
      <c r="J64" s="51"/>
      <c r="K64" s="112"/>
      <c r="L64" s="53">
        <f t="shared" si="30"/>
        <v>0</v>
      </c>
      <c r="M64" s="112"/>
      <c r="N64" s="53">
        <f t="shared" si="4"/>
        <v>0</v>
      </c>
      <c r="O64" s="53">
        <f t="shared" si="5"/>
        <v>0</v>
      </c>
      <c r="P64" s="1"/>
      <c r="R64" s="1"/>
      <c r="S64" s="1"/>
      <c r="T64" s="1"/>
      <c r="U64" s="1"/>
    </row>
    <row r="65" spans="2:21" ht="12.5">
      <c r="B65" t="str">
        <f t="shared" si="0"/>
        <v/>
      </c>
      <c r="C65" s="49">
        <f>IF(D11="","-",+C64+1)</f>
        <v>2062</v>
      </c>
      <c r="D65" s="54">
        <f>IF(F64+SUM(E$17:E64)=D$10,F64,D$10-SUM(E$17:E64))</f>
        <v>0</v>
      </c>
      <c r="E65" s="374">
        <f t="shared" si="26"/>
        <v>0</v>
      </c>
      <c r="F65" s="54">
        <f t="shared" si="27"/>
        <v>0</v>
      </c>
      <c r="G65" s="375">
        <f t="shared" si="28"/>
        <v>0</v>
      </c>
      <c r="H65" s="356">
        <f t="shared" si="29"/>
        <v>0</v>
      </c>
      <c r="I65" s="51">
        <f t="shared" si="6"/>
        <v>0</v>
      </c>
      <c r="J65" s="51"/>
      <c r="K65" s="112"/>
      <c r="L65" s="53">
        <f t="shared" si="30"/>
        <v>0</v>
      </c>
      <c r="M65" s="112"/>
      <c r="N65" s="53">
        <f t="shared" si="4"/>
        <v>0</v>
      </c>
      <c r="O65" s="53">
        <f t="shared" si="5"/>
        <v>0</v>
      </c>
      <c r="P65" s="1"/>
      <c r="R65" s="1"/>
      <c r="S65" s="1"/>
      <c r="T65" s="1"/>
      <c r="U65" s="1"/>
    </row>
    <row r="66" spans="2:21" ht="12.5">
      <c r="B66" t="str">
        <f t="shared" si="0"/>
        <v/>
      </c>
      <c r="C66" s="49">
        <f>IF(D11="","-",+C65+1)</f>
        <v>2063</v>
      </c>
      <c r="D66" s="54">
        <f>IF(F65+SUM(E$17:E65)=D$10,F65,D$10-SUM(E$17:E65))</f>
        <v>0</v>
      </c>
      <c r="E66" s="374">
        <f t="shared" si="26"/>
        <v>0</v>
      </c>
      <c r="F66" s="54">
        <f t="shared" si="27"/>
        <v>0</v>
      </c>
      <c r="G66" s="375">
        <f t="shared" si="28"/>
        <v>0</v>
      </c>
      <c r="H66" s="356">
        <f t="shared" si="29"/>
        <v>0</v>
      </c>
      <c r="I66" s="51">
        <f t="shared" si="6"/>
        <v>0</v>
      </c>
      <c r="J66" s="51"/>
      <c r="K66" s="112"/>
      <c r="L66" s="53">
        <f t="shared" si="30"/>
        <v>0</v>
      </c>
      <c r="M66" s="112"/>
      <c r="N66" s="53">
        <f t="shared" si="4"/>
        <v>0</v>
      </c>
      <c r="O66" s="53">
        <f t="shared" si="5"/>
        <v>0</v>
      </c>
      <c r="P66" s="1"/>
      <c r="R66" s="1"/>
      <c r="S66" s="1"/>
      <c r="T66" s="1"/>
      <c r="U66" s="1"/>
    </row>
    <row r="67" spans="2:21" ht="12.5">
      <c r="B67" t="str">
        <f t="shared" si="0"/>
        <v/>
      </c>
      <c r="C67" s="49">
        <f>IF(D11="","-",+C66+1)</f>
        <v>2064</v>
      </c>
      <c r="D67" s="54">
        <f>IF(F66+SUM(E$17:E66)=D$10,F66,D$10-SUM(E$17:E66))</f>
        <v>0</v>
      </c>
      <c r="E67" s="374">
        <f t="shared" si="26"/>
        <v>0</v>
      </c>
      <c r="F67" s="54">
        <f t="shared" si="27"/>
        <v>0</v>
      </c>
      <c r="G67" s="375">
        <f t="shared" si="28"/>
        <v>0</v>
      </c>
      <c r="H67" s="356">
        <f t="shared" si="29"/>
        <v>0</v>
      </c>
      <c r="I67" s="51">
        <f t="shared" si="6"/>
        <v>0</v>
      </c>
      <c r="J67" s="51"/>
      <c r="K67" s="112"/>
      <c r="L67" s="53">
        <f t="shared" si="30"/>
        <v>0</v>
      </c>
      <c r="M67" s="112"/>
      <c r="N67" s="53">
        <f t="shared" si="4"/>
        <v>0</v>
      </c>
      <c r="O67" s="53">
        <f t="shared" si="5"/>
        <v>0</v>
      </c>
      <c r="P67" s="1"/>
      <c r="R67" s="1"/>
      <c r="S67" s="1"/>
      <c r="T67" s="1"/>
      <c r="U67" s="1"/>
    </row>
    <row r="68" spans="2:21" ht="12.5">
      <c r="B68" t="str">
        <f t="shared" si="0"/>
        <v/>
      </c>
      <c r="C68" s="49">
        <f>IF(D11="","-",+C67+1)</f>
        <v>2065</v>
      </c>
      <c r="D68" s="54">
        <f>IF(F67+SUM(E$17:E67)=D$10,F67,D$10-SUM(E$17:E67))</f>
        <v>0</v>
      </c>
      <c r="E68" s="374">
        <f t="shared" si="26"/>
        <v>0</v>
      </c>
      <c r="F68" s="54">
        <f t="shared" si="27"/>
        <v>0</v>
      </c>
      <c r="G68" s="375">
        <f t="shared" si="28"/>
        <v>0</v>
      </c>
      <c r="H68" s="356">
        <f t="shared" si="29"/>
        <v>0</v>
      </c>
      <c r="I68" s="51">
        <f t="shared" si="6"/>
        <v>0</v>
      </c>
      <c r="J68" s="51"/>
      <c r="K68" s="112"/>
      <c r="L68" s="53">
        <f t="shared" si="30"/>
        <v>0</v>
      </c>
      <c r="M68" s="112"/>
      <c r="N68" s="53">
        <f t="shared" si="4"/>
        <v>0</v>
      </c>
      <c r="O68" s="53">
        <f t="shared" si="5"/>
        <v>0</v>
      </c>
      <c r="P68" s="1"/>
      <c r="R68" s="1"/>
      <c r="S68" s="1"/>
      <c r="T68" s="1"/>
      <c r="U68" s="1"/>
    </row>
    <row r="69" spans="2:21" ht="12.5">
      <c r="B69" t="str">
        <f t="shared" si="0"/>
        <v/>
      </c>
      <c r="C69" s="49">
        <f>IF(D11="","-",+C68+1)</f>
        <v>2066</v>
      </c>
      <c r="D69" s="54">
        <f>IF(F68+SUM(E$17:E68)=D$10,F68,D$10-SUM(E$17:E68))</f>
        <v>0</v>
      </c>
      <c r="E69" s="374">
        <f t="shared" si="26"/>
        <v>0</v>
      </c>
      <c r="F69" s="54">
        <f t="shared" si="27"/>
        <v>0</v>
      </c>
      <c r="G69" s="375">
        <f t="shared" si="28"/>
        <v>0</v>
      </c>
      <c r="H69" s="356">
        <f t="shared" si="29"/>
        <v>0</v>
      </c>
      <c r="I69" s="51">
        <f t="shared" si="6"/>
        <v>0</v>
      </c>
      <c r="J69" s="51"/>
      <c r="K69" s="112"/>
      <c r="L69" s="53">
        <f t="shared" si="30"/>
        <v>0</v>
      </c>
      <c r="M69" s="112"/>
      <c r="N69" s="53">
        <f t="shared" si="4"/>
        <v>0</v>
      </c>
      <c r="O69" s="53">
        <f t="shared" si="5"/>
        <v>0</v>
      </c>
      <c r="P69" s="1"/>
      <c r="R69" s="1"/>
      <c r="S69" s="1"/>
      <c r="T69" s="1"/>
      <c r="U69" s="1"/>
    </row>
    <row r="70" spans="2:21" ht="12.5">
      <c r="B70" t="str">
        <f t="shared" si="0"/>
        <v/>
      </c>
      <c r="C70" s="49">
        <f>IF(D11="","-",+C69+1)</f>
        <v>2067</v>
      </c>
      <c r="D70" s="54">
        <f>IF(F69+SUM(E$17:E69)=D$10,F69,D$10-SUM(E$17:E69))</f>
        <v>0</v>
      </c>
      <c r="E70" s="374">
        <f t="shared" si="26"/>
        <v>0</v>
      </c>
      <c r="F70" s="54">
        <f t="shared" si="27"/>
        <v>0</v>
      </c>
      <c r="G70" s="375">
        <f t="shared" si="28"/>
        <v>0</v>
      </c>
      <c r="H70" s="356">
        <f t="shared" si="29"/>
        <v>0</v>
      </c>
      <c r="I70" s="51">
        <f t="shared" si="6"/>
        <v>0</v>
      </c>
      <c r="J70" s="51"/>
      <c r="K70" s="112"/>
      <c r="L70" s="53">
        <f t="shared" si="30"/>
        <v>0</v>
      </c>
      <c r="M70" s="112"/>
      <c r="N70" s="53">
        <f t="shared" si="4"/>
        <v>0</v>
      </c>
      <c r="O70" s="53">
        <f t="shared" si="5"/>
        <v>0</v>
      </c>
      <c r="P70" s="1"/>
      <c r="R70" s="1"/>
      <c r="S70" s="1"/>
      <c r="T70" s="1"/>
      <c r="U70" s="1"/>
    </row>
    <row r="71" spans="2:21" ht="12.5">
      <c r="B71" t="str">
        <f t="shared" si="0"/>
        <v/>
      </c>
      <c r="C71" s="49">
        <f>IF(D11="","-",+C70+1)</f>
        <v>2068</v>
      </c>
      <c r="D71" s="54">
        <f>IF(F70+SUM(E$17:E70)=D$10,F70,D$10-SUM(E$17:E70))</f>
        <v>0</v>
      </c>
      <c r="E71" s="374">
        <f t="shared" si="26"/>
        <v>0</v>
      </c>
      <c r="F71" s="54">
        <f t="shared" si="27"/>
        <v>0</v>
      </c>
      <c r="G71" s="375">
        <f t="shared" si="28"/>
        <v>0</v>
      </c>
      <c r="H71" s="356">
        <f t="shared" si="29"/>
        <v>0</v>
      </c>
      <c r="I71" s="51">
        <f t="shared" si="6"/>
        <v>0</v>
      </c>
      <c r="J71" s="51"/>
      <c r="K71" s="112"/>
      <c r="L71" s="53">
        <f t="shared" si="30"/>
        <v>0</v>
      </c>
      <c r="M71" s="112"/>
      <c r="N71" s="53">
        <f t="shared" si="4"/>
        <v>0</v>
      </c>
      <c r="O71" s="53">
        <f t="shared" si="5"/>
        <v>0</v>
      </c>
      <c r="P71" s="1"/>
      <c r="R71" s="1"/>
      <c r="S71" s="1"/>
      <c r="T71" s="1"/>
      <c r="U71" s="1"/>
    </row>
    <row r="72" spans="2:21" ht="12.5">
      <c r="B72" t="str">
        <f t="shared" si="0"/>
        <v/>
      </c>
      <c r="C72" s="49">
        <f>IF(D11="","-",+C71+1)</f>
        <v>2069</v>
      </c>
      <c r="D72" s="54">
        <f>IF(F71+SUM(E$17:E71)=D$10,F71,D$10-SUM(E$17:E71))</f>
        <v>0</v>
      </c>
      <c r="E72" s="374">
        <f t="shared" si="26"/>
        <v>0</v>
      </c>
      <c r="F72" s="54">
        <f t="shared" si="27"/>
        <v>0</v>
      </c>
      <c r="G72" s="375">
        <f t="shared" si="28"/>
        <v>0</v>
      </c>
      <c r="H72" s="356">
        <f t="shared" si="29"/>
        <v>0</v>
      </c>
      <c r="I72" s="51">
        <f t="shared" si="6"/>
        <v>0</v>
      </c>
      <c r="J72" s="51"/>
      <c r="K72" s="112"/>
      <c r="L72" s="53">
        <f t="shared" si="30"/>
        <v>0</v>
      </c>
      <c r="M72" s="112"/>
      <c r="N72" s="53">
        <f t="shared" si="4"/>
        <v>0</v>
      </c>
      <c r="O72" s="53">
        <f t="shared" si="5"/>
        <v>0</v>
      </c>
      <c r="P72" s="1"/>
      <c r="R72" s="1"/>
      <c r="S72" s="1"/>
      <c r="T72" s="1"/>
      <c r="U72" s="1"/>
    </row>
    <row r="73" spans="2:21" ht="13" thickBot="1">
      <c r="B73" t="str">
        <f t="shared" si="0"/>
        <v/>
      </c>
      <c r="C73" s="58">
        <f>IF(D11="","-",+C72+1)</f>
        <v>2070</v>
      </c>
      <c r="D73" s="59">
        <f>IF(F72+SUM(E$17:E72)=D$10,F72,D$10-SUM(E$17:E72))</f>
        <v>0</v>
      </c>
      <c r="E73" s="386">
        <f t="shared" si="26"/>
        <v>0</v>
      </c>
      <c r="F73" s="59">
        <f t="shared" si="27"/>
        <v>0</v>
      </c>
      <c r="G73" s="430">
        <f t="shared" si="28"/>
        <v>0</v>
      </c>
      <c r="H73" s="354">
        <f t="shared" si="29"/>
        <v>0</v>
      </c>
      <c r="I73" s="62">
        <f t="shared" si="6"/>
        <v>0</v>
      </c>
      <c r="J73" s="51"/>
      <c r="K73" s="113"/>
      <c r="L73" s="63">
        <f t="shared" si="30"/>
        <v>0</v>
      </c>
      <c r="M73" s="113"/>
      <c r="N73" s="63">
        <f t="shared" si="4"/>
        <v>0</v>
      </c>
      <c r="O73" s="63">
        <f t="shared" si="5"/>
        <v>0</v>
      </c>
      <c r="P73" s="1"/>
      <c r="R73" s="1"/>
      <c r="S73" s="1"/>
      <c r="T73" s="1"/>
      <c r="U73" s="1"/>
    </row>
    <row r="74" spans="2:21" ht="12.5">
      <c r="C74" s="11" t="s">
        <v>75</v>
      </c>
      <c r="D74" s="239"/>
      <c r="E74" s="239">
        <f>SUM(E17:E73)</f>
        <v>10218098.369999995</v>
      </c>
      <c r="F74" s="239"/>
      <c r="G74" s="239">
        <f>SUM(G17:G73)</f>
        <v>29393876.905421168</v>
      </c>
      <c r="H74" s="239">
        <f>SUM(H17:H73)</f>
        <v>29393876.905421168</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7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1187776.0264947745</v>
      </c>
      <c r="N88" s="393">
        <f>IF(J93&lt;D11,0,VLOOKUP(J93,C17:O73,11))</f>
        <v>1187776.0264947745</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1351885.7867370718</v>
      </c>
      <c r="N89" s="396">
        <f>IF(J93&lt;D11,0,VLOOKUP(J93,C100:P155,7))</f>
        <v>1351885.7867370718</v>
      </c>
      <c r="O89" s="70">
        <f>+N89-M89</f>
        <v>0</v>
      </c>
      <c r="P89" s="1"/>
      <c r="Q89" s="1"/>
      <c r="R89" s="1"/>
      <c r="S89" s="1"/>
      <c r="T89" s="1"/>
      <c r="U89" s="1"/>
    </row>
    <row r="90" spans="1:21" ht="13.5" thickBot="1">
      <c r="C90" s="25" t="s">
        <v>82</v>
      </c>
      <c r="D90" s="96" t="str">
        <f>+D7</f>
        <v xml:space="preserve">Cornville Station Conversion </v>
      </c>
      <c r="E90" s="1"/>
      <c r="F90" s="1"/>
      <c r="G90" s="1"/>
      <c r="H90" s="1"/>
      <c r="I90" s="257"/>
      <c r="J90" s="257"/>
      <c r="K90" s="397"/>
      <c r="L90" s="109" t="s">
        <v>135</v>
      </c>
      <c r="M90" s="398">
        <f>+M89-M88</f>
        <v>164109.76024229731</v>
      </c>
      <c r="N90" s="398">
        <f>+N89-N88</f>
        <v>164109.76024229731</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TP2011093</v>
      </c>
      <c r="E92" s="75"/>
      <c r="F92" s="75"/>
      <c r="G92" s="75"/>
      <c r="H92" s="75"/>
      <c r="I92" s="75"/>
      <c r="J92" s="75"/>
      <c r="Q92" s="1"/>
      <c r="R92" s="1"/>
      <c r="S92" s="1"/>
      <c r="T92" s="1"/>
      <c r="U92" s="1"/>
    </row>
    <row r="93" spans="1:21" ht="13">
      <c r="C93" s="34" t="s">
        <v>49</v>
      </c>
      <c r="D93" s="355">
        <f>IF(D11=I10,0,D10)</f>
        <v>10218098.369999999</v>
      </c>
      <c r="E93" s="1" t="s">
        <v>84</v>
      </c>
      <c r="H93" s="2"/>
      <c r="I93" s="2"/>
      <c r="J93" s="36">
        <f>+'OKT.WS.G.BPU.ATRR.True-up'!M16</f>
        <v>2024</v>
      </c>
      <c r="K93" s="33"/>
      <c r="L93" s="239" t="s">
        <v>85</v>
      </c>
      <c r="P93" s="1"/>
      <c r="Q93" s="1"/>
      <c r="R93" s="1"/>
      <c r="S93" s="1"/>
      <c r="T93" s="1"/>
      <c r="U93" s="1"/>
    </row>
    <row r="94" spans="1:21" ht="12.5">
      <c r="C94" s="34" t="s">
        <v>52</v>
      </c>
      <c r="D94" s="85">
        <f>IF(D11=I10,"",D11)</f>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09">
        <f>IF(D11=I10,"",D12)</f>
        <v>10</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601064.61</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55" si="31">IF(D100=F99,"","IU")</f>
        <v>IU</v>
      </c>
      <c r="C100" s="49">
        <f>IF(D94= "","-",D94)</f>
        <v>2014</v>
      </c>
      <c r="D100" s="431">
        <v>0</v>
      </c>
      <c r="E100" s="432">
        <v>102248.51895114942</v>
      </c>
      <c r="F100" s="433">
        <v>10064175.65104885</v>
      </c>
      <c r="G100" s="434">
        <v>5032087.8255244251</v>
      </c>
      <c r="H100" s="434">
        <v>643416.4924496013</v>
      </c>
      <c r="I100" s="434">
        <v>643416.4924496013</v>
      </c>
      <c r="J100" s="435">
        <v>0</v>
      </c>
      <c r="K100" s="53"/>
      <c r="L100" s="373">
        <f t="shared" ref="L100:L106" si="32">H100</f>
        <v>643416.4924496013</v>
      </c>
      <c r="M100" s="53">
        <f t="shared" ref="M100:M106" si="33">IF(L100&lt;&gt;0,+H100-L100,0)</f>
        <v>0</v>
      </c>
      <c r="N100" s="373">
        <f t="shared" ref="N100:N106" si="34">I100</f>
        <v>643416.4924496013</v>
      </c>
      <c r="O100" s="53">
        <f>IF(N100&lt;&gt;0,+I100-N100,0)</f>
        <v>0</v>
      </c>
      <c r="P100" s="53">
        <f>+O100-M100</f>
        <v>0</v>
      </c>
      <c r="Q100" s="1"/>
      <c r="R100" s="1"/>
      <c r="S100" s="1"/>
      <c r="T100" s="1"/>
      <c r="U100" s="1"/>
    </row>
    <row r="101" spans="1:21" ht="12.5">
      <c r="B101" t="str">
        <f t="shared" si="31"/>
        <v>IU</v>
      </c>
      <c r="C101" s="49">
        <f>IF(D94="","-",+C100+1)</f>
        <v>2015</v>
      </c>
      <c r="D101" s="431">
        <v>10115489.48104885</v>
      </c>
      <c r="E101" s="432">
        <v>212869.54166666666</v>
      </c>
      <c r="F101" s="433">
        <v>9902619.9393821843</v>
      </c>
      <c r="G101" s="433">
        <v>10009054.710215516</v>
      </c>
      <c r="H101" s="433">
        <v>1327171.8833094309</v>
      </c>
      <c r="I101" s="433">
        <v>1327171.8833094309</v>
      </c>
      <c r="J101" s="436">
        <v>0</v>
      </c>
      <c r="K101" s="53"/>
      <c r="L101" s="373">
        <f t="shared" si="32"/>
        <v>1327171.8833094309</v>
      </c>
      <c r="M101" s="53">
        <f t="shared" si="33"/>
        <v>0</v>
      </c>
      <c r="N101" s="373">
        <f t="shared" si="34"/>
        <v>1327171.8833094309</v>
      </c>
      <c r="O101" s="53">
        <f t="shared" ref="O101:O131" si="35">IF(N101&lt;&gt;0,+I101-N101,0)</f>
        <v>0</v>
      </c>
      <c r="P101" s="53">
        <f t="shared" ref="P101:P131" si="36">+O101-M101</f>
        <v>0</v>
      </c>
      <c r="Q101" s="1"/>
      <c r="R101" s="1"/>
      <c r="S101" s="1"/>
      <c r="T101" s="1"/>
      <c r="U101" s="1"/>
    </row>
    <row r="102" spans="1:21" ht="12.5">
      <c r="B102" t="str">
        <f t="shared" si="31"/>
        <v>IU</v>
      </c>
      <c r="C102" s="49">
        <f>IF(D94="","-",+C101+1)</f>
        <v>2016</v>
      </c>
      <c r="D102" s="431">
        <v>9902979.9393821843</v>
      </c>
      <c r="E102" s="432">
        <v>200354.86274509804</v>
      </c>
      <c r="F102" s="433">
        <v>9702625.0766370855</v>
      </c>
      <c r="G102" s="433">
        <v>9802802.5080096349</v>
      </c>
      <c r="H102" s="433">
        <v>1262679.2712885526</v>
      </c>
      <c r="I102" s="433">
        <v>1262679.2712885526</v>
      </c>
      <c r="J102" s="53">
        <f t="shared" ref="J102:J155" si="37">+I102-H102</f>
        <v>0</v>
      </c>
      <c r="K102" s="53"/>
      <c r="L102" s="373">
        <f t="shared" si="32"/>
        <v>1262679.2712885526</v>
      </c>
      <c r="M102" s="53">
        <f t="shared" si="33"/>
        <v>0</v>
      </c>
      <c r="N102" s="373">
        <f t="shared" si="34"/>
        <v>1262679.2712885526</v>
      </c>
      <c r="O102" s="53">
        <f>IF(N102&lt;&gt;0,+I102-N102,0)</f>
        <v>0</v>
      </c>
      <c r="P102" s="53">
        <f>+O102-M102</f>
        <v>0</v>
      </c>
      <c r="Q102" s="1"/>
      <c r="R102" s="1"/>
      <c r="S102" s="1"/>
      <c r="T102" s="1"/>
      <c r="U102" s="1"/>
    </row>
    <row r="103" spans="1:21" ht="12.5">
      <c r="B103" t="str">
        <f t="shared" si="31"/>
        <v/>
      </c>
      <c r="C103" s="49">
        <f>IF(D94="","-",+C102+1)</f>
        <v>2017</v>
      </c>
      <c r="D103" s="431">
        <v>9702625.0766370855</v>
      </c>
      <c r="E103" s="432">
        <v>255452.45</v>
      </c>
      <c r="F103" s="433">
        <v>9447172.6266370863</v>
      </c>
      <c r="G103" s="433">
        <v>9574898.8516370859</v>
      </c>
      <c r="H103" s="433">
        <v>1378931.4814948814</v>
      </c>
      <c r="I103" s="433">
        <v>1378931.4814948814</v>
      </c>
      <c r="J103" s="53">
        <f t="shared" si="37"/>
        <v>0</v>
      </c>
      <c r="K103" s="53"/>
      <c r="L103" s="373">
        <f t="shared" si="32"/>
        <v>1378931.4814948814</v>
      </c>
      <c r="M103" s="53">
        <f t="shared" si="33"/>
        <v>0</v>
      </c>
      <c r="N103" s="373">
        <f t="shared" si="34"/>
        <v>1378931.4814948814</v>
      </c>
      <c r="O103" s="53">
        <f>IF(N103&lt;&gt;0,+I103-N103,0)</f>
        <v>0</v>
      </c>
      <c r="P103" s="53">
        <f>+O103-M103</f>
        <v>0</v>
      </c>
      <c r="Q103" s="1"/>
      <c r="R103" s="1"/>
      <c r="S103" s="1"/>
      <c r="T103" s="1"/>
      <c r="U103" s="1"/>
    </row>
    <row r="104" spans="1:21" ht="12.5">
      <c r="B104" t="str">
        <f t="shared" si="31"/>
        <v/>
      </c>
      <c r="C104" s="49">
        <f>IF(D94="","-",+C103+1)</f>
        <v>2018</v>
      </c>
      <c r="D104" s="431">
        <v>9447172.6266370863</v>
      </c>
      <c r="E104" s="432">
        <v>283836.05555555556</v>
      </c>
      <c r="F104" s="433">
        <v>9163336.5710815303</v>
      </c>
      <c r="G104" s="433">
        <v>9305254.5988593083</v>
      </c>
      <c r="H104" s="433">
        <v>1266121.5205016474</v>
      </c>
      <c r="I104" s="433">
        <v>1266121.5205016474</v>
      </c>
      <c r="J104" s="53">
        <f t="shared" si="37"/>
        <v>0</v>
      </c>
      <c r="K104" s="53"/>
      <c r="L104" s="373">
        <f t="shared" si="32"/>
        <v>1266121.5205016474</v>
      </c>
      <c r="M104" s="53">
        <f t="shared" si="33"/>
        <v>0</v>
      </c>
      <c r="N104" s="373">
        <f t="shared" si="34"/>
        <v>1266121.5205016474</v>
      </c>
      <c r="O104" s="53">
        <f>IF(N104&lt;&gt;0,+I104-N104,0)</f>
        <v>0</v>
      </c>
      <c r="P104" s="53">
        <f>+O104-M104</f>
        <v>0</v>
      </c>
      <c r="Q104" s="1"/>
      <c r="R104" s="1"/>
      <c r="S104" s="1"/>
      <c r="T104" s="1"/>
      <c r="U104" s="1"/>
    </row>
    <row r="105" spans="1:21" ht="12.5">
      <c r="B105" t="str">
        <f t="shared" si="31"/>
        <v/>
      </c>
      <c r="C105" s="49">
        <f>IF(D94="","-",+C104+1)</f>
        <v>2019</v>
      </c>
      <c r="D105" s="431">
        <v>9163336.5710815303</v>
      </c>
      <c r="E105" s="432">
        <v>283836.05555555556</v>
      </c>
      <c r="F105" s="433">
        <v>8879500.5155259743</v>
      </c>
      <c r="G105" s="433">
        <v>9021418.5433037523</v>
      </c>
      <c r="H105" s="433">
        <v>1236159.0913345795</v>
      </c>
      <c r="I105" s="433">
        <v>1236159.0913345795</v>
      </c>
      <c r="J105" s="53">
        <f t="shared" si="37"/>
        <v>0</v>
      </c>
      <c r="K105" s="53"/>
      <c r="L105" s="373">
        <f t="shared" si="32"/>
        <v>1236159.0913345795</v>
      </c>
      <c r="M105" s="53">
        <f t="shared" si="33"/>
        <v>0</v>
      </c>
      <c r="N105" s="373">
        <f t="shared" si="34"/>
        <v>1236159.0913345795</v>
      </c>
      <c r="O105" s="53">
        <f t="shared" si="35"/>
        <v>0</v>
      </c>
      <c r="P105" s="53">
        <f t="shared" si="36"/>
        <v>0</v>
      </c>
      <c r="Q105" s="1"/>
      <c r="R105" s="1"/>
      <c r="S105" s="1"/>
      <c r="T105" s="1"/>
      <c r="U105" s="1"/>
    </row>
    <row r="106" spans="1:21" ht="12.5">
      <c r="B106" t="str">
        <f t="shared" si="31"/>
        <v/>
      </c>
      <c r="C106" s="49">
        <f>IF(D94="","-",+C105+1)</f>
        <v>2020</v>
      </c>
      <c r="D106" s="431">
        <v>8879500.5155259743</v>
      </c>
      <c r="E106" s="432">
        <v>364932.07142857142</v>
      </c>
      <c r="F106" s="433">
        <v>8514568.4440974034</v>
      </c>
      <c r="G106" s="433">
        <v>8697034.4798116889</v>
      </c>
      <c r="H106" s="433">
        <v>1290413.9410906809</v>
      </c>
      <c r="I106" s="433">
        <v>1290413.9410906809</v>
      </c>
      <c r="J106" s="53">
        <f t="shared" si="37"/>
        <v>0</v>
      </c>
      <c r="K106" s="53"/>
      <c r="L106" s="373">
        <f t="shared" si="32"/>
        <v>1290413.9410906809</v>
      </c>
      <c r="M106" s="53">
        <f t="shared" si="33"/>
        <v>0</v>
      </c>
      <c r="N106" s="373">
        <f t="shared" si="34"/>
        <v>1290413.9410906809</v>
      </c>
      <c r="O106" s="53">
        <f t="shared" si="35"/>
        <v>0</v>
      </c>
      <c r="P106" s="53">
        <f t="shared" si="36"/>
        <v>0</v>
      </c>
      <c r="Q106" s="1"/>
      <c r="R106" s="1"/>
      <c r="S106" s="1"/>
      <c r="T106" s="1"/>
      <c r="U106" s="1"/>
    </row>
    <row r="107" spans="1:21" ht="12.5">
      <c r="B107" t="str">
        <f t="shared" si="31"/>
        <v/>
      </c>
      <c r="C107" s="49">
        <f>IF(D94="","-",+C106+1)</f>
        <v>2021</v>
      </c>
      <c r="D107" s="431">
        <v>8514568.4440974034</v>
      </c>
      <c r="E107" s="432">
        <v>408723.92</v>
      </c>
      <c r="F107" s="433">
        <v>8105844.5240974035</v>
      </c>
      <c r="G107" s="433">
        <v>8310206.4840974035</v>
      </c>
      <c r="H107" s="433">
        <v>1389012.6064432291</v>
      </c>
      <c r="I107" s="433">
        <v>1389012.6064432291</v>
      </c>
      <c r="J107" s="53">
        <f t="shared" si="37"/>
        <v>0</v>
      </c>
      <c r="K107" s="53"/>
      <c r="L107" s="373">
        <f t="shared" ref="L107:L110" si="38">H107</f>
        <v>1389012.6064432291</v>
      </c>
      <c r="M107" s="53">
        <f t="shared" ref="M107:M110" si="39">IF(L107&lt;&gt;0,+H107-L107,0)</f>
        <v>0</v>
      </c>
      <c r="N107" s="373">
        <f t="shared" ref="N107:N110" si="40">I107</f>
        <v>1389012.6064432291</v>
      </c>
      <c r="O107" s="53">
        <f t="shared" ref="O107:O110" si="41">IF(N107&lt;&gt;0,+I107-N107,0)</f>
        <v>0</v>
      </c>
      <c r="P107" s="53">
        <f t="shared" ref="P107:P110" si="42">+O107-M107</f>
        <v>0</v>
      </c>
      <c r="Q107" s="1"/>
      <c r="R107" s="1"/>
      <c r="S107" s="1"/>
      <c r="T107" s="1"/>
      <c r="U107" s="1"/>
    </row>
    <row r="108" spans="1:21" ht="12.5">
      <c r="B108" t="str">
        <f t="shared" si="31"/>
        <v/>
      </c>
      <c r="C108" s="49">
        <f>IF(D94="","-",+C107+1)</f>
        <v>2022</v>
      </c>
      <c r="D108" s="431">
        <v>8105844.5240974035</v>
      </c>
      <c r="E108" s="432">
        <v>486576.09523809527</v>
      </c>
      <c r="F108" s="433">
        <v>7619268.4288593084</v>
      </c>
      <c r="G108" s="433">
        <v>7862556.4764783559</v>
      </c>
      <c r="H108" s="433">
        <v>1390502.8888887735</v>
      </c>
      <c r="I108" s="433">
        <v>1390502.8888887735</v>
      </c>
      <c r="J108" s="53">
        <f t="shared" si="37"/>
        <v>0</v>
      </c>
      <c r="K108" s="53"/>
      <c r="L108" s="373">
        <f t="shared" si="38"/>
        <v>1390502.8888887735</v>
      </c>
      <c r="M108" s="53">
        <f t="shared" si="39"/>
        <v>0</v>
      </c>
      <c r="N108" s="373">
        <f t="shared" si="40"/>
        <v>1390502.8888887735</v>
      </c>
      <c r="O108" s="53">
        <f t="shared" si="41"/>
        <v>0</v>
      </c>
      <c r="P108" s="53">
        <f t="shared" si="42"/>
        <v>0</v>
      </c>
      <c r="Q108" s="1"/>
      <c r="R108" s="1"/>
      <c r="S108" s="1"/>
      <c r="T108" s="1"/>
      <c r="U108" s="1"/>
    </row>
    <row r="109" spans="1:21" ht="12.5">
      <c r="B109" t="str">
        <f t="shared" si="31"/>
        <v>IU</v>
      </c>
      <c r="C109" s="49">
        <f>IF(D94="","-",+C108+1)</f>
        <v>2023</v>
      </c>
      <c r="D109" s="431">
        <v>7619268.7988593075</v>
      </c>
      <c r="E109" s="432">
        <v>537794.65105263155</v>
      </c>
      <c r="F109" s="433">
        <v>7081474.1478066761</v>
      </c>
      <c r="G109" s="433">
        <v>7350371.4733329918</v>
      </c>
      <c r="H109" s="433">
        <v>1343646.4546388765</v>
      </c>
      <c r="I109" s="433">
        <v>1343646.4546388765</v>
      </c>
      <c r="J109" s="53">
        <f t="shared" si="37"/>
        <v>0</v>
      </c>
      <c r="K109" s="53"/>
      <c r="L109" s="373">
        <f t="shared" si="38"/>
        <v>1343646.4546388765</v>
      </c>
      <c r="M109" s="53">
        <f t="shared" si="39"/>
        <v>0</v>
      </c>
      <c r="N109" s="373">
        <f t="shared" si="40"/>
        <v>1343646.4546388765</v>
      </c>
      <c r="O109" s="53">
        <f t="shared" si="41"/>
        <v>0</v>
      </c>
      <c r="P109" s="53">
        <f t="shared" si="42"/>
        <v>0</v>
      </c>
      <c r="Q109" s="1"/>
      <c r="R109" s="1"/>
      <c r="S109" s="1"/>
      <c r="T109" s="1"/>
      <c r="U109" s="1"/>
    </row>
    <row r="110" spans="1:21" ht="12.5">
      <c r="B110" t="str">
        <f t="shared" si="31"/>
        <v/>
      </c>
      <c r="C110" s="49">
        <f>IF(D94="","-",+C109+1)</f>
        <v>2024</v>
      </c>
      <c r="D110" s="431">
        <v>7081474.1478066761</v>
      </c>
      <c r="E110" s="432">
        <v>601064.61</v>
      </c>
      <c r="F110" s="433">
        <v>6480409.5378066758</v>
      </c>
      <c r="G110" s="433">
        <v>6780941.8428066764</v>
      </c>
      <c r="H110" s="433">
        <v>1351885.7867370718</v>
      </c>
      <c r="I110" s="433">
        <v>1351885.7867370718</v>
      </c>
      <c r="J110" s="53">
        <f t="shared" si="37"/>
        <v>0</v>
      </c>
      <c r="K110" s="53"/>
      <c r="L110" s="373">
        <f t="shared" si="38"/>
        <v>1351885.7867370718</v>
      </c>
      <c r="M110" s="53">
        <f t="shared" si="39"/>
        <v>0</v>
      </c>
      <c r="N110" s="373">
        <f t="shared" si="40"/>
        <v>1351885.7867370718</v>
      </c>
      <c r="O110" s="53">
        <f t="shared" si="41"/>
        <v>0</v>
      </c>
      <c r="P110" s="53">
        <f t="shared" si="42"/>
        <v>0</v>
      </c>
      <c r="Q110" s="1"/>
      <c r="R110" s="1"/>
      <c r="S110" s="1"/>
      <c r="T110" s="1"/>
      <c r="U110" s="1"/>
    </row>
    <row r="111" spans="1:21" ht="12.5">
      <c r="B111" t="str">
        <f t="shared" si="31"/>
        <v/>
      </c>
      <c r="C111" s="49">
        <f>IF(D94="","-",+C110+1)</f>
        <v>2025</v>
      </c>
      <c r="D111" s="11">
        <f>IF(F110+SUM(E$100:E110)=D$93,F110,D$93-SUM(E$100:E110))</f>
        <v>6480409.5378066758</v>
      </c>
      <c r="E111" s="374">
        <f t="shared" ref="E111:E155" si="43">IF(+$J$97&lt;F110,$J$97,D111)</f>
        <v>601064.61</v>
      </c>
      <c r="F111" s="54">
        <f t="shared" ref="F111:F155" si="44">+D111-E111</f>
        <v>5879344.9278066754</v>
      </c>
      <c r="G111" s="54">
        <f t="shared" ref="G111:G155" si="45">+(F111+D111)/2</f>
        <v>6179877.2328066751</v>
      </c>
      <c r="H111" s="385">
        <f t="shared" ref="H111:H155" si="46">+J$95*G111+E111</f>
        <v>1285332.7844791408</v>
      </c>
      <c r="I111" s="404">
        <f t="shared" ref="I111:I155" si="47">+J$96*G111+E111</f>
        <v>1285332.7844791408</v>
      </c>
      <c r="J111" s="53">
        <f t="shared" si="37"/>
        <v>0</v>
      </c>
      <c r="K111" s="53"/>
      <c r="L111" s="112"/>
      <c r="M111" s="53">
        <f t="shared" ref="M111:M131" si="48">IF(L111&lt;&gt;0,+H111-L111,0)</f>
        <v>0</v>
      </c>
      <c r="N111" s="112"/>
      <c r="O111" s="53">
        <f t="shared" si="35"/>
        <v>0</v>
      </c>
      <c r="P111" s="53">
        <f t="shared" si="36"/>
        <v>0</v>
      </c>
      <c r="Q111" s="1"/>
      <c r="R111" s="1"/>
      <c r="S111" s="1"/>
      <c r="T111" s="1"/>
      <c r="U111" s="1"/>
    </row>
    <row r="112" spans="1:21" ht="12.5">
      <c r="B112" t="str">
        <f t="shared" si="31"/>
        <v/>
      </c>
      <c r="C112" s="49">
        <f>IF(D94="","-",+C111+1)</f>
        <v>2026</v>
      </c>
      <c r="D112" s="11">
        <f>IF(F111+SUM(E$100:E111)=D$93,F111,D$93-SUM(E$100:E111))</f>
        <v>5879344.9278066754</v>
      </c>
      <c r="E112" s="374">
        <f t="shared" si="43"/>
        <v>601064.61</v>
      </c>
      <c r="F112" s="54">
        <f t="shared" si="44"/>
        <v>5278280.3178066751</v>
      </c>
      <c r="G112" s="54">
        <f t="shared" si="45"/>
        <v>5578812.6228066757</v>
      </c>
      <c r="H112" s="385">
        <f t="shared" si="46"/>
        <v>1218779.7822212102</v>
      </c>
      <c r="I112" s="404">
        <f t="shared" si="47"/>
        <v>1218779.7822212102</v>
      </c>
      <c r="J112" s="53">
        <f t="shared" si="37"/>
        <v>0</v>
      </c>
      <c r="K112" s="53"/>
      <c r="L112" s="112"/>
      <c r="M112" s="53">
        <f t="shared" si="48"/>
        <v>0</v>
      </c>
      <c r="N112" s="112"/>
      <c r="O112" s="53">
        <f t="shared" si="35"/>
        <v>0</v>
      </c>
      <c r="P112" s="53">
        <f t="shared" si="36"/>
        <v>0</v>
      </c>
      <c r="Q112" s="1"/>
      <c r="R112" s="1"/>
      <c r="S112" s="1"/>
      <c r="T112" s="1"/>
      <c r="U112" s="1"/>
    </row>
    <row r="113" spans="2:21" ht="12.5">
      <c r="B113" t="str">
        <f t="shared" si="31"/>
        <v/>
      </c>
      <c r="C113" s="49">
        <f>IF(D94="","-",+C112+1)</f>
        <v>2027</v>
      </c>
      <c r="D113" s="11">
        <f>IF(F112+SUM(E$100:E112)=D$93,F112,D$93-SUM(E$100:E112))</f>
        <v>5278280.3178066751</v>
      </c>
      <c r="E113" s="374">
        <f t="shared" si="43"/>
        <v>601064.61</v>
      </c>
      <c r="F113" s="54">
        <f t="shared" si="44"/>
        <v>4677215.7078066748</v>
      </c>
      <c r="G113" s="54">
        <f t="shared" si="45"/>
        <v>4977748.0128066745</v>
      </c>
      <c r="H113" s="385">
        <f t="shared" si="46"/>
        <v>1152226.7799632796</v>
      </c>
      <c r="I113" s="404">
        <f t="shared" si="47"/>
        <v>1152226.7799632796</v>
      </c>
      <c r="J113" s="53">
        <f t="shared" si="37"/>
        <v>0</v>
      </c>
      <c r="K113" s="53"/>
      <c r="L113" s="112"/>
      <c r="M113" s="53">
        <f t="shared" si="48"/>
        <v>0</v>
      </c>
      <c r="N113" s="112"/>
      <c r="O113" s="53">
        <f t="shared" si="35"/>
        <v>0</v>
      </c>
      <c r="P113" s="53">
        <f t="shared" si="36"/>
        <v>0</v>
      </c>
      <c r="Q113" s="1"/>
      <c r="R113" s="1"/>
      <c r="S113" s="1"/>
      <c r="T113" s="1"/>
      <c r="U113" s="1"/>
    </row>
    <row r="114" spans="2:21" ht="12.5">
      <c r="B114" t="str">
        <f t="shared" si="31"/>
        <v/>
      </c>
      <c r="C114" s="49">
        <f>IF(D94="","-",+C113+1)</f>
        <v>2028</v>
      </c>
      <c r="D114" s="11">
        <f>IF(F113+SUM(E$100:E113)=D$93,F113,D$93-SUM(E$100:E113))</f>
        <v>4677215.7078066748</v>
      </c>
      <c r="E114" s="374">
        <f t="shared" si="43"/>
        <v>601064.61</v>
      </c>
      <c r="F114" s="54">
        <f t="shared" si="44"/>
        <v>4076151.0978066749</v>
      </c>
      <c r="G114" s="54">
        <f t="shared" si="45"/>
        <v>4376683.4028066751</v>
      </c>
      <c r="H114" s="385">
        <f t="shared" si="46"/>
        <v>1085673.777705349</v>
      </c>
      <c r="I114" s="404">
        <f t="shared" si="47"/>
        <v>1085673.777705349</v>
      </c>
      <c r="J114" s="53">
        <f t="shared" si="37"/>
        <v>0</v>
      </c>
      <c r="K114" s="53"/>
      <c r="L114" s="112"/>
      <c r="M114" s="53">
        <f t="shared" si="48"/>
        <v>0</v>
      </c>
      <c r="N114" s="112"/>
      <c r="O114" s="53">
        <f t="shared" si="35"/>
        <v>0</v>
      </c>
      <c r="P114" s="53">
        <f t="shared" si="36"/>
        <v>0</v>
      </c>
      <c r="Q114" s="1"/>
      <c r="R114" s="1"/>
      <c r="S114" s="1"/>
      <c r="T114" s="1"/>
      <c r="U114" s="1"/>
    </row>
    <row r="115" spans="2:21" ht="12.5">
      <c r="B115" t="str">
        <f t="shared" si="31"/>
        <v/>
      </c>
      <c r="C115" s="49">
        <f>IF(D94="","-",+C114+1)</f>
        <v>2029</v>
      </c>
      <c r="D115" s="11">
        <f>IF(F114+SUM(E$100:E114)=D$93,F114,D$93-SUM(E$100:E114))</f>
        <v>4076151.0978066749</v>
      </c>
      <c r="E115" s="374">
        <f t="shared" si="43"/>
        <v>601064.61</v>
      </c>
      <c r="F115" s="54">
        <f t="shared" si="44"/>
        <v>3475086.487806675</v>
      </c>
      <c r="G115" s="54">
        <f t="shared" si="45"/>
        <v>3775618.7928066747</v>
      </c>
      <c r="H115" s="385">
        <f t="shared" si="46"/>
        <v>1019120.7754474183</v>
      </c>
      <c r="I115" s="404">
        <f t="shared" si="47"/>
        <v>1019120.7754474183</v>
      </c>
      <c r="J115" s="53">
        <f t="shared" si="37"/>
        <v>0</v>
      </c>
      <c r="K115" s="53"/>
      <c r="L115" s="112"/>
      <c r="M115" s="53">
        <f t="shared" si="48"/>
        <v>0</v>
      </c>
      <c r="N115" s="112"/>
      <c r="O115" s="53">
        <f t="shared" si="35"/>
        <v>0</v>
      </c>
      <c r="P115" s="53">
        <f t="shared" si="36"/>
        <v>0</v>
      </c>
      <c r="Q115" s="1"/>
      <c r="R115" s="1"/>
      <c r="S115" s="1"/>
      <c r="T115" s="1"/>
      <c r="U115" s="1"/>
    </row>
    <row r="116" spans="2:21" ht="12.5">
      <c r="B116" t="str">
        <f t="shared" si="31"/>
        <v/>
      </c>
      <c r="C116" s="49">
        <f>IF(D94="","-",+C115+1)</f>
        <v>2030</v>
      </c>
      <c r="D116" s="11">
        <f>IF(F115+SUM(E$100:E115)=D$93,F115,D$93-SUM(E$100:E115))</f>
        <v>3475086.487806675</v>
      </c>
      <c r="E116" s="374">
        <f t="shared" si="43"/>
        <v>601064.61</v>
      </c>
      <c r="F116" s="54">
        <f t="shared" si="44"/>
        <v>2874021.8778066752</v>
      </c>
      <c r="G116" s="54">
        <f t="shared" si="45"/>
        <v>3174554.1828066753</v>
      </c>
      <c r="H116" s="385">
        <f t="shared" si="46"/>
        <v>952567.77318948775</v>
      </c>
      <c r="I116" s="404">
        <f t="shared" si="47"/>
        <v>952567.77318948775</v>
      </c>
      <c r="J116" s="53">
        <f t="shared" si="37"/>
        <v>0</v>
      </c>
      <c r="K116" s="53"/>
      <c r="L116" s="112"/>
      <c r="M116" s="53">
        <f t="shared" si="48"/>
        <v>0</v>
      </c>
      <c r="N116" s="112"/>
      <c r="O116" s="53">
        <f t="shared" si="35"/>
        <v>0</v>
      </c>
      <c r="P116" s="53">
        <f t="shared" si="36"/>
        <v>0</v>
      </c>
      <c r="Q116" s="1"/>
      <c r="R116" s="1"/>
      <c r="S116" s="1"/>
      <c r="T116" s="1"/>
      <c r="U116" s="1"/>
    </row>
    <row r="117" spans="2:21" ht="12.5">
      <c r="B117" t="str">
        <f t="shared" si="31"/>
        <v/>
      </c>
      <c r="C117" s="49">
        <f>IF(D94="","-",+C116+1)</f>
        <v>2031</v>
      </c>
      <c r="D117" s="11">
        <f>IF(F116+SUM(E$100:E116)=D$93,F116,D$93-SUM(E$100:E116))</f>
        <v>2874021.8778066752</v>
      </c>
      <c r="E117" s="374">
        <f t="shared" si="43"/>
        <v>601064.61</v>
      </c>
      <c r="F117" s="54">
        <f t="shared" si="44"/>
        <v>2272957.2678066753</v>
      </c>
      <c r="G117" s="54">
        <f t="shared" si="45"/>
        <v>2573489.572806675</v>
      </c>
      <c r="H117" s="385">
        <f t="shared" si="46"/>
        <v>886014.77093155705</v>
      </c>
      <c r="I117" s="404">
        <f t="shared" si="47"/>
        <v>886014.77093155705</v>
      </c>
      <c r="J117" s="53">
        <f t="shared" si="37"/>
        <v>0</v>
      </c>
      <c r="K117" s="53"/>
      <c r="L117" s="112"/>
      <c r="M117" s="53">
        <f t="shared" si="48"/>
        <v>0</v>
      </c>
      <c r="N117" s="112"/>
      <c r="O117" s="53">
        <f t="shared" si="35"/>
        <v>0</v>
      </c>
      <c r="P117" s="53">
        <f t="shared" si="36"/>
        <v>0</v>
      </c>
      <c r="Q117" s="1"/>
      <c r="R117" s="1"/>
      <c r="S117" s="1"/>
      <c r="T117" s="1"/>
      <c r="U117" s="1"/>
    </row>
    <row r="118" spans="2:21" ht="12.5">
      <c r="B118" t="str">
        <f t="shared" si="31"/>
        <v/>
      </c>
      <c r="C118" s="49">
        <f>IF(D94="","-",+C117+1)</f>
        <v>2032</v>
      </c>
      <c r="D118" s="11">
        <f>IF(F117+SUM(E$100:E117)=D$93,F117,D$93-SUM(E$100:E117))</f>
        <v>2272957.2678066753</v>
      </c>
      <c r="E118" s="374">
        <f t="shared" si="43"/>
        <v>601064.61</v>
      </c>
      <c r="F118" s="54">
        <f t="shared" si="44"/>
        <v>1671892.6578066754</v>
      </c>
      <c r="G118" s="54">
        <f t="shared" si="45"/>
        <v>1972424.9628066754</v>
      </c>
      <c r="H118" s="385">
        <f t="shared" si="46"/>
        <v>819461.76867362647</v>
      </c>
      <c r="I118" s="404">
        <f t="shared" si="47"/>
        <v>819461.76867362647</v>
      </c>
      <c r="J118" s="53">
        <f t="shared" si="37"/>
        <v>0</v>
      </c>
      <c r="K118" s="53"/>
      <c r="L118" s="112"/>
      <c r="M118" s="53">
        <f t="shared" si="48"/>
        <v>0</v>
      </c>
      <c r="N118" s="112"/>
      <c r="O118" s="53">
        <f t="shared" si="35"/>
        <v>0</v>
      </c>
      <c r="P118" s="53">
        <f t="shared" si="36"/>
        <v>0</v>
      </c>
      <c r="Q118" s="1"/>
      <c r="R118" s="1"/>
      <c r="S118" s="1"/>
      <c r="T118" s="1"/>
      <c r="U118" s="1"/>
    </row>
    <row r="119" spans="2:21" ht="12.5">
      <c r="B119" t="str">
        <f t="shared" si="31"/>
        <v/>
      </c>
      <c r="C119" s="49">
        <f>IF(D94="","-",+C118+1)</f>
        <v>2033</v>
      </c>
      <c r="D119" s="11">
        <f>IF(F118+SUM(E$100:E118)=D$93,F118,D$93-SUM(E$100:E118))</f>
        <v>1671892.6578066754</v>
      </c>
      <c r="E119" s="374">
        <f t="shared" si="43"/>
        <v>601064.61</v>
      </c>
      <c r="F119" s="54">
        <f t="shared" si="44"/>
        <v>1070828.0478066755</v>
      </c>
      <c r="G119" s="54">
        <f t="shared" si="45"/>
        <v>1371360.3528066755</v>
      </c>
      <c r="H119" s="385">
        <f t="shared" si="46"/>
        <v>752908.76641569589</v>
      </c>
      <c r="I119" s="404">
        <f t="shared" si="47"/>
        <v>752908.76641569589</v>
      </c>
      <c r="J119" s="53">
        <f t="shared" si="37"/>
        <v>0</v>
      </c>
      <c r="K119" s="53"/>
      <c r="L119" s="112"/>
      <c r="M119" s="53">
        <f t="shared" si="48"/>
        <v>0</v>
      </c>
      <c r="N119" s="112"/>
      <c r="O119" s="53">
        <f t="shared" si="35"/>
        <v>0</v>
      </c>
      <c r="P119" s="53">
        <f t="shared" si="36"/>
        <v>0</v>
      </c>
      <c r="Q119" s="1"/>
      <c r="R119" s="1"/>
      <c r="S119" s="1"/>
      <c r="T119" s="1"/>
      <c r="U119" s="1"/>
    </row>
    <row r="120" spans="2:21" ht="12.5">
      <c r="B120" t="str">
        <f t="shared" si="31"/>
        <v/>
      </c>
      <c r="C120" s="49">
        <f>IF(D94="","-",+C119+1)</f>
        <v>2034</v>
      </c>
      <c r="D120" s="11">
        <f>IF(F119+SUM(E$100:E119)=D$93,F119,D$93-SUM(E$100:E119))</f>
        <v>1070828.0478066755</v>
      </c>
      <c r="E120" s="374">
        <f t="shared" si="43"/>
        <v>601064.61</v>
      </c>
      <c r="F120" s="54">
        <f t="shared" si="44"/>
        <v>469763.43780667556</v>
      </c>
      <c r="G120" s="54">
        <f t="shared" si="45"/>
        <v>770295.74280667561</v>
      </c>
      <c r="H120" s="385">
        <f t="shared" si="46"/>
        <v>686355.7641577652</v>
      </c>
      <c r="I120" s="404">
        <f t="shared" si="47"/>
        <v>686355.7641577652</v>
      </c>
      <c r="J120" s="53">
        <f t="shared" si="37"/>
        <v>0</v>
      </c>
      <c r="K120" s="53"/>
      <c r="L120" s="112"/>
      <c r="M120" s="53">
        <f t="shared" si="48"/>
        <v>0</v>
      </c>
      <c r="N120" s="112"/>
      <c r="O120" s="53">
        <f t="shared" si="35"/>
        <v>0</v>
      </c>
      <c r="P120" s="53">
        <f t="shared" si="36"/>
        <v>0</v>
      </c>
      <c r="Q120" s="1"/>
      <c r="R120" s="1"/>
      <c r="S120" s="1"/>
      <c r="T120" s="1"/>
      <c r="U120" s="1"/>
    </row>
    <row r="121" spans="2:21" ht="12.5">
      <c r="B121" t="str">
        <f t="shared" si="31"/>
        <v/>
      </c>
      <c r="C121" s="49">
        <f>IF(D94="","-",+C120+1)</f>
        <v>2035</v>
      </c>
      <c r="D121" s="11">
        <f>IF(F120+SUM(E$100:E120)=D$93,F120,D$93-SUM(E$100:E120))</f>
        <v>469763.43780667556</v>
      </c>
      <c r="E121" s="374">
        <f t="shared" si="43"/>
        <v>469763.43780667556</v>
      </c>
      <c r="F121" s="54">
        <f t="shared" si="44"/>
        <v>0</v>
      </c>
      <c r="G121" s="54">
        <f t="shared" si="45"/>
        <v>234881.71890333778</v>
      </c>
      <c r="H121" s="385">
        <f t="shared" si="46"/>
        <v>495770.76432107552</v>
      </c>
      <c r="I121" s="404">
        <f t="shared" si="47"/>
        <v>495770.76432107552</v>
      </c>
      <c r="J121" s="53">
        <f t="shared" si="37"/>
        <v>0</v>
      </c>
      <c r="K121" s="53"/>
      <c r="L121" s="112"/>
      <c r="M121" s="53">
        <f t="shared" si="48"/>
        <v>0</v>
      </c>
      <c r="N121" s="112"/>
      <c r="O121" s="53">
        <f t="shared" si="35"/>
        <v>0</v>
      </c>
      <c r="P121" s="53">
        <f t="shared" si="36"/>
        <v>0</v>
      </c>
      <c r="Q121" s="1"/>
      <c r="R121" s="1"/>
      <c r="S121" s="1"/>
      <c r="T121" s="1"/>
      <c r="U121" s="1"/>
    </row>
    <row r="122" spans="2:21" ht="12.5">
      <c r="B122" t="str">
        <f t="shared" si="31"/>
        <v/>
      </c>
      <c r="C122" s="49">
        <f>IF(D94="","-",+C121+1)</f>
        <v>2036</v>
      </c>
      <c r="D122" s="11">
        <f>IF(F121+SUM(E$100:E121)=D$93,F121,D$93-SUM(E$100:E121))</f>
        <v>0</v>
      </c>
      <c r="E122" s="374">
        <f t="shared" si="43"/>
        <v>0</v>
      </c>
      <c r="F122" s="54">
        <f t="shared" si="44"/>
        <v>0</v>
      </c>
      <c r="G122" s="54">
        <f t="shared" si="45"/>
        <v>0</v>
      </c>
      <c r="H122" s="385">
        <f t="shared" si="46"/>
        <v>0</v>
      </c>
      <c r="I122" s="404">
        <f t="shared" si="47"/>
        <v>0</v>
      </c>
      <c r="J122" s="53">
        <f t="shared" si="37"/>
        <v>0</v>
      </c>
      <c r="K122" s="53"/>
      <c r="L122" s="112"/>
      <c r="M122" s="53">
        <f t="shared" si="48"/>
        <v>0</v>
      </c>
      <c r="N122" s="112"/>
      <c r="O122" s="53">
        <f t="shared" si="35"/>
        <v>0</v>
      </c>
      <c r="P122" s="53">
        <f t="shared" si="36"/>
        <v>0</v>
      </c>
      <c r="Q122" s="1"/>
      <c r="R122" s="1"/>
      <c r="S122" s="1"/>
      <c r="T122" s="1"/>
      <c r="U122" s="1"/>
    </row>
    <row r="123" spans="2:21" ht="12.5">
      <c r="B123" t="str">
        <f t="shared" si="31"/>
        <v/>
      </c>
      <c r="C123" s="49">
        <f>IF(D94="","-",+C122+1)</f>
        <v>2037</v>
      </c>
      <c r="D123" s="11">
        <f>IF(F122+SUM(E$100:E122)=D$93,F122,D$93-SUM(E$100:E122))</f>
        <v>0</v>
      </c>
      <c r="E123" s="374">
        <f t="shared" si="43"/>
        <v>0</v>
      </c>
      <c r="F123" s="54">
        <f t="shared" si="44"/>
        <v>0</v>
      </c>
      <c r="G123" s="54">
        <f t="shared" si="45"/>
        <v>0</v>
      </c>
      <c r="H123" s="385">
        <f t="shared" si="46"/>
        <v>0</v>
      </c>
      <c r="I123" s="404">
        <f t="shared" si="47"/>
        <v>0</v>
      </c>
      <c r="J123" s="53">
        <f t="shared" si="37"/>
        <v>0</v>
      </c>
      <c r="K123" s="53"/>
      <c r="L123" s="112"/>
      <c r="M123" s="53">
        <f t="shared" si="48"/>
        <v>0</v>
      </c>
      <c r="N123" s="112"/>
      <c r="O123" s="53">
        <f t="shared" si="35"/>
        <v>0</v>
      </c>
      <c r="P123" s="53">
        <f t="shared" si="36"/>
        <v>0</v>
      </c>
      <c r="Q123" s="1"/>
      <c r="R123" s="1"/>
      <c r="S123" s="1"/>
      <c r="T123" s="1"/>
      <c r="U123" s="1"/>
    </row>
    <row r="124" spans="2:21" ht="12.5">
      <c r="B124" t="str">
        <f t="shared" si="31"/>
        <v/>
      </c>
      <c r="C124" s="49">
        <f>IF(D94="","-",+C123+1)</f>
        <v>2038</v>
      </c>
      <c r="D124" s="11">
        <f>IF(F123+SUM(E$100:E123)=D$93,F123,D$93-SUM(E$100:E123))</f>
        <v>0</v>
      </c>
      <c r="E124" s="374">
        <f t="shared" si="43"/>
        <v>0</v>
      </c>
      <c r="F124" s="54">
        <f t="shared" si="44"/>
        <v>0</v>
      </c>
      <c r="G124" s="54">
        <f t="shared" si="45"/>
        <v>0</v>
      </c>
      <c r="H124" s="385">
        <f t="shared" si="46"/>
        <v>0</v>
      </c>
      <c r="I124" s="404">
        <f t="shared" si="47"/>
        <v>0</v>
      </c>
      <c r="J124" s="53">
        <f t="shared" si="37"/>
        <v>0</v>
      </c>
      <c r="K124" s="53"/>
      <c r="L124" s="112"/>
      <c r="M124" s="53">
        <f t="shared" si="48"/>
        <v>0</v>
      </c>
      <c r="N124" s="112"/>
      <c r="O124" s="53">
        <f t="shared" si="35"/>
        <v>0</v>
      </c>
      <c r="P124" s="53">
        <f t="shared" si="36"/>
        <v>0</v>
      </c>
      <c r="Q124" s="1"/>
      <c r="R124" s="1"/>
      <c r="S124" s="1"/>
      <c r="T124" s="1"/>
      <c r="U124" s="1"/>
    </row>
    <row r="125" spans="2:21" ht="12.5">
      <c r="B125" t="str">
        <f t="shared" si="31"/>
        <v/>
      </c>
      <c r="C125" s="49">
        <f>IF(D94="","-",+C124+1)</f>
        <v>2039</v>
      </c>
      <c r="D125" s="11">
        <f>IF(F124+SUM(E$100:E124)=D$93,F124,D$93-SUM(E$100:E124))</f>
        <v>0</v>
      </c>
      <c r="E125" s="374">
        <f t="shared" si="43"/>
        <v>0</v>
      </c>
      <c r="F125" s="54">
        <f t="shared" si="44"/>
        <v>0</v>
      </c>
      <c r="G125" s="54">
        <f t="shared" si="45"/>
        <v>0</v>
      </c>
      <c r="H125" s="385">
        <f t="shared" si="46"/>
        <v>0</v>
      </c>
      <c r="I125" s="404">
        <f t="shared" si="47"/>
        <v>0</v>
      </c>
      <c r="J125" s="53">
        <f t="shared" si="37"/>
        <v>0</v>
      </c>
      <c r="K125" s="53"/>
      <c r="L125" s="112"/>
      <c r="M125" s="53">
        <f t="shared" si="48"/>
        <v>0</v>
      </c>
      <c r="N125" s="112"/>
      <c r="O125" s="53">
        <f t="shared" si="35"/>
        <v>0</v>
      </c>
      <c r="P125" s="53">
        <f t="shared" si="36"/>
        <v>0</v>
      </c>
      <c r="Q125" s="1"/>
      <c r="R125" s="1"/>
      <c r="S125" s="1"/>
      <c r="T125" s="1"/>
      <c r="U125" s="1"/>
    </row>
    <row r="126" spans="2:21" ht="12.5">
      <c r="B126" t="str">
        <f t="shared" si="31"/>
        <v/>
      </c>
      <c r="C126" s="49">
        <f>IF(D94="","-",+C125+1)</f>
        <v>2040</v>
      </c>
      <c r="D126" s="11">
        <f>IF(F125+SUM(E$100:E125)=D$93,F125,D$93-SUM(E$100:E125))</f>
        <v>0</v>
      </c>
      <c r="E126" s="374">
        <f t="shared" si="43"/>
        <v>0</v>
      </c>
      <c r="F126" s="54">
        <f t="shared" si="44"/>
        <v>0</v>
      </c>
      <c r="G126" s="54">
        <f t="shared" si="45"/>
        <v>0</v>
      </c>
      <c r="H126" s="385">
        <f t="shared" si="46"/>
        <v>0</v>
      </c>
      <c r="I126" s="404">
        <f t="shared" si="47"/>
        <v>0</v>
      </c>
      <c r="J126" s="53">
        <f t="shared" si="37"/>
        <v>0</v>
      </c>
      <c r="K126" s="53"/>
      <c r="L126" s="112"/>
      <c r="M126" s="53">
        <f t="shared" si="48"/>
        <v>0</v>
      </c>
      <c r="N126" s="112"/>
      <c r="O126" s="53">
        <f t="shared" si="35"/>
        <v>0</v>
      </c>
      <c r="P126" s="53">
        <f t="shared" si="36"/>
        <v>0</v>
      </c>
      <c r="Q126" s="1"/>
      <c r="R126" s="1"/>
      <c r="S126" s="1"/>
      <c r="T126" s="1"/>
      <c r="U126" s="1"/>
    </row>
    <row r="127" spans="2:21" ht="12.5">
      <c r="B127" t="str">
        <f t="shared" si="31"/>
        <v/>
      </c>
      <c r="C127" s="49">
        <f>IF(D94="","-",+C126+1)</f>
        <v>2041</v>
      </c>
      <c r="D127" s="11">
        <f>IF(F126+SUM(E$100:E126)=D$93,F126,D$93-SUM(E$100:E126))</f>
        <v>0</v>
      </c>
      <c r="E127" s="374">
        <f t="shared" si="43"/>
        <v>0</v>
      </c>
      <c r="F127" s="54">
        <f t="shared" si="44"/>
        <v>0</v>
      </c>
      <c r="G127" s="54">
        <f t="shared" si="45"/>
        <v>0</v>
      </c>
      <c r="H127" s="385">
        <f t="shared" si="46"/>
        <v>0</v>
      </c>
      <c r="I127" s="404">
        <f t="shared" si="47"/>
        <v>0</v>
      </c>
      <c r="J127" s="53">
        <f t="shared" si="37"/>
        <v>0</v>
      </c>
      <c r="K127" s="53"/>
      <c r="L127" s="112"/>
      <c r="M127" s="53">
        <f t="shared" si="48"/>
        <v>0</v>
      </c>
      <c r="N127" s="112"/>
      <c r="O127" s="53">
        <f t="shared" si="35"/>
        <v>0</v>
      </c>
      <c r="P127" s="53">
        <f t="shared" si="36"/>
        <v>0</v>
      </c>
      <c r="Q127" s="1"/>
      <c r="R127" s="1"/>
      <c r="S127" s="1"/>
      <c r="T127" s="1"/>
      <c r="U127" s="1"/>
    </row>
    <row r="128" spans="2:21" ht="12.5">
      <c r="B128" t="str">
        <f t="shared" si="31"/>
        <v/>
      </c>
      <c r="C128" s="49">
        <f>IF(D94="","-",+C127+1)</f>
        <v>2042</v>
      </c>
      <c r="D128" s="11">
        <f>IF(F127+SUM(E$100:E127)=D$93,F127,D$93-SUM(E$100:E127))</f>
        <v>0</v>
      </c>
      <c r="E128" s="374">
        <f t="shared" si="43"/>
        <v>0</v>
      </c>
      <c r="F128" s="54">
        <f t="shared" si="44"/>
        <v>0</v>
      </c>
      <c r="G128" s="54">
        <f t="shared" si="45"/>
        <v>0</v>
      </c>
      <c r="H128" s="385">
        <f t="shared" si="46"/>
        <v>0</v>
      </c>
      <c r="I128" s="404">
        <f t="shared" si="47"/>
        <v>0</v>
      </c>
      <c r="J128" s="53">
        <f t="shared" si="37"/>
        <v>0</v>
      </c>
      <c r="K128" s="53"/>
      <c r="L128" s="112"/>
      <c r="M128" s="53">
        <f t="shared" si="48"/>
        <v>0</v>
      </c>
      <c r="N128" s="112"/>
      <c r="O128" s="53">
        <f t="shared" si="35"/>
        <v>0</v>
      </c>
      <c r="P128" s="53">
        <f t="shared" si="36"/>
        <v>0</v>
      </c>
      <c r="Q128" s="1"/>
      <c r="R128" s="1"/>
      <c r="S128" s="1"/>
      <c r="T128" s="1"/>
      <c r="U128" s="1"/>
    </row>
    <row r="129" spans="2:21" ht="12.5">
      <c r="B129" t="str">
        <f t="shared" si="31"/>
        <v/>
      </c>
      <c r="C129" s="49">
        <f>IF(D94="","-",+C128+1)</f>
        <v>2043</v>
      </c>
      <c r="D129" s="11">
        <f>IF(F128+SUM(E$100:E128)=D$93,F128,D$93-SUM(E$100:E128))</f>
        <v>0</v>
      </c>
      <c r="E129" s="374">
        <f t="shared" si="43"/>
        <v>0</v>
      </c>
      <c r="F129" s="54">
        <f t="shared" si="44"/>
        <v>0</v>
      </c>
      <c r="G129" s="54">
        <f t="shared" si="45"/>
        <v>0</v>
      </c>
      <c r="H129" s="385">
        <f t="shared" si="46"/>
        <v>0</v>
      </c>
      <c r="I129" s="404">
        <f t="shared" si="47"/>
        <v>0</v>
      </c>
      <c r="J129" s="53">
        <f t="shared" si="37"/>
        <v>0</v>
      </c>
      <c r="K129" s="53"/>
      <c r="L129" s="112"/>
      <c r="M129" s="53">
        <f t="shared" si="48"/>
        <v>0</v>
      </c>
      <c r="N129" s="112"/>
      <c r="O129" s="53">
        <f t="shared" si="35"/>
        <v>0</v>
      </c>
      <c r="P129" s="53">
        <f t="shared" si="36"/>
        <v>0</v>
      </c>
      <c r="Q129" s="1"/>
      <c r="R129" s="1"/>
      <c r="S129" s="1"/>
      <c r="T129" s="1"/>
      <c r="U129" s="1"/>
    </row>
    <row r="130" spans="2:21" ht="12.5">
      <c r="B130" t="str">
        <f t="shared" si="31"/>
        <v/>
      </c>
      <c r="C130" s="49">
        <f>IF(D94="","-",+C129+1)</f>
        <v>2044</v>
      </c>
      <c r="D130" s="11">
        <f>IF(F129+SUM(E$100:E129)=D$93,F129,D$93-SUM(E$100:E129))</f>
        <v>0</v>
      </c>
      <c r="E130" s="374">
        <f t="shared" si="43"/>
        <v>0</v>
      </c>
      <c r="F130" s="54">
        <f t="shared" si="44"/>
        <v>0</v>
      </c>
      <c r="G130" s="54">
        <f t="shared" si="45"/>
        <v>0</v>
      </c>
      <c r="H130" s="385">
        <f t="shared" si="46"/>
        <v>0</v>
      </c>
      <c r="I130" s="404">
        <f t="shared" si="47"/>
        <v>0</v>
      </c>
      <c r="J130" s="53">
        <f t="shared" si="37"/>
        <v>0</v>
      </c>
      <c r="K130" s="53"/>
      <c r="L130" s="112"/>
      <c r="M130" s="53">
        <f t="shared" si="48"/>
        <v>0</v>
      </c>
      <c r="N130" s="112"/>
      <c r="O130" s="53">
        <f t="shared" si="35"/>
        <v>0</v>
      </c>
      <c r="P130" s="53">
        <f t="shared" si="36"/>
        <v>0</v>
      </c>
      <c r="Q130" s="1"/>
      <c r="R130" s="1"/>
      <c r="S130" s="1"/>
      <c r="T130" s="1"/>
      <c r="U130" s="1"/>
    </row>
    <row r="131" spans="2:21" ht="12.5">
      <c r="B131" t="str">
        <f t="shared" si="31"/>
        <v/>
      </c>
      <c r="C131" s="49">
        <f>IF(D94="","-",+C130+1)</f>
        <v>2045</v>
      </c>
      <c r="D131" s="11">
        <f>IF(F130+SUM(E$100:E130)=D$93,F130,D$93-SUM(E$100:E130))</f>
        <v>0</v>
      </c>
      <c r="E131" s="374">
        <f t="shared" si="43"/>
        <v>0</v>
      </c>
      <c r="F131" s="54">
        <f t="shared" si="44"/>
        <v>0</v>
      </c>
      <c r="G131" s="54">
        <f t="shared" si="45"/>
        <v>0</v>
      </c>
      <c r="H131" s="385">
        <f t="shared" si="46"/>
        <v>0</v>
      </c>
      <c r="I131" s="404">
        <f t="shared" si="47"/>
        <v>0</v>
      </c>
      <c r="J131" s="53">
        <f t="shared" si="37"/>
        <v>0</v>
      </c>
      <c r="K131" s="53"/>
      <c r="L131" s="112"/>
      <c r="M131" s="53">
        <f t="shared" si="48"/>
        <v>0</v>
      </c>
      <c r="N131" s="112"/>
      <c r="O131" s="53">
        <f t="shared" si="35"/>
        <v>0</v>
      </c>
      <c r="P131" s="53">
        <f t="shared" si="36"/>
        <v>0</v>
      </c>
      <c r="Q131" s="1"/>
      <c r="R131" s="1"/>
      <c r="S131" s="1"/>
      <c r="T131" s="1"/>
      <c r="U131" s="1"/>
    </row>
    <row r="132" spans="2:21" ht="12.5">
      <c r="B132" t="str">
        <f t="shared" si="31"/>
        <v/>
      </c>
      <c r="C132" s="49">
        <f>IF(D94="","-",+C131+1)</f>
        <v>2046</v>
      </c>
      <c r="D132" s="11">
        <f>IF(F131+SUM(E$100:E131)=D$93,F131,D$93-SUM(E$100:E131))</f>
        <v>0</v>
      </c>
      <c r="E132" s="374">
        <f t="shared" si="43"/>
        <v>0</v>
      </c>
      <c r="F132" s="54">
        <f t="shared" si="44"/>
        <v>0</v>
      </c>
      <c r="G132" s="54">
        <f t="shared" si="45"/>
        <v>0</v>
      </c>
      <c r="H132" s="385">
        <f t="shared" si="46"/>
        <v>0</v>
      </c>
      <c r="I132" s="404">
        <f t="shared" si="47"/>
        <v>0</v>
      </c>
      <c r="J132" s="53">
        <f t="shared" si="37"/>
        <v>0</v>
      </c>
      <c r="K132" s="53"/>
      <c r="L132" s="112"/>
      <c r="M132" s="53">
        <f t="shared" ref="M132:M155" si="49">IF(L542&lt;&gt;0,+H542-L542,0)</f>
        <v>0</v>
      </c>
      <c r="N132" s="112"/>
      <c r="O132" s="53">
        <f t="shared" ref="O132:O155" si="50">IF(N542&lt;&gt;0,+I542-N542,0)</f>
        <v>0</v>
      </c>
      <c r="P132" s="53">
        <f t="shared" ref="P132:P155" si="51">+O542-M542</f>
        <v>0</v>
      </c>
      <c r="Q132" s="1"/>
      <c r="R132" s="1"/>
      <c r="S132" s="1"/>
      <c r="T132" s="1"/>
      <c r="U132" s="1"/>
    </row>
    <row r="133" spans="2:21" ht="12.5">
      <c r="B133" t="str">
        <f t="shared" si="31"/>
        <v/>
      </c>
      <c r="C133" s="49">
        <f>IF(D94="","-",+C132+1)</f>
        <v>2047</v>
      </c>
      <c r="D133" s="11">
        <f>IF(F132+SUM(E$100:E132)=D$93,F132,D$93-SUM(E$100:E132))</f>
        <v>0</v>
      </c>
      <c r="E133" s="374">
        <f t="shared" si="43"/>
        <v>0</v>
      </c>
      <c r="F133" s="54">
        <f t="shared" si="44"/>
        <v>0</v>
      </c>
      <c r="G133" s="54">
        <f t="shared" si="45"/>
        <v>0</v>
      </c>
      <c r="H133" s="385">
        <f t="shared" si="46"/>
        <v>0</v>
      </c>
      <c r="I133" s="404">
        <f t="shared" si="47"/>
        <v>0</v>
      </c>
      <c r="J133" s="53">
        <f t="shared" si="37"/>
        <v>0</v>
      </c>
      <c r="K133" s="53"/>
      <c r="L133" s="112"/>
      <c r="M133" s="53">
        <f t="shared" si="49"/>
        <v>0</v>
      </c>
      <c r="N133" s="112"/>
      <c r="O133" s="53">
        <f t="shared" si="50"/>
        <v>0</v>
      </c>
      <c r="P133" s="53">
        <f t="shared" si="51"/>
        <v>0</v>
      </c>
      <c r="Q133" s="1"/>
      <c r="R133" s="1"/>
      <c r="S133" s="1"/>
      <c r="T133" s="1"/>
      <c r="U133" s="1"/>
    </row>
    <row r="134" spans="2:21" ht="12.5">
      <c r="B134" t="str">
        <f t="shared" si="31"/>
        <v/>
      </c>
      <c r="C134" s="49">
        <f>IF(D94="","-",+C133+1)</f>
        <v>2048</v>
      </c>
      <c r="D134" s="11">
        <f>IF(F133+SUM(E$100:E133)=D$93,F133,D$93-SUM(E$100:E133))</f>
        <v>0</v>
      </c>
      <c r="E134" s="374">
        <f t="shared" si="43"/>
        <v>0</v>
      </c>
      <c r="F134" s="54">
        <f t="shared" si="44"/>
        <v>0</v>
      </c>
      <c r="G134" s="54">
        <f t="shared" si="45"/>
        <v>0</v>
      </c>
      <c r="H134" s="385">
        <f t="shared" si="46"/>
        <v>0</v>
      </c>
      <c r="I134" s="404">
        <f t="shared" si="47"/>
        <v>0</v>
      </c>
      <c r="J134" s="53">
        <f t="shared" si="37"/>
        <v>0</v>
      </c>
      <c r="K134" s="53"/>
      <c r="L134" s="112"/>
      <c r="M134" s="53">
        <f t="shared" si="49"/>
        <v>0</v>
      </c>
      <c r="N134" s="112"/>
      <c r="O134" s="53">
        <f t="shared" si="50"/>
        <v>0</v>
      </c>
      <c r="P134" s="53">
        <f t="shared" si="51"/>
        <v>0</v>
      </c>
      <c r="Q134" s="1"/>
      <c r="R134" s="1"/>
      <c r="S134" s="1"/>
      <c r="T134" s="1"/>
      <c r="U134" s="1"/>
    </row>
    <row r="135" spans="2:21" ht="12.5">
      <c r="B135" t="str">
        <f t="shared" si="31"/>
        <v/>
      </c>
      <c r="C135" s="49">
        <f>IF(D94="","-",+C134+1)</f>
        <v>2049</v>
      </c>
      <c r="D135" s="11">
        <f>IF(F134+SUM(E$100:E134)=D$93,F134,D$93-SUM(E$100:E134))</f>
        <v>0</v>
      </c>
      <c r="E135" s="374">
        <f t="shared" si="43"/>
        <v>0</v>
      </c>
      <c r="F135" s="54">
        <f t="shared" si="44"/>
        <v>0</v>
      </c>
      <c r="G135" s="54">
        <f t="shared" si="45"/>
        <v>0</v>
      </c>
      <c r="H135" s="385">
        <f t="shared" si="46"/>
        <v>0</v>
      </c>
      <c r="I135" s="404">
        <f t="shared" si="47"/>
        <v>0</v>
      </c>
      <c r="J135" s="53">
        <f t="shared" si="37"/>
        <v>0</v>
      </c>
      <c r="K135" s="53"/>
      <c r="L135" s="112"/>
      <c r="M135" s="53">
        <f t="shared" si="49"/>
        <v>0</v>
      </c>
      <c r="N135" s="112"/>
      <c r="O135" s="53">
        <f t="shared" si="50"/>
        <v>0</v>
      </c>
      <c r="P135" s="53">
        <f t="shared" si="51"/>
        <v>0</v>
      </c>
      <c r="Q135" s="1"/>
      <c r="R135" s="1"/>
      <c r="S135" s="1"/>
      <c r="T135" s="1"/>
      <c r="U135" s="1"/>
    </row>
    <row r="136" spans="2:21" ht="12.5">
      <c r="B136" t="str">
        <f t="shared" si="31"/>
        <v/>
      </c>
      <c r="C136" s="49">
        <f>IF(D94="","-",+C135+1)</f>
        <v>2050</v>
      </c>
      <c r="D136" s="11">
        <f>IF(F135+SUM(E$100:E135)=D$93,F135,D$93-SUM(E$100:E135))</f>
        <v>0</v>
      </c>
      <c r="E136" s="374">
        <f t="shared" si="43"/>
        <v>0</v>
      </c>
      <c r="F136" s="54">
        <f t="shared" si="44"/>
        <v>0</v>
      </c>
      <c r="G136" s="54">
        <f t="shared" si="45"/>
        <v>0</v>
      </c>
      <c r="H136" s="385">
        <f t="shared" si="46"/>
        <v>0</v>
      </c>
      <c r="I136" s="404">
        <f t="shared" si="47"/>
        <v>0</v>
      </c>
      <c r="J136" s="53">
        <f t="shared" si="37"/>
        <v>0</v>
      </c>
      <c r="K136" s="53"/>
      <c r="L136" s="112"/>
      <c r="M136" s="53">
        <f t="shared" si="49"/>
        <v>0</v>
      </c>
      <c r="N136" s="112"/>
      <c r="O136" s="53">
        <f t="shared" si="50"/>
        <v>0</v>
      </c>
      <c r="P136" s="53">
        <f t="shared" si="51"/>
        <v>0</v>
      </c>
      <c r="Q136" s="1"/>
      <c r="R136" s="1"/>
      <c r="S136" s="1"/>
      <c r="T136" s="1"/>
      <c r="U136" s="1"/>
    </row>
    <row r="137" spans="2:21" ht="12.5">
      <c r="B137" t="str">
        <f t="shared" si="31"/>
        <v/>
      </c>
      <c r="C137" s="49">
        <f>IF(D94="","-",+C136+1)</f>
        <v>2051</v>
      </c>
      <c r="D137" s="11">
        <f>IF(F136+SUM(E$100:E136)=D$93,F136,D$93-SUM(E$100:E136))</f>
        <v>0</v>
      </c>
      <c r="E137" s="374">
        <f t="shared" si="43"/>
        <v>0</v>
      </c>
      <c r="F137" s="54">
        <f t="shared" si="44"/>
        <v>0</v>
      </c>
      <c r="G137" s="54">
        <f t="shared" si="45"/>
        <v>0</v>
      </c>
      <c r="H137" s="385">
        <f t="shared" si="46"/>
        <v>0</v>
      </c>
      <c r="I137" s="404">
        <f t="shared" si="47"/>
        <v>0</v>
      </c>
      <c r="J137" s="53">
        <f t="shared" si="37"/>
        <v>0</v>
      </c>
      <c r="K137" s="53"/>
      <c r="L137" s="112"/>
      <c r="M137" s="53">
        <f t="shared" si="49"/>
        <v>0</v>
      </c>
      <c r="N137" s="112"/>
      <c r="O137" s="53">
        <f t="shared" si="50"/>
        <v>0</v>
      </c>
      <c r="P137" s="53">
        <f t="shared" si="51"/>
        <v>0</v>
      </c>
      <c r="Q137" s="1"/>
      <c r="R137" s="1"/>
      <c r="S137" s="1"/>
      <c r="T137" s="1"/>
      <c r="U137" s="1"/>
    </row>
    <row r="138" spans="2:21" ht="12.5">
      <c r="B138" t="str">
        <f t="shared" si="31"/>
        <v/>
      </c>
      <c r="C138" s="49">
        <f>IF(D94="","-",+C137+1)</f>
        <v>2052</v>
      </c>
      <c r="D138" s="11">
        <f>IF(F137+SUM(E$100:E137)=D$93,F137,D$93-SUM(E$100:E137))</f>
        <v>0</v>
      </c>
      <c r="E138" s="374">
        <f t="shared" si="43"/>
        <v>0</v>
      </c>
      <c r="F138" s="54">
        <f t="shared" si="44"/>
        <v>0</v>
      </c>
      <c r="G138" s="54">
        <f t="shared" si="45"/>
        <v>0</v>
      </c>
      <c r="H138" s="385">
        <f t="shared" si="46"/>
        <v>0</v>
      </c>
      <c r="I138" s="404">
        <f t="shared" si="47"/>
        <v>0</v>
      </c>
      <c r="J138" s="53">
        <f t="shared" si="37"/>
        <v>0</v>
      </c>
      <c r="K138" s="53"/>
      <c r="L138" s="112"/>
      <c r="M138" s="53">
        <f t="shared" si="49"/>
        <v>0</v>
      </c>
      <c r="N138" s="112"/>
      <c r="O138" s="53">
        <f t="shared" si="50"/>
        <v>0</v>
      </c>
      <c r="P138" s="53">
        <f t="shared" si="51"/>
        <v>0</v>
      </c>
      <c r="Q138" s="1"/>
      <c r="R138" s="1"/>
      <c r="S138" s="1"/>
      <c r="T138" s="1"/>
      <c r="U138" s="1"/>
    </row>
    <row r="139" spans="2:21" ht="12.5">
      <c r="B139" t="str">
        <f t="shared" si="31"/>
        <v/>
      </c>
      <c r="C139" s="49">
        <f>IF(D94="","-",+C138+1)</f>
        <v>2053</v>
      </c>
      <c r="D139" s="11">
        <f>IF(F138+SUM(E$100:E138)=D$93,F138,D$93-SUM(E$100:E138))</f>
        <v>0</v>
      </c>
      <c r="E139" s="374">
        <f t="shared" si="43"/>
        <v>0</v>
      </c>
      <c r="F139" s="54">
        <f t="shared" si="44"/>
        <v>0</v>
      </c>
      <c r="G139" s="54">
        <f t="shared" si="45"/>
        <v>0</v>
      </c>
      <c r="H139" s="385">
        <f t="shared" si="46"/>
        <v>0</v>
      </c>
      <c r="I139" s="404">
        <f t="shared" si="47"/>
        <v>0</v>
      </c>
      <c r="J139" s="53">
        <f t="shared" si="37"/>
        <v>0</v>
      </c>
      <c r="K139" s="53"/>
      <c r="L139" s="112"/>
      <c r="M139" s="53">
        <f t="shared" si="49"/>
        <v>0</v>
      </c>
      <c r="N139" s="112"/>
      <c r="O139" s="53">
        <f t="shared" si="50"/>
        <v>0</v>
      </c>
      <c r="P139" s="53">
        <f t="shared" si="51"/>
        <v>0</v>
      </c>
      <c r="Q139" s="1"/>
      <c r="R139" s="1"/>
      <c r="S139" s="1"/>
      <c r="T139" s="1"/>
      <c r="U139" s="1"/>
    </row>
    <row r="140" spans="2:21" ht="12.5">
      <c r="B140" t="str">
        <f t="shared" si="31"/>
        <v/>
      </c>
      <c r="C140" s="49">
        <f>IF(D94="","-",+C139+1)</f>
        <v>2054</v>
      </c>
      <c r="D140" s="11">
        <f>IF(F139+SUM(E$100:E139)=D$93,F139,D$93-SUM(E$100:E139))</f>
        <v>0</v>
      </c>
      <c r="E140" s="374">
        <f t="shared" si="43"/>
        <v>0</v>
      </c>
      <c r="F140" s="54">
        <f t="shared" si="44"/>
        <v>0</v>
      </c>
      <c r="G140" s="54">
        <f t="shared" si="45"/>
        <v>0</v>
      </c>
      <c r="H140" s="385">
        <f t="shared" si="46"/>
        <v>0</v>
      </c>
      <c r="I140" s="404">
        <f t="shared" si="47"/>
        <v>0</v>
      </c>
      <c r="J140" s="53">
        <f t="shared" si="37"/>
        <v>0</v>
      </c>
      <c r="K140" s="53"/>
      <c r="L140" s="112"/>
      <c r="M140" s="53">
        <f t="shared" si="49"/>
        <v>0</v>
      </c>
      <c r="N140" s="112"/>
      <c r="O140" s="53">
        <f t="shared" si="50"/>
        <v>0</v>
      </c>
      <c r="P140" s="53">
        <f t="shared" si="51"/>
        <v>0</v>
      </c>
      <c r="Q140" s="1"/>
      <c r="R140" s="1"/>
      <c r="S140" s="1"/>
      <c r="T140" s="1"/>
      <c r="U140" s="1"/>
    </row>
    <row r="141" spans="2:21" ht="12.5">
      <c r="B141" t="str">
        <f t="shared" si="31"/>
        <v/>
      </c>
      <c r="C141" s="49">
        <f>IF(D94="","-",+C140+1)</f>
        <v>2055</v>
      </c>
      <c r="D141" s="11">
        <f>IF(F140+SUM(E$100:E140)=D$93,F140,D$93-SUM(E$100:E140))</f>
        <v>0</v>
      </c>
      <c r="E141" s="374">
        <f t="shared" si="43"/>
        <v>0</v>
      </c>
      <c r="F141" s="54">
        <f t="shared" si="44"/>
        <v>0</v>
      </c>
      <c r="G141" s="54">
        <f t="shared" si="45"/>
        <v>0</v>
      </c>
      <c r="H141" s="385">
        <f t="shared" si="46"/>
        <v>0</v>
      </c>
      <c r="I141" s="404">
        <f t="shared" si="47"/>
        <v>0</v>
      </c>
      <c r="J141" s="53">
        <f t="shared" si="37"/>
        <v>0</v>
      </c>
      <c r="K141" s="53"/>
      <c r="L141" s="112"/>
      <c r="M141" s="53">
        <f t="shared" si="49"/>
        <v>0</v>
      </c>
      <c r="N141" s="112"/>
      <c r="O141" s="53">
        <f t="shared" si="50"/>
        <v>0</v>
      </c>
      <c r="P141" s="53">
        <f t="shared" si="51"/>
        <v>0</v>
      </c>
      <c r="Q141" s="1"/>
      <c r="R141" s="1"/>
      <c r="S141" s="1"/>
      <c r="T141" s="1"/>
      <c r="U141" s="1"/>
    </row>
    <row r="142" spans="2:21" ht="12.5">
      <c r="B142" t="str">
        <f t="shared" si="31"/>
        <v/>
      </c>
      <c r="C142" s="49">
        <f>IF(D94="","-",+C141+1)</f>
        <v>2056</v>
      </c>
      <c r="D142" s="11">
        <f>IF(F141+SUM(E$100:E141)=D$93,F141,D$93-SUM(E$100:E141))</f>
        <v>0</v>
      </c>
      <c r="E142" s="374">
        <f t="shared" si="43"/>
        <v>0</v>
      </c>
      <c r="F142" s="54">
        <f t="shared" si="44"/>
        <v>0</v>
      </c>
      <c r="G142" s="54">
        <f t="shared" si="45"/>
        <v>0</v>
      </c>
      <c r="H142" s="385">
        <f t="shared" si="46"/>
        <v>0</v>
      </c>
      <c r="I142" s="404">
        <f t="shared" si="47"/>
        <v>0</v>
      </c>
      <c r="J142" s="53">
        <f t="shared" si="37"/>
        <v>0</v>
      </c>
      <c r="K142" s="53"/>
      <c r="L142" s="112"/>
      <c r="M142" s="53">
        <f t="shared" si="49"/>
        <v>0</v>
      </c>
      <c r="N142" s="112"/>
      <c r="O142" s="53">
        <f t="shared" si="50"/>
        <v>0</v>
      </c>
      <c r="P142" s="53">
        <f t="shared" si="51"/>
        <v>0</v>
      </c>
      <c r="Q142" s="1"/>
      <c r="R142" s="1"/>
      <c r="S142" s="1"/>
      <c r="T142" s="1"/>
      <c r="U142" s="1"/>
    </row>
    <row r="143" spans="2:21" ht="12.5">
      <c r="B143" t="str">
        <f t="shared" si="31"/>
        <v/>
      </c>
      <c r="C143" s="49">
        <f>IF(D94="","-",+C142+1)</f>
        <v>2057</v>
      </c>
      <c r="D143" s="11">
        <f>IF(F142+SUM(E$100:E142)=D$93,F142,D$93-SUM(E$100:E142))</f>
        <v>0</v>
      </c>
      <c r="E143" s="374">
        <f t="shared" si="43"/>
        <v>0</v>
      </c>
      <c r="F143" s="54">
        <f t="shared" si="44"/>
        <v>0</v>
      </c>
      <c r="G143" s="54">
        <f t="shared" si="45"/>
        <v>0</v>
      </c>
      <c r="H143" s="385">
        <f t="shared" si="46"/>
        <v>0</v>
      </c>
      <c r="I143" s="404">
        <f t="shared" si="47"/>
        <v>0</v>
      </c>
      <c r="J143" s="53">
        <f t="shared" si="37"/>
        <v>0</v>
      </c>
      <c r="K143" s="53"/>
      <c r="L143" s="112"/>
      <c r="M143" s="53">
        <f t="shared" si="49"/>
        <v>0</v>
      </c>
      <c r="N143" s="112"/>
      <c r="O143" s="53">
        <f t="shared" si="50"/>
        <v>0</v>
      </c>
      <c r="P143" s="53">
        <f t="shared" si="51"/>
        <v>0</v>
      </c>
      <c r="Q143" s="1"/>
      <c r="R143" s="1"/>
      <c r="S143" s="1"/>
      <c r="T143" s="1"/>
      <c r="U143" s="1"/>
    </row>
    <row r="144" spans="2:21" ht="12.5">
      <c r="B144" t="str">
        <f t="shared" si="31"/>
        <v/>
      </c>
      <c r="C144" s="49">
        <f>IF(D94="","-",+C143+1)</f>
        <v>2058</v>
      </c>
      <c r="D144" s="11">
        <f>IF(F143+SUM(E$100:E143)=D$93,F143,D$93-SUM(E$100:E143))</f>
        <v>0</v>
      </c>
      <c r="E144" s="374">
        <f t="shared" si="43"/>
        <v>0</v>
      </c>
      <c r="F144" s="54">
        <f t="shared" si="44"/>
        <v>0</v>
      </c>
      <c r="G144" s="54">
        <f t="shared" si="45"/>
        <v>0</v>
      </c>
      <c r="H144" s="385">
        <f t="shared" si="46"/>
        <v>0</v>
      </c>
      <c r="I144" s="404">
        <f t="shared" si="47"/>
        <v>0</v>
      </c>
      <c r="J144" s="53">
        <f t="shared" si="37"/>
        <v>0</v>
      </c>
      <c r="K144" s="53"/>
      <c r="L144" s="112"/>
      <c r="M144" s="53">
        <f t="shared" si="49"/>
        <v>0</v>
      </c>
      <c r="N144" s="112"/>
      <c r="O144" s="53">
        <f t="shared" si="50"/>
        <v>0</v>
      </c>
      <c r="P144" s="53">
        <f t="shared" si="51"/>
        <v>0</v>
      </c>
      <c r="Q144" s="1"/>
      <c r="R144" s="1"/>
      <c r="S144" s="1"/>
      <c r="T144" s="1"/>
      <c r="U144" s="1"/>
    </row>
    <row r="145" spans="2:21" ht="12.5">
      <c r="B145" t="str">
        <f t="shared" si="31"/>
        <v/>
      </c>
      <c r="C145" s="49">
        <f>IF(D94="","-",+C144+1)</f>
        <v>2059</v>
      </c>
      <c r="D145" s="11">
        <f>IF(F144+SUM(E$100:E144)=D$93,F144,D$93-SUM(E$100:E144))</f>
        <v>0</v>
      </c>
      <c r="E145" s="374">
        <f t="shared" si="43"/>
        <v>0</v>
      </c>
      <c r="F145" s="54">
        <f t="shared" si="44"/>
        <v>0</v>
      </c>
      <c r="G145" s="54">
        <f t="shared" si="45"/>
        <v>0</v>
      </c>
      <c r="H145" s="385">
        <f t="shared" si="46"/>
        <v>0</v>
      </c>
      <c r="I145" s="404">
        <f t="shared" si="47"/>
        <v>0</v>
      </c>
      <c r="J145" s="53">
        <f t="shared" si="37"/>
        <v>0</v>
      </c>
      <c r="K145" s="53"/>
      <c r="L145" s="112"/>
      <c r="M145" s="53">
        <f t="shared" si="49"/>
        <v>0</v>
      </c>
      <c r="N145" s="112"/>
      <c r="O145" s="53">
        <f t="shared" si="50"/>
        <v>0</v>
      </c>
      <c r="P145" s="53">
        <f t="shared" si="51"/>
        <v>0</v>
      </c>
      <c r="Q145" s="1"/>
      <c r="R145" s="1"/>
      <c r="S145" s="1"/>
      <c r="T145" s="1"/>
      <c r="U145" s="1"/>
    </row>
    <row r="146" spans="2:21" ht="12.5">
      <c r="B146" t="str">
        <f t="shared" si="31"/>
        <v/>
      </c>
      <c r="C146" s="49">
        <f>IF(D94="","-",+C145+1)</f>
        <v>2060</v>
      </c>
      <c r="D146" s="11">
        <f>IF(F145+SUM(E$100:E145)=D$93,F145,D$93-SUM(E$100:E145))</f>
        <v>0</v>
      </c>
      <c r="E146" s="374">
        <f t="shared" si="43"/>
        <v>0</v>
      </c>
      <c r="F146" s="54">
        <f t="shared" si="44"/>
        <v>0</v>
      </c>
      <c r="G146" s="54">
        <f t="shared" si="45"/>
        <v>0</v>
      </c>
      <c r="H146" s="385">
        <f t="shared" si="46"/>
        <v>0</v>
      </c>
      <c r="I146" s="404">
        <f t="shared" si="47"/>
        <v>0</v>
      </c>
      <c r="J146" s="53">
        <f t="shared" si="37"/>
        <v>0</v>
      </c>
      <c r="K146" s="53"/>
      <c r="L146" s="112"/>
      <c r="M146" s="53">
        <f t="shared" si="49"/>
        <v>0</v>
      </c>
      <c r="N146" s="112"/>
      <c r="O146" s="53">
        <f t="shared" si="50"/>
        <v>0</v>
      </c>
      <c r="P146" s="53">
        <f t="shared" si="51"/>
        <v>0</v>
      </c>
      <c r="Q146" s="1"/>
      <c r="R146" s="1"/>
      <c r="S146" s="1"/>
      <c r="T146" s="1"/>
      <c r="U146" s="1"/>
    </row>
    <row r="147" spans="2:21" ht="12.5">
      <c r="B147" t="str">
        <f t="shared" si="31"/>
        <v/>
      </c>
      <c r="C147" s="49">
        <f>IF(D94="","-",+C146+1)</f>
        <v>2061</v>
      </c>
      <c r="D147" s="11">
        <f>IF(F146+SUM(E$100:E146)=D$93,F146,D$93-SUM(E$100:E146))</f>
        <v>0</v>
      </c>
      <c r="E147" s="374">
        <f t="shared" si="43"/>
        <v>0</v>
      </c>
      <c r="F147" s="54">
        <f t="shared" si="44"/>
        <v>0</v>
      </c>
      <c r="G147" s="54">
        <f t="shared" si="45"/>
        <v>0</v>
      </c>
      <c r="H147" s="385">
        <f t="shared" si="46"/>
        <v>0</v>
      </c>
      <c r="I147" s="404">
        <f t="shared" si="47"/>
        <v>0</v>
      </c>
      <c r="J147" s="53">
        <f t="shared" si="37"/>
        <v>0</v>
      </c>
      <c r="K147" s="53"/>
      <c r="L147" s="112"/>
      <c r="M147" s="53">
        <f t="shared" si="49"/>
        <v>0</v>
      </c>
      <c r="N147" s="112"/>
      <c r="O147" s="53">
        <f t="shared" si="50"/>
        <v>0</v>
      </c>
      <c r="P147" s="53">
        <f t="shared" si="51"/>
        <v>0</v>
      </c>
      <c r="Q147" s="1"/>
      <c r="R147" s="1"/>
      <c r="S147" s="1"/>
      <c r="T147" s="1"/>
      <c r="U147" s="1"/>
    </row>
    <row r="148" spans="2:21" ht="12.5">
      <c r="B148" t="str">
        <f t="shared" si="31"/>
        <v/>
      </c>
      <c r="C148" s="49">
        <f>IF(D94="","-",+C147+1)</f>
        <v>2062</v>
      </c>
      <c r="D148" s="11">
        <f>IF(F147+SUM(E$100:E147)=D$93,F147,D$93-SUM(E$100:E147))</f>
        <v>0</v>
      </c>
      <c r="E148" s="374">
        <f t="shared" si="43"/>
        <v>0</v>
      </c>
      <c r="F148" s="54">
        <f t="shared" si="44"/>
        <v>0</v>
      </c>
      <c r="G148" s="54">
        <f t="shared" si="45"/>
        <v>0</v>
      </c>
      <c r="H148" s="385">
        <f t="shared" si="46"/>
        <v>0</v>
      </c>
      <c r="I148" s="404">
        <f t="shared" si="47"/>
        <v>0</v>
      </c>
      <c r="J148" s="53">
        <f t="shared" si="37"/>
        <v>0</v>
      </c>
      <c r="K148" s="53"/>
      <c r="L148" s="112"/>
      <c r="M148" s="53">
        <f t="shared" si="49"/>
        <v>0</v>
      </c>
      <c r="N148" s="112"/>
      <c r="O148" s="53">
        <f t="shared" si="50"/>
        <v>0</v>
      </c>
      <c r="P148" s="53">
        <f t="shared" si="51"/>
        <v>0</v>
      </c>
      <c r="Q148" s="1"/>
      <c r="R148" s="1"/>
      <c r="S148" s="1"/>
      <c r="T148" s="1"/>
      <c r="U148" s="1"/>
    </row>
    <row r="149" spans="2:21" ht="12.5">
      <c r="B149" t="str">
        <f t="shared" si="31"/>
        <v/>
      </c>
      <c r="C149" s="49">
        <f>IF(D94="","-",+C148+1)</f>
        <v>2063</v>
      </c>
      <c r="D149" s="11">
        <f>IF(F148+SUM(E$100:E148)=D$93,F148,D$93-SUM(E$100:E148))</f>
        <v>0</v>
      </c>
      <c r="E149" s="374">
        <f t="shared" si="43"/>
        <v>0</v>
      </c>
      <c r="F149" s="54">
        <f t="shared" si="44"/>
        <v>0</v>
      </c>
      <c r="G149" s="54">
        <f t="shared" si="45"/>
        <v>0</v>
      </c>
      <c r="H149" s="385">
        <f t="shared" si="46"/>
        <v>0</v>
      </c>
      <c r="I149" s="404">
        <f t="shared" si="47"/>
        <v>0</v>
      </c>
      <c r="J149" s="53">
        <f t="shared" si="37"/>
        <v>0</v>
      </c>
      <c r="K149" s="53"/>
      <c r="L149" s="112"/>
      <c r="M149" s="53">
        <f t="shared" si="49"/>
        <v>0</v>
      </c>
      <c r="N149" s="112"/>
      <c r="O149" s="53">
        <f t="shared" si="50"/>
        <v>0</v>
      </c>
      <c r="P149" s="53">
        <f t="shared" si="51"/>
        <v>0</v>
      </c>
      <c r="Q149" s="1"/>
      <c r="R149" s="1"/>
      <c r="S149" s="1"/>
      <c r="T149" s="1"/>
      <c r="U149" s="1"/>
    </row>
    <row r="150" spans="2:21" ht="12.5">
      <c r="B150" t="str">
        <f t="shared" si="31"/>
        <v/>
      </c>
      <c r="C150" s="49">
        <f>IF(D94="","-",+C149+1)</f>
        <v>2064</v>
      </c>
      <c r="D150" s="11">
        <f>IF(F149+SUM(E$100:E149)=D$93,F149,D$93-SUM(E$100:E149))</f>
        <v>0</v>
      </c>
      <c r="E150" s="374">
        <f t="shared" si="43"/>
        <v>0</v>
      </c>
      <c r="F150" s="54">
        <f t="shared" si="44"/>
        <v>0</v>
      </c>
      <c r="G150" s="54">
        <f t="shared" si="45"/>
        <v>0</v>
      </c>
      <c r="H150" s="385">
        <f t="shared" si="46"/>
        <v>0</v>
      </c>
      <c r="I150" s="404">
        <f t="shared" si="47"/>
        <v>0</v>
      </c>
      <c r="J150" s="53">
        <f t="shared" si="37"/>
        <v>0</v>
      </c>
      <c r="K150" s="53"/>
      <c r="L150" s="112"/>
      <c r="M150" s="53">
        <f t="shared" si="49"/>
        <v>0</v>
      </c>
      <c r="N150" s="112"/>
      <c r="O150" s="53">
        <f t="shared" si="50"/>
        <v>0</v>
      </c>
      <c r="P150" s="53">
        <f t="shared" si="51"/>
        <v>0</v>
      </c>
      <c r="Q150" s="1"/>
      <c r="R150" s="1"/>
      <c r="S150" s="1"/>
      <c r="T150" s="1"/>
      <c r="U150" s="1"/>
    </row>
    <row r="151" spans="2:21" ht="12.5">
      <c r="B151" t="str">
        <f t="shared" si="31"/>
        <v/>
      </c>
      <c r="C151" s="49">
        <f>IF(D94="","-",+C150+1)</f>
        <v>2065</v>
      </c>
      <c r="D151" s="11">
        <f>IF(F150+SUM(E$100:E150)=D$93,F150,D$93-SUM(E$100:E150))</f>
        <v>0</v>
      </c>
      <c r="E151" s="374">
        <f t="shared" si="43"/>
        <v>0</v>
      </c>
      <c r="F151" s="54">
        <f t="shared" si="44"/>
        <v>0</v>
      </c>
      <c r="G151" s="54">
        <f t="shared" si="45"/>
        <v>0</v>
      </c>
      <c r="H151" s="385">
        <f t="shared" si="46"/>
        <v>0</v>
      </c>
      <c r="I151" s="404">
        <f t="shared" si="47"/>
        <v>0</v>
      </c>
      <c r="J151" s="53">
        <f t="shared" si="37"/>
        <v>0</v>
      </c>
      <c r="K151" s="53"/>
      <c r="L151" s="112"/>
      <c r="M151" s="53">
        <f t="shared" si="49"/>
        <v>0</v>
      </c>
      <c r="N151" s="112"/>
      <c r="O151" s="53">
        <f t="shared" si="50"/>
        <v>0</v>
      </c>
      <c r="P151" s="53">
        <f t="shared" si="51"/>
        <v>0</v>
      </c>
      <c r="Q151" s="1"/>
      <c r="R151" s="1"/>
      <c r="S151" s="1"/>
      <c r="T151" s="1"/>
      <c r="U151" s="1"/>
    </row>
    <row r="152" spans="2:21" ht="12.5">
      <c r="B152" t="str">
        <f t="shared" si="31"/>
        <v/>
      </c>
      <c r="C152" s="49">
        <f>IF(D94="","-",+C151+1)</f>
        <v>2066</v>
      </c>
      <c r="D152" s="11">
        <f>IF(F151+SUM(E$100:E151)=D$93,F151,D$93-SUM(E$100:E151))</f>
        <v>0</v>
      </c>
      <c r="E152" s="374">
        <f t="shared" si="43"/>
        <v>0</v>
      </c>
      <c r="F152" s="54">
        <f t="shared" si="44"/>
        <v>0</v>
      </c>
      <c r="G152" s="54">
        <f t="shared" si="45"/>
        <v>0</v>
      </c>
      <c r="H152" s="385">
        <f t="shared" si="46"/>
        <v>0</v>
      </c>
      <c r="I152" s="404">
        <f t="shared" si="47"/>
        <v>0</v>
      </c>
      <c r="J152" s="53">
        <f t="shared" si="37"/>
        <v>0</v>
      </c>
      <c r="K152" s="53"/>
      <c r="L152" s="112"/>
      <c r="M152" s="53">
        <f t="shared" si="49"/>
        <v>0</v>
      </c>
      <c r="N152" s="112"/>
      <c r="O152" s="53">
        <f t="shared" si="50"/>
        <v>0</v>
      </c>
      <c r="P152" s="53">
        <f t="shared" si="51"/>
        <v>0</v>
      </c>
      <c r="Q152" s="1"/>
      <c r="R152" s="1"/>
      <c r="S152" s="1"/>
      <c r="T152" s="1"/>
      <c r="U152" s="1"/>
    </row>
    <row r="153" spans="2:21" ht="12.5">
      <c r="B153" t="str">
        <f t="shared" si="31"/>
        <v/>
      </c>
      <c r="C153" s="49">
        <f>IF(D94="","-",+C152+1)</f>
        <v>2067</v>
      </c>
      <c r="D153" s="11">
        <f>IF(F152+SUM(E$100:E152)=D$93,F152,D$93-SUM(E$100:E152))</f>
        <v>0</v>
      </c>
      <c r="E153" s="374">
        <f t="shared" si="43"/>
        <v>0</v>
      </c>
      <c r="F153" s="54">
        <f t="shared" si="44"/>
        <v>0</v>
      </c>
      <c r="G153" s="54">
        <f t="shared" si="45"/>
        <v>0</v>
      </c>
      <c r="H153" s="385">
        <f t="shared" si="46"/>
        <v>0</v>
      </c>
      <c r="I153" s="404">
        <f t="shared" si="47"/>
        <v>0</v>
      </c>
      <c r="J153" s="53">
        <f t="shared" si="37"/>
        <v>0</v>
      </c>
      <c r="K153" s="53"/>
      <c r="L153" s="112"/>
      <c r="M153" s="53">
        <f t="shared" si="49"/>
        <v>0</v>
      </c>
      <c r="N153" s="112"/>
      <c r="O153" s="53">
        <f t="shared" si="50"/>
        <v>0</v>
      </c>
      <c r="P153" s="53">
        <f t="shared" si="51"/>
        <v>0</v>
      </c>
      <c r="Q153" s="1"/>
      <c r="R153" s="1"/>
      <c r="S153" s="1"/>
      <c r="T153" s="1"/>
      <c r="U153" s="1"/>
    </row>
    <row r="154" spans="2:21" ht="12.5">
      <c r="B154" t="str">
        <f t="shared" si="31"/>
        <v/>
      </c>
      <c r="C154" s="49">
        <f>IF(D94="","-",+C153+1)</f>
        <v>2068</v>
      </c>
      <c r="D154" s="11">
        <f>IF(F153+SUM(E$100:E153)=D$93,F153,D$93-SUM(E$100:E153))</f>
        <v>0</v>
      </c>
      <c r="E154" s="374">
        <f t="shared" si="43"/>
        <v>0</v>
      </c>
      <c r="F154" s="54">
        <f t="shared" si="44"/>
        <v>0</v>
      </c>
      <c r="G154" s="54">
        <f t="shared" si="45"/>
        <v>0</v>
      </c>
      <c r="H154" s="385">
        <f t="shared" si="46"/>
        <v>0</v>
      </c>
      <c r="I154" s="404">
        <f t="shared" si="47"/>
        <v>0</v>
      </c>
      <c r="J154" s="53">
        <f t="shared" si="37"/>
        <v>0</v>
      </c>
      <c r="K154" s="53"/>
      <c r="L154" s="112"/>
      <c r="M154" s="53">
        <f t="shared" si="49"/>
        <v>0</v>
      </c>
      <c r="N154" s="112"/>
      <c r="O154" s="53">
        <f t="shared" si="50"/>
        <v>0</v>
      </c>
      <c r="P154" s="53">
        <f t="shared" si="51"/>
        <v>0</v>
      </c>
      <c r="Q154" s="1"/>
      <c r="R154" s="1"/>
      <c r="S154" s="1"/>
      <c r="T154" s="1"/>
      <c r="U154" s="1"/>
    </row>
    <row r="155" spans="2:21" ht="13" thickBot="1">
      <c r="B155" t="str">
        <f t="shared" si="31"/>
        <v/>
      </c>
      <c r="C155" s="58">
        <f>IF(D94="","-",+C154+1)</f>
        <v>2069</v>
      </c>
      <c r="D155" s="437">
        <f>IF(F154+SUM(E$100:E154)=D$93,F154,D$93-SUM(E$100:E154))</f>
        <v>0</v>
      </c>
      <c r="E155" s="386">
        <f t="shared" si="43"/>
        <v>0</v>
      </c>
      <c r="F155" s="59">
        <f t="shared" si="44"/>
        <v>0</v>
      </c>
      <c r="G155" s="59">
        <f t="shared" si="45"/>
        <v>0</v>
      </c>
      <c r="H155" s="387">
        <f t="shared" si="46"/>
        <v>0</v>
      </c>
      <c r="I155" s="405">
        <f t="shared" si="47"/>
        <v>0</v>
      </c>
      <c r="J155" s="63">
        <f t="shared" si="37"/>
        <v>0</v>
      </c>
      <c r="K155" s="53"/>
      <c r="L155" s="113"/>
      <c r="M155" s="63">
        <f t="shared" si="49"/>
        <v>0</v>
      </c>
      <c r="N155" s="113"/>
      <c r="O155" s="63">
        <f t="shared" si="50"/>
        <v>0</v>
      </c>
      <c r="P155" s="63">
        <f t="shared" si="51"/>
        <v>0</v>
      </c>
      <c r="Q155" s="1"/>
      <c r="R155" s="1"/>
      <c r="S155" s="1"/>
      <c r="T155" s="1"/>
      <c r="U155" s="1"/>
    </row>
    <row r="156" spans="2:21" ht="12.5">
      <c r="C156" s="11" t="s">
        <v>75</v>
      </c>
      <c r="D156" s="239"/>
      <c r="E156" s="239">
        <f>SUM(E100:E155)</f>
        <v>10218098.369999999</v>
      </c>
      <c r="F156" s="239"/>
      <c r="G156" s="239"/>
      <c r="H156" s="239">
        <f>SUM(H100:H155)</f>
        <v>24234154.925682928</v>
      </c>
      <c r="I156" s="239">
        <f>SUM(I100:I155)</f>
        <v>24234154.925682928</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45" priority="1" stopIfTrue="1" operator="equal">
      <formula>$I$10</formula>
    </cfRule>
  </conditionalFormatting>
  <conditionalFormatting sqref="C100:C155">
    <cfRule type="cellIs" dxfId="44"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0"/>
  <dimension ref="A1:U163"/>
  <sheetViews>
    <sheetView topLeftCell="A90" zoomScaleNormal="100" zoomScaleSheetLayoutView="78" workbookViewId="0">
      <selection activeCell="A113" sqref="A113"/>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8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200751.60477936114</v>
      </c>
      <c r="P5" s="1"/>
      <c r="R5" s="1"/>
      <c r="S5" s="1"/>
      <c r="T5" s="1"/>
      <c r="U5" s="1"/>
    </row>
    <row r="6" spans="1:21" ht="15.5">
      <c r="C6" s="6"/>
      <c r="D6" s="2"/>
      <c r="E6" s="1"/>
      <c r="F6" s="1"/>
      <c r="G6" s="1"/>
      <c r="H6" s="348"/>
      <c r="I6" s="348"/>
      <c r="J6" s="349"/>
      <c r="K6" s="22" t="s">
        <v>243</v>
      </c>
      <c r="L6" s="350"/>
      <c r="M6" s="1"/>
      <c r="N6" s="351">
        <f>VLOOKUP(I10,C17:I73,6)</f>
        <v>200751.60477936114</v>
      </c>
      <c r="O6" s="1"/>
      <c r="P6" s="1"/>
      <c r="R6" s="1"/>
      <c r="S6" s="1"/>
      <c r="T6" s="1"/>
      <c r="U6" s="1"/>
    </row>
    <row r="7" spans="1:21" ht="13.5" thickBot="1">
      <c r="C7" s="25" t="s">
        <v>46</v>
      </c>
      <c r="D7" s="96" t="s">
        <v>215</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c r="E9" s="461" t="s">
        <v>305</v>
      </c>
      <c r="F9" s="31"/>
      <c r="G9" s="472" t="s">
        <v>329</v>
      </c>
      <c r="H9" s="31"/>
      <c r="I9" s="32"/>
      <c r="J9" s="33"/>
      <c r="P9" s="1"/>
      <c r="R9" s="1"/>
      <c r="S9" s="1"/>
      <c r="T9" s="1"/>
      <c r="U9" s="1"/>
    </row>
    <row r="10" spans="1:21" ht="13">
      <c r="C10" s="34" t="s">
        <v>49</v>
      </c>
      <c r="D10" s="355">
        <v>1864625</v>
      </c>
      <c r="E10" s="1" t="s">
        <v>50</v>
      </c>
      <c r="G10" s="2"/>
      <c r="H10" s="2"/>
      <c r="I10" s="36">
        <f>+'OKT.WS.F.BPU.ATRR.Projected'!R101</f>
        <v>2026</v>
      </c>
      <c r="J10" s="33"/>
      <c r="K10" s="239" t="s">
        <v>51</v>
      </c>
      <c r="O10" s="1"/>
      <c r="P10" s="1"/>
      <c r="R10" s="1"/>
      <c r="S10" s="1"/>
      <c r="T10" s="1"/>
      <c r="U10" s="1"/>
    </row>
    <row r="11" spans="1:21" ht="12.5">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6</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62154.166666666664</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2014</v>
      </c>
      <c r="D17" s="368">
        <v>669000</v>
      </c>
      <c r="E17" s="369">
        <v>5786.5857813386465</v>
      </c>
      <c r="F17" s="368">
        <v>663213.41421866138</v>
      </c>
      <c r="G17" s="369">
        <v>48353.352128136466</v>
      </c>
      <c r="H17" s="371">
        <v>48353.352128136466</v>
      </c>
      <c r="I17" s="51">
        <v>0</v>
      </c>
      <c r="J17" s="51"/>
      <c r="K17" s="114">
        <f t="shared" ref="K17:K22" si="1">G17</f>
        <v>48353.352128136466</v>
      </c>
      <c r="L17" s="52">
        <f t="shared" ref="L17:L22" si="2">IF(K17&lt;&gt;0,+G17-K17,0)</f>
        <v>0</v>
      </c>
      <c r="M17" s="114">
        <f t="shared" ref="M17:M22" si="3">H17</f>
        <v>48353.352128136466</v>
      </c>
      <c r="N17" s="52">
        <f>IF(M17&lt;&gt;0,+H17-M17,0)</f>
        <v>0</v>
      </c>
      <c r="O17" s="53">
        <f>+N17-L17</f>
        <v>0</v>
      </c>
      <c r="P17" s="1"/>
      <c r="R17" s="1"/>
      <c r="S17" s="1"/>
      <c r="T17" s="1"/>
      <c r="U17" s="1"/>
    </row>
    <row r="18" spans="2:21" ht="12.5">
      <c r="B18" t="str">
        <f t="shared" si="0"/>
        <v/>
      </c>
      <c r="C18" s="49">
        <f>IF(D11="","-",+C17+1)</f>
        <v>2015</v>
      </c>
      <c r="D18" s="433">
        <v>663213.41421866138</v>
      </c>
      <c r="E18" s="432">
        <v>32256.539821806971</v>
      </c>
      <c r="F18" s="433">
        <v>630956.87439685443</v>
      </c>
      <c r="G18" s="432">
        <v>97286.386538537452</v>
      </c>
      <c r="H18" s="436">
        <v>97286.386538537452</v>
      </c>
      <c r="I18" s="51">
        <v>0</v>
      </c>
      <c r="J18" s="51"/>
      <c r="K18" s="373">
        <f t="shared" si="1"/>
        <v>97286.386538537452</v>
      </c>
      <c r="L18" s="53">
        <f t="shared" si="2"/>
        <v>0</v>
      </c>
      <c r="M18" s="373">
        <f t="shared" si="3"/>
        <v>97286.386538537452</v>
      </c>
      <c r="N18" s="53">
        <f>IF(M18&lt;&gt;0,+H18-M18,0)</f>
        <v>0</v>
      </c>
      <c r="O18" s="53">
        <f>+N18-L18</f>
        <v>0</v>
      </c>
      <c r="P18" s="1"/>
      <c r="R18" s="1"/>
      <c r="S18" s="1"/>
      <c r="T18" s="1"/>
      <c r="U18" s="1"/>
    </row>
    <row r="19" spans="2:21" ht="12.5">
      <c r="B19" t="str">
        <f t="shared" si="0"/>
        <v>IU</v>
      </c>
      <c r="C19" s="49">
        <f>IF(D11="","-",+C18+1)</f>
        <v>2016</v>
      </c>
      <c r="D19" s="433">
        <v>1826581.8843968543</v>
      </c>
      <c r="E19" s="432">
        <v>38745.889906300305</v>
      </c>
      <c r="F19" s="433">
        <v>1787835.9944905541</v>
      </c>
      <c r="G19" s="432">
        <v>231618.29862330039</v>
      </c>
      <c r="H19" s="436">
        <v>231618.29862330039</v>
      </c>
      <c r="I19" s="51">
        <f>H19-G19</f>
        <v>0</v>
      </c>
      <c r="J19" s="51"/>
      <c r="K19" s="373">
        <f t="shared" si="1"/>
        <v>231618.29862330039</v>
      </c>
      <c r="L19" s="53">
        <f t="shared" si="2"/>
        <v>0</v>
      </c>
      <c r="M19" s="373">
        <f t="shared" si="3"/>
        <v>231618.29862330039</v>
      </c>
      <c r="N19" s="53">
        <f t="shared" ref="N19:N73" si="4">IF(M19&lt;&gt;0,+H19-M19,0)</f>
        <v>0</v>
      </c>
      <c r="O19" s="53">
        <f t="shared" ref="O19:O73" si="5">+N19-L19</f>
        <v>0</v>
      </c>
      <c r="P19" s="1"/>
      <c r="R19" s="1"/>
      <c r="S19" s="1"/>
      <c r="T19" s="1"/>
      <c r="U19" s="1"/>
    </row>
    <row r="20" spans="2:21" ht="12.5">
      <c r="B20" t="str">
        <f t="shared" si="0"/>
        <v/>
      </c>
      <c r="C20" s="49">
        <f>IF(D11="","-",+C19+1)</f>
        <v>2017</v>
      </c>
      <c r="D20" s="433">
        <v>1787835.9944905541</v>
      </c>
      <c r="E20" s="432">
        <v>36662.21925080863</v>
      </c>
      <c r="F20" s="433">
        <v>1751173.7752397454</v>
      </c>
      <c r="G20" s="432">
        <v>231201.53737593384</v>
      </c>
      <c r="H20" s="436">
        <v>231201.53737593384</v>
      </c>
      <c r="I20" s="51">
        <f t="shared" ref="I20:I73" si="6">H20-G20</f>
        <v>0</v>
      </c>
      <c r="J20" s="51"/>
      <c r="K20" s="373">
        <f t="shared" si="1"/>
        <v>231201.53737593384</v>
      </c>
      <c r="L20" s="53">
        <f t="shared" si="2"/>
        <v>0</v>
      </c>
      <c r="M20" s="373">
        <f t="shared" si="3"/>
        <v>231201.53737593384</v>
      </c>
      <c r="N20" s="53">
        <f>IF(M20&lt;&gt;0,+H20-M20,0)</f>
        <v>0</v>
      </c>
      <c r="O20" s="53">
        <f>+N20-L20</f>
        <v>0</v>
      </c>
      <c r="P20" s="1"/>
      <c r="R20" s="1"/>
      <c r="S20" s="1"/>
      <c r="T20" s="1"/>
      <c r="U20" s="1"/>
    </row>
    <row r="21" spans="2:21" ht="12.5">
      <c r="B21" t="str">
        <f t="shared" si="0"/>
        <v/>
      </c>
      <c r="C21" s="49">
        <f>IF(D11="","-",+C20+1)</f>
        <v>2018</v>
      </c>
      <c r="D21" s="433">
        <v>1751173.7752397454</v>
      </c>
      <c r="E21" s="432">
        <v>45729.148838219895</v>
      </c>
      <c r="F21" s="433">
        <v>1705444.6264015255</v>
      </c>
      <c r="G21" s="432">
        <v>221366.23750408986</v>
      </c>
      <c r="H21" s="436">
        <v>221366.23750408986</v>
      </c>
      <c r="I21" s="51">
        <v>0</v>
      </c>
      <c r="J21" s="51"/>
      <c r="K21" s="373">
        <f t="shared" si="1"/>
        <v>221366.23750408986</v>
      </c>
      <c r="L21" s="53">
        <f t="shared" si="2"/>
        <v>0</v>
      </c>
      <c r="M21" s="373">
        <f t="shared" si="3"/>
        <v>221366.23750408986</v>
      </c>
      <c r="N21" s="53">
        <f>IF(M21&lt;&gt;0,+H21-M21,0)</f>
        <v>0</v>
      </c>
      <c r="O21" s="53">
        <f>+N21-L21</f>
        <v>0</v>
      </c>
      <c r="P21" s="1"/>
      <c r="R21" s="1"/>
      <c r="S21" s="1"/>
      <c r="T21" s="1"/>
      <c r="U21" s="1"/>
    </row>
    <row r="22" spans="2:21" ht="12.5">
      <c r="B22" t="str">
        <f t="shared" si="0"/>
        <v/>
      </c>
      <c r="C22" s="49">
        <f>IF(D11="","-",+C21+1)</f>
        <v>2019</v>
      </c>
      <c r="D22" s="433">
        <v>1705444.6264015255</v>
      </c>
      <c r="E22" s="432">
        <v>55302.6277388339</v>
      </c>
      <c r="F22" s="433">
        <v>1650141.9986626916</v>
      </c>
      <c r="G22" s="432">
        <v>229685.69393356299</v>
      </c>
      <c r="H22" s="436">
        <v>229685.69393356299</v>
      </c>
      <c r="I22" s="51">
        <f t="shared" si="6"/>
        <v>0</v>
      </c>
      <c r="J22" s="51"/>
      <c r="K22" s="373">
        <f t="shared" si="1"/>
        <v>229685.69393356299</v>
      </c>
      <c r="L22" s="53">
        <f t="shared" si="2"/>
        <v>0</v>
      </c>
      <c r="M22" s="373">
        <f t="shared" si="3"/>
        <v>229685.69393356299</v>
      </c>
      <c r="N22" s="53">
        <f>IF(M22&lt;&gt;0,+H22-M22,0)</f>
        <v>0</v>
      </c>
      <c r="O22" s="53">
        <f>+N22-L22</f>
        <v>0</v>
      </c>
      <c r="P22" s="1"/>
      <c r="R22" s="1"/>
      <c r="S22" s="1"/>
      <c r="T22" s="1"/>
      <c r="U22" s="1"/>
    </row>
    <row r="23" spans="2:21" ht="12.5">
      <c r="B23" t="str">
        <f t="shared" si="0"/>
        <v>IU</v>
      </c>
      <c r="C23" s="49">
        <f>IF(D11="","-",+C22+1)</f>
        <v>2020</v>
      </c>
      <c r="D23" s="433">
        <v>1659715.4775633055</v>
      </c>
      <c r="E23" s="432">
        <v>54599.54020149546</v>
      </c>
      <c r="F23" s="433">
        <v>1605115.9373618101</v>
      </c>
      <c r="G23" s="432">
        <v>225892.94644088054</v>
      </c>
      <c r="H23" s="436">
        <v>225892.94644088054</v>
      </c>
      <c r="I23" s="51">
        <f t="shared" si="6"/>
        <v>0</v>
      </c>
      <c r="J23" s="51"/>
      <c r="K23" s="373">
        <f t="shared" ref="K23" si="7">G23</f>
        <v>225892.94644088054</v>
      </c>
      <c r="L23" s="53">
        <f t="shared" ref="L23" si="8">IF(K23&lt;&gt;0,+G23-K23,0)</f>
        <v>0</v>
      </c>
      <c r="M23" s="373">
        <f t="shared" ref="M23" si="9">H23</f>
        <v>225892.94644088054</v>
      </c>
      <c r="N23" s="53">
        <f>IF(M23&lt;&gt;0,+H23-M23,0)</f>
        <v>0</v>
      </c>
      <c r="O23" s="53">
        <f>+N23-L23</f>
        <v>0</v>
      </c>
      <c r="P23" s="1"/>
      <c r="R23" s="1"/>
      <c r="S23" s="1"/>
      <c r="T23" s="1"/>
      <c r="U23" s="1"/>
    </row>
    <row r="24" spans="2:21" ht="12.5">
      <c r="B24" t="str">
        <f t="shared" si="0"/>
        <v>IU</v>
      </c>
      <c r="C24" s="49">
        <f>IF(D11="","-",+C23+1)</f>
        <v>2021</v>
      </c>
      <c r="D24" s="433">
        <v>1595542.4584611962</v>
      </c>
      <c r="E24" s="432">
        <v>60149.193870967742</v>
      </c>
      <c r="F24" s="433">
        <v>1535393.2645902284</v>
      </c>
      <c r="G24" s="432">
        <v>229509.43964714528</v>
      </c>
      <c r="H24" s="436">
        <v>229509.43964714528</v>
      </c>
      <c r="I24" s="51">
        <f t="shared" si="6"/>
        <v>0</v>
      </c>
      <c r="J24" s="51"/>
      <c r="K24" s="373">
        <f t="shared" ref="K24" si="10">G24</f>
        <v>229509.43964714528</v>
      </c>
      <c r="L24" s="53">
        <f t="shared" ref="L24" si="11">IF(K24&lt;&gt;0,+G24-K24,0)</f>
        <v>0</v>
      </c>
      <c r="M24" s="373">
        <f t="shared" ref="M24" si="12">H24</f>
        <v>229509.43964714528</v>
      </c>
      <c r="N24" s="53">
        <f t="shared" si="4"/>
        <v>0</v>
      </c>
      <c r="O24" s="53">
        <f t="shared" si="5"/>
        <v>0</v>
      </c>
      <c r="P24" s="1"/>
      <c r="R24" s="1"/>
      <c r="S24" s="1"/>
      <c r="T24" s="1"/>
      <c r="U24" s="1"/>
    </row>
    <row r="25" spans="2:21" ht="12.5">
      <c r="B25" t="str">
        <f t="shared" si="0"/>
        <v/>
      </c>
      <c r="C25" s="49">
        <f>IF(D11="","-",+C24+1)</f>
        <v>2022</v>
      </c>
      <c r="D25" s="433">
        <v>1535393.2645902284</v>
      </c>
      <c r="E25" s="432">
        <v>56503.788181818185</v>
      </c>
      <c r="F25" s="433">
        <v>1478889.4764084104</v>
      </c>
      <c r="G25" s="432">
        <v>229461.48395077669</v>
      </c>
      <c r="H25" s="436">
        <v>229461.48395077669</v>
      </c>
      <c r="I25" s="51">
        <f t="shared" si="6"/>
        <v>0</v>
      </c>
      <c r="J25" s="51"/>
      <c r="K25" s="373">
        <f t="shared" ref="K25" si="13">G25</f>
        <v>229461.48395077669</v>
      </c>
      <c r="L25" s="53">
        <f t="shared" ref="L25" si="14">IF(K25&lt;&gt;0,+G25-K25,0)</f>
        <v>0</v>
      </c>
      <c r="M25" s="373">
        <f t="shared" ref="M25" si="15">H25</f>
        <v>229461.48395077669</v>
      </c>
      <c r="N25" s="53">
        <f t="shared" si="4"/>
        <v>0</v>
      </c>
      <c r="O25" s="53">
        <f t="shared" si="5"/>
        <v>0</v>
      </c>
      <c r="P25" s="1"/>
      <c r="R25" s="1"/>
      <c r="S25" s="1"/>
      <c r="T25" s="1"/>
      <c r="U25" s="1"/>
    </row>
    <row r="26" spans="2:21" ht="12.5">
      <c r="B26" t="str">
        <f t="shared" si="0"/>
        <v>IU</v>
      </c>
      <c r="C26" s="49">
        <f>IF(D11="","-",+C25+1)</f>
        <v>2023</v>
      </c>
      <c r="D26" s="433">
        <v>1478889.4664084103</v>
      </c>
      <c r="E26" s="432">
        <v>60149.193548387098</v>
      </c>
      <c r="F26" s="433">
        <v>1418740.2728600232</v>
      </c>
      <c r="G26" s="432">
        <v>223912.8746819201</v>
      </c>
      <c r="H26" s="436">
        <v>223912.8746819201</v>
      </c>
      <c r="I26" s="51">
        <f t="shared" si="6"/>
        <v>0</v>
      </c>
      <c r="J26" s="51"/>
      <c r="K26" s="373">
        <f t="shared" ref="K26:K27" si="16">G26</f>
        <v>223912.8746819201</v>
      </c>
      <c r="L26" s="53">
        <f t="shared" ref="L26:L27" si="17">IF(K26&lt;&gt;0,+G26-K26,0)</f>
        <v>0</v>
      </c>
      <c r="M26" s="373">
        <f t="shared" ref="M26:M27" si="18">H26</f>
        <v>223912.8746819201</v>
      </c>
      <c r="N26" s="53">
        <f t="shared" ref="N26:N27" si="19">IF(M26&lt;&gt;0,+H26-M26,0)</f>
        <v>0</v>
      </c>
      <c r="O26" s="53">
        <f t="shared" ref="O26:O27" si="20">+N26-L26</f>
        <v>0</v>
      </c>
      <c r="P26" s="1"/>
      <c r="R26" s="1"/>
      <c r="S26" s="1"/>
      <c r="T26" s="1"/>
      <c r="U26" s="1"/>
    </row>
    <row r="27" spans="2:21" ht="12.5">
      <c r="B27" t="str">
        <f t="shared" si="0"/>
        <v/>
      </c>
      <c r="C27" s="49">
        <f>IF(D11="","-",+C26+1)</f>
        <v>2024</v>
      </c>
      <c r="D27" s="433">
        <v>1418740.2728600232</v>
      </c>
      <c r="E27" s="432">
        <v>60149.193548387098</v>
      </c>
      <c r="F27" s="433">
        <v>1358591.079311636</v>
      </c>
      <c r="G27" s="432">
        <v>218362.14192772453</v>
      </c>
      <c r="H27" s="436">
        <v>218362.14192772453</v>
      </c>
      <c r="I27" s="51">
        <f t="shared" si="6"/>
        <v>0</v>
      </c>
      <c r="J27" s="51"/>
      <c r="K27" s="373">
        <f t="shared" si="16"/>
        <v>218362.14192772453</v>
      </c>
      <c r="L27" s="53">
        <f t="shared" si="17"/>
        <v>0</v>
      </c>
      <c r="M27" s="373">
        <f t="shared" si="18"/>
        <v>218362.14192772453</v>
      </c>
      <c r="N27" s="53">
        <f t="shared" si="19"/>
        <v>0</v>
      </c>
      <c r="O27" s="53">
        <f t="shared" si="20"/>
        <v>0</v>
      </c>
      <c r="P27" s="1"/>
      <c r="R27" s="1"/>
      <c r="S27" s="1"/>
      <c r="T27" s="1"/>
      <c r="U27" s="1"/>
    </row>
    <row r="28" spans="2:21" ht="12.5">
      <c r="B28" t="str">
        <f t="shared" si="0"/>
        <v/>
      </c>
      <c r="C28" s="49">
        <f>IF(D11="","-",+C27+1)</f>
        <v>2025</v>
      </c>
      <c r="D28" s="433">
        <v>1358591.079311636</v>
      </c>
      <c r="E28" s="432">
        <v>62154.166666666664</v>
      </c>
      <c r="F28" s="433">
        <v>1296436.9126449693</v>
      </c>
      <c r="G28" s="432">
        <v>214088.04713077931</v>
      </c>
      <c r="H28" s="436">
        <v>214088.04713077931</v>
      </c>
      <c r="I28" s="51">
        <f t="shared" si="6"/>
        <v>0</v>
      </c>
      <c r="J28" s="51"/>
      <c r="K28" s="373">
        <f t="shared" ref="K28" si="21">G28</f>
        <v>214088.04713077931</v>
      </c>
      <c r="L28" s="53">
        <f t="shared" ref="L28" si="22">IF(K28&lt;&gt;0,+G28-K28,0)</f>
        <v>0</v>
      </c>
      <c r="M28" s="373">
        <f t="shared" ref="M28" si="23">H28</f>
        <v>214088.04713077931</v>
      </c>
      <c r="N28" s="53">
        <f t="shared" ref="N28" si="24">IF(M28&lt;&gt;0,+H28-M28,0)</f>
        <v>0</v>
      </c>
      <c r="O28" s="53">
        <f t="shared" ref="O28" si="25">+N28-L28</f>
        <v>0</v>
      </c>
      <c r="P28" s="1"/>
      <c r="R28" s="1"/>
      <c r="S28" s="1"/>
      <c r="T28" s="1"/>
      <c r="U28" s="1"/>
    </row>
    <row r="29" spans="2:21" ht="13">
      <c r="B29" t="str">
        <f t="shared" si="0"/>
        <v/>
      </c>
      <c r="C29" s="479">
        <f>IF(D11="","-",+C28+1)</f>
        <v>2026</v>
      </c>
      <c r="D29" s="54">
        <f>IF(F28+SUM(E$17:E28)=D$10,F28,D$10-SUM(E$17:E28))</f>
        <v>1296436.9126449693</v>
      </c>
      <c r="E29" s="374">
        <f t="shared" ref="E29:E73" si="26">IF(+$I$14&lt;F28,$I$14,D29)</f>
        <v>62154.166666666664</v>
      </c>
      <c r="F29" s="54">
        <f t="shared" ref="F29:F73" si="27">+D29-E29</f>
        <v>1234282.7459783026</v>
      </c>
      <c r="G29" s="375">
        <f t="shared" ref="G29:G73" si="28">(D29+F29)/2*I$12+E29</f>
        <v>200751.60477936114</v>
      </c>
      <c r="H29" s="356">
        <f t="shared" ref="H29:H73" si="29">+(D29+F29)/2*I$13+E29</f>
        <v>200751.60477936114</v>
      </c>
      <c r="I29" s="51">
        <f t="shared" si="6"/>
        <v>0</v>
      </c>
      <c r="J29" s="51"/>
      <c r="K29" s="112"/>
      <c r="L29" s="53">
        <f t="shared" ref="L29:L73" si="30">IF(K29&lt;&gt;0,+G29-K29,0)</f>
        <v>0</v>
      </c>
      <c r="M29" s="112"/>
      <c r="N29" s="53">
        <f t="shared" si="4"/>
        <v>0</v>
      </c>
      <c r="O29" s="53">
        <f t="shared" si="5"/>
        <v>0</v>
      </c>
      <c r="P29" s="1"/>
      <c r="R29" s="1"/>
      <c r="S29" s="1"/>
      <c r="T29" s="1"/>
      <c r="U29" s="1"/>
    </row>
    <row r="30" spans="2:21" ht="12.5">
      <c r="B30" t="str">
        <f t="shared" si="0"/>
        <v/>
      </c>
      <c r="C30" s="49">
        <f>IF(D11="","-",+C29+1)</f>
        <v>2027</v>
      </c>
      <c r="D30" s="54">
        <f>IF(F29+SUM(E$17:E29)=D$10,F29,D$10-SUM(E$17:E29))</f>
        <v>1234282.7459783026</v>
      </c>
      <c r="E30" s="374">
        <f t="shared" si="26"/>
        <v>62154.166666666664</v>
      </c>
      <c r="F30" s="54">
        <f t="shared" si="27"/>
        <v>1172128.5793116358</v>
      </c>
      <c r="G30" s="375">
        <f t="shared" si="28"/>
        <v>193943.73237146612</v>
      </c>
      <c r="H30" s="356">
        <f t="shared" si="29"/>
        <v>193943.73237146612</v>
      </c>
      <c r="I30" s="51">
        <f t="shared" si="6"/>
        <v>0</v>
      </c>
      <c r="J30" s="51"/>
      <c r="K30" s="112"/>
      <c r="L30" s="53">
        <f t="shared" si="30"/>
        <v>0</v>
      </c>
      <c r="M30" s="112"/>
      <c r="N30" s="53">
        <f t="shared" si="4"/>
        <v>0</v>
      </c>
      <c r="O30" s="53">
        <f t="shared" si="5"/>
        <v>0</v>
      </c>
      <c r="P30" s="1"/>
      <c r="R30" s="1"/>
      <c r="S30" s="1"/>
      <c r="T30" s="1"/>
      <c r="U30" s="1"/>
    </row>
    <row r="31" spans="2:21" ht="12.5">
      <c r="B31" t="str">
        <f t="shared" si="0"/>
        <v/>
      </c>
      <c r="C31" s="49">
        <f>IF(D11="","-",+C30+1)</f>
        <v>2028</v>
      </c>
      <c r="D31" s="54">
        <f>IF(F30+SUM(E$17:E30)=D$10,F30,D$10-SUM(E$17:E30))</f>
        <v>1172128.5793116358</v>
      </c>
      <c r="E31" s="374">
        <f t="shared" si="26"/>
        <v>62154.166666666664</v>
      </c>
      <c r="F31" s="54">
        <f t="shared" si="27"/>
        <v>1109974.4126449691</v>
      </c>
      <c r="G31" s="375">
        <f t="shared" si="28"/>
        <v>187135.85996357107</v>
      </c>
      <c r="H31" s="356">
        <f t="shared" si="29"/>
        <v>187135.85996357107</v>
      </c>
      <c r="I31" s="51">
        <f t="shared" si="6"/>
        <v>0</v>
      </c>
      <c r="J31" s="51"/>
      <c r="K31" s="112"/>
      <c r="L31" s="53">
        <f t="shared" si="30"/>
        <v>0</v>
      </c>
      <c r="M31" s="112"/>
      <c r="N31" s="53">
        <f t="shared" si="4"/>
        <v>0</v>
      </c>
      <c r="O31" s="53">
        <f t="shared" si="5"/>
        <v>0</v>
      </c>
      <c r="P31" s="1"/>
      <c r="R31" s="1"/>
      <c r="S31" s="1"/>
      <c r="T31" s="1"/>
      <c r="U31" s="1"/>
    </row>
    <row r="32" spans="2:21" ht="12.5">
      <c r="B32" t="str">
        <f t="shared" si="0"/>
        <v/>
      </c>
      <c r="C32" s="49">
        <f>IF(D12="","-",+C31+1)</f>
        <v>2029</v>
      </c>
      <c r="D32" s="54">
        <f>IF(F31+SUM(E$17:E31)=D$10,F31,D$10-SUM(E$17:E31))</f>
        <v>1109974.4126449691</v>
      </c>
      <c r="E32" s="374">
        <f>IF(+$I$14&lt;F31,$I$14,D32)</f>
        <v>62154.166666666664</v>
      </c>
      <c r="F32" s="54">
        <f>+D32-E32</f>
        <v>1047820.2459783024</v>
      </c>
      <c r="G32" s="375">
        <f t="shared" si="28"/>
        <v>180327.98755567608</v>
      </c>
      <c r="H32" s="356">
        <f t="shared" si="29"/>
        <v>180327.98755567608</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2030</v>
      </c>
      <c r="D33" s="54">
        <f>IF(F32+SUM(E$17:E32)=D$10,F32,D$10-SUM(E$17:E32))</f>
        <v>1047820.2459783024</v>
      </c>
      <c r="E33" s="374">
        <f>IF(+$I$14&lt;F32,$I$14,D33)</f>
        <v>62154.166666666664</v>
      </c>
      <c r="F33" s="54">
        <f>+D33-E33</f>
        <v>985666.07931163581</v>
      </c>
      <c r="G33" s="375">
        <f t="shared" si="28"/>
        <v>173520.11514778106</v>
      </c>
      <c r="H33" s="356">
        <f t="shared" si="29"/>
        <v>173520.11514778106</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2031</v>
      </c>
      <c r="D34" s="377">
        <f>IF(F33+SUM(E$17:E33)=D$10,F33,D$10-SUM(E$17:E33))</f>
        <v>985666.07931163581</v>
      </c>
      <c r="E34" s="378">
        <f t="shared" si="26"/>
        <v>62154.166666666664</v>
      </c>
      <c r="F34" s="377">
        <f t="shared" si="27"/>
        <v>923511.91264496918</v>
      </c>
      <c r="G34" s="379">
        <f t="shared" si="28"/>
        <v>166712.24273988607</v>
      </c>
      <c r="H34" s="380">
        <f t="shared" si="29"/>
        <v>166712.24273988607</v>
      </c>
      <c r="I34" s="381">
        <f t="shared" si="6"/>
        <v>0</v>
      </c>
      <c r="J34" s="381"/>
      <c r="K34" s="382"/>
      <c r="L34" s="383">
        <f t="shared" si="30"/>
        <v>0</v>
      </c>
      <c r="M34" s="382"/>
      <c r="N34" s="383">
        <f t="shared" si="4"/>
        <v>0</v>
      </c>
      <c r="O34" s="383">
        <f t="shared" si="5"/>
        <v>0</v>
      </c>
      <c r="P34" s="384"/>
      <c r="Q34" s="184"/>
      <c r="R34" s="384"/>
      <c r="S34" s="384"/>
      <c r="T34" s="384"/>
      <c r="U34" s="1"/>
    </row>
    <row r="35" spans="2:21" ht="12.5">
      <c r="B35" t="str">
        <f t="shared" si="0"/>
        <v/>
      </c>
      <c r="C35" s="49">
        <f>IF(D11="","-",+C34+1)</f>
        <v>2032</v>
      </c>
      <c r="D35" s="54">
        <f>IF(F34+SUM(E$17:E34)=D$10,F34,D$10-SUM(E$17:E34))</f>
        <v>923511.91264496918</v>
      </c>
      <c r="E35" s="374">
        <f t="shared" si="26"/>
        <v>62154.166666666664</v>
      </c>
      <c r="F35" s="54">
        <f t="shared" si="27"/>
        <v>861357.74597830256</v>
      </c>
      <c r="G35" s="375">
        <f t="shared" si="28"/>
        <v>159904.37033199106</v>
      </c>
      <c r="H35" s="356">
        <f t="shared" si="29"/>
        <v>159904.37033199106</v>
      </c>
      <c r="I35" s="51">
        <f t="shared" si="6"/>
        <v>0</v>
      </c>
      <c r="J35" s="51"/>
      <c r="K35" s="112"/>
      <c r="L35" s="53">
        <f t="shared" si="30"/>
        <v>0</v>
      </c>
      <c r="M35" s="112"/>
      <c r="N35" s="53">
        <f t="shared" si="4"/>
        <v>0</v>
      </c>
      <c r="O35" s="53">
        <f t="shared" si="5"/>
        <v>0</v>
      </c>
      <c r="P35" s="1"/>
      <c r="R35" s="1"/>
      <c r="S35" s="1"/>
      <c r="T35" s="1"/>
      <c r="U35" s="1"/>
    </row>
    <row r="36" spans="2:21" ht="12.5">
      <c r="B36" t="str">
        <f t="shared" si="0"/>
        <v/>
      </c>
      <c r="C36" s="49">
        <f>IF(D11="","-",+C35+1)</f>
        <v>2033</v>
      </c>
      <c r="D36" s="54">
        <f>IF(F35+SUM(E$17:E35)=D$10,F35,D$10-SUM(E$17:E35))</f>
        <v>861357.74597830256</v>
      </c>
      <c r="E36" s="374">
        <f t="shared" si="26"/>
        <v>62154.166666666664</v>
      </c>
      <c r="F36" s="54">
        <f t="shared" si="27"/>
        <v>799203.57931163593</v>
      </c>
      <c r="G36" s="375">
        <f t="shared" si="28"/>
        <v>153096.49792409604</v>
      </c>
      <c r="H36" s="356">
        <f t="shared" si="29"/>
        <v>153096.49792409604</v>
      </c>
      <c r="I36" s="51">
        <f t="shared" si="6"/>
        <v>0</v>
      </c>
      <c r="J36" s="51"/>
      <c r="K36" s="112"/>
      <c r="L36" s="53">
        <f t="shared" si="30"/>
        <v>0</v>
      </c>
      <c r="M36" s="112"/>
      <c r="N36" s="53">
        <f t="shared" si="4"/>
        <v>0</v>
      </c>
      <c r="O36" s="53">
        <f t="shared" si="5"/>
        <v>0</v>
      </c>
      <c r="P36" s="1"/>
      <c r="R36" s="1"/>
      <c r="S36" s="1"/>
      <c r="T36" s="1"/>
      <c r="U36" s="1"/>
    </row>
    <row r="37" spans="2:21" ht="12.5">
      <c r="B37" t="str">
        <f t="shared" si="0"/>
        <v/>
      </c>
      <c r="C37" s="49">
        <f>IF(D11="","-",+C36+1)</f>
        <v>2034</v>
      </c>
      <c r="D37" s="54">
        <f>IF(F36+SUM(E$17:E36)=D$10,F36,D$10-SUM(E$17:E36))</f>
        <v>799203.57931163593</v>
      </c>
      <c r="E37" s="374">
        <f t="shared" si="26"/>
        <v>62154.166666666664</v>
      </c>
      <c r="F37" s="54">
        <f t="shared" si="27"/>
        <v>737049.4126449693</v>
      </c>
      <c r="G37" s="375">
        <f t="shared" si="28"/>
        <v>146288.62551620102</v>
      </c>
      <c r="H37" s="356">
        <f t="shared" si="29"/>
        <v>146288.62551620102</v>
      </c>
      <c r="I37" s="51">
        <f t="shared" si="6"/>
        <v>0</v>
      </c>
      <c r="J37" s="51"/>
      <c r="K37" s="112"/>
      <c r="L37" s="53">
        <f t="shared" si="30"/>
        <v>0</v>
      </c>
      <c r="M37" s="112"/>
      <c r="N37" s="53">
        <f t="shared" si="4"/>
        <v>0</v>
      </c>
      <c r="O37" s="53">
        <f t="shared" si="5"/>
        <v>0</v>
      </c>
      <c r="P37" s="1"/>
      <c r="R37" s="1"/>
      <c r="S37" s="1"/>
      <c r="T37" s="1"/>
      <c r="U37" s="1"/>
    </row>
    <row r="38" spans="2:21" ht="12.5">
      <c r="B38" t="str">
        <f t="shared" si="0"/>
        <v/>
      </c>
      <c r="C38" s="49">
        <f>IF(D11="","-",+C37+1)</f>
        <v>2035</v>
      </c>
      <c r="D38" s="54">
        <f>IF(F37+SUM(E$17:E37)=D$10,F37,D$10-SUM(E$17:E37))</f>
        <v>737049.4126449693</v>
      </c>
      <c r="E38" s="374">
        <f t="shared" si="26"/>
        <v>62154.166666666664</v>
      </c>
      <c r="F38" s="54">
        <f t="shared" si="27"/>
        <v>674895.24597830267</v>
      </c>
      <c r="G38" s="375">
        <f t="shared" si="28"/>
        <v>139480.75310830603</v>
      </c>
      <c r="H38" s="356">
        <f t="shared" si="29"/>
        <v>139480.75310830603</v>
      </c>
      <c r="I38" s="51">
        <f t="shared" si="6"/>
        <v>0</v>
      </c>
      <c r="J38" s="51"/>
      <c r="K38" s="112"/>
      <c r="L38" s="53">
        <f t="shared" si="30"/>
        <v>0</v>
      </c>
      <c r="M38" s="112"/>
      <c r="N38" s="53">
        <f t="shared" si="4"/>
        <v>0</v>
      </c>
      <c r="O38" s="53">
        <f t="shared" si="5"/>
        <v>0</v>
      </c>
      <c r="P38" s="1"/>
      <c r="R38" s="1"/>
      <c r="S38" s="1"/>
      <c r="T38" s="1"/>
      <c r="U38" s="1"/>
    </row>
    <row r="39" spans="2:21" ht="12.5">
      <c r="B39" t="str">
        <f t="shared" si="0"/>
        <v/>
      </c>
      <c r="C39" s="49">
        <f>IF(D11="","-",+C38+1)</f>
        <v>2036</v>
      </c>
      <c r="D39" s="54">
        <f>IF(F38+SUM(E$17:E38)=D$10,F38,D$10-SUM(E$17:E38))</f>
        <v>674895.24597830267</v>
      </c>
      <c r="E39" s="374">
        <f t="shared" si="26"/>
        <v>62154.166666666664</v>
      </c>
      <c r="F39" s="54">
        <f t="shared" si="27"/>
        <v>612741.07931163604</v>
      </c>
      <c r="G39" s="375">
        <f t="shared" si="28"/>
        <v>132672.88070041101</v>
      </c>
      <c r="H39" s="356">
        <f t="shared" si="29"/>
        <v>132672.88070041101</v>
      </c>
      <c r="I39" s="51">
        <f t="shared" si="6"/>
        <v>0</v>
      </c>
      <c r="J39" s="51"/>
      <c r="K39" s="112"/>
      <c r="L39" s="53">
        <f t="shared" si="30"/>
        <v>0</v>
      </c>
      <c r="M39" s="112"/>
      <c r="N39" s="53">
        <f t="shared" si="4"/>
        <v>0</v>
      </c>
      <c r="O39" s="53">
        <f t="shared" si="5"/>
        <v>0</v>
      </c>
      <c r="P39" s="1"/>
      <c r="R39" s="1"/>
      <c r="S39" s="1"/>
      <c r="T39" s="1"/>
      <c r="U39" s="1"/>
    </row>
    <row r="40" spans="2:21" ht="12.5">
      <c r="B40" t="str">
        <f t="shared" si="0"/>
        <v/>
      </c>
      <c r="C40" s="49">
        <f>IF(D11="","-",+C39+1)</f>
        <v>2037</v>
      </c>
      <c r="D40" s="54">
        <f>IF(F39+SUM(E$17:E39)=D$10,F39,D$10-SUM(E$17:E39))</f>
        <v>612741.07931163604</v>
      </c>
      <c r="E40" s="374">
        <f t="shared" si="26"/>
        <v>62154.166666666664</v>
      </c>
      <c r="F40" s="54">
        <f t="shared" si="27"/>
        <v>550586.91264496942</v>
      </c>
      <c r="G40" s="375">
        <f t="shared" si="28"/>
        <v>125865.00829251599</v>
      </c>
      <c r="H40" s="356">
        <f t="shared" si="29"/>
        <v>125865.00829251599</v>
      </c>
      <c r="I40" s="51">
        <f t="shared" si="6"/>
        <v>0</v>
      </c>
      <c r="J40" s="51"/>
      <c r="K40" s="112"/>
      <c r="L40" s="53">
        <f t="shared" si="30"/>
        <v>0</v>
      </c>
      <c r="M40" s="112"/>
      <c r="N40" s="53">
        <f t="shared" si="4"/>
        <v>0</v>
      </c>
      <c r="O40" s="53">
        <f t="shared" si="5"/>
        <v>0</v>
      </c>
      <c r="P40" s="1"/>
      <c r="R40" s="1"/>
      <c r="S40" s="1"/>
      <c r="T40" s="1"/>
      <c r="U40" s="1"/>
    </row>
    <row r="41" spans="2:21" ht="12.5">
      <c r="B41" t="str">
        <f t="shared" si="0"/>
        <v/>
      </c>
      <c r="C41" s="49">
        <f>IF(D12="","-",+C40+1)</f>
        <v>2038</v>
      </c>
      <c r="D41" s="54">
        <f>IF(F40+SUM(E$17:E40)=D$10,F40,D$10-SUM(E$17:E40))</f>
        <v>550586.91264496942</v>
      </c>
      <c r="E41" s="374">
        <f t="shared" si="26"/>
        <v>62154.166666666664</v>
      </c>
      <c r="F41" s="54">
        <f t="shared" si="27"/>
        <v>488432.74597830273</v>
      </c>
      <c r="G41" s="375">
        <f t="shared" si="28"/>
        <v>119057.13588462098</v>
      </c>
      <c r="H41" s="356">
        <f t="shared" si="29"/>
        <v>119057.13588462098</v>
      </c>
      <c r="I41" s="51">
        <f t="shared" si="6"/>
        <v>0</v>
      </c>
      <c r="J41" s="51"/>
      <c r="K41" s="112"/>
      <c r="L41" s="53">
        <f t="shared" si="30"/>
        <v>0</v>
      </c>
      <c r="M41" s="112"/>
      <c r="N41" s="53">
        <f t="shared" si="4"/>
        <v>0</v>
      </c>
      <c r="O41" s="53">
        <f t="shared" si="5"/>
        <v>0</v>
      </c>
      <c r="P41" s="1"/>
      <c r="R41" s="1"/>
      <c r="S41" s="1"/>
      <c r="T41" s="1"/>
      <c r="U41" s="1"/>
    </row>
    <row r="42" spans="2:21" ht="12.5">
      <c r="B42" t="str">
        <f t="shared" si="0"/>
        <v/>
      </c>
      <c r="C42" s="49">
        <f>IF(D13="","-",+C41+1)</f>
        <v>2039</v>
      </c>
      <c r="D42" s="54">
        <f>IF(F41+SUM(E$17:E41)=D$10,F41,D$10-SUM(E$17:E41))</f>
        <v>488432.74597830273</v>
      </c>
      <c r="E42" s="374">
        <f t="shared" si="26"/>
        <v>62154.166666666664</v>
      </c>
      <c r="F42" s="54">
        <f t="shared" si="27"/>
        <v>426278.57931163604</v>
      </c>
      <c r="G42" s="375">
        <f t="shared" si="28"/>
        <v>112249.26347672597</v>
      </c>
      <c r="H42" s="356">
        <f t="shared" si="29"/>
        <v>112249.26347672597</v>
      </c>
      <c r="I42" s="51">
        <f t="shared" si="6"/>
        <v>0</v>
      </c>
      <c r="J42" s="51"/>
      <c r="K42" s="112"/>
      <c r="L42" s="53">
        <f t="shared" si="30"/>
        <v>0</v>
      </c>
      <c r="M42" s="112"/>
      <c r="N42" s="53">
        <f t="shared" si="4"/>
        <v>0</v>
      </c>
      <c r="O42" s="53">
        <f t="shared" si="5"/>
        <v>0</v>
      </c>
      <c r="P42" s="1"/>
      <c r="R42" s="1"/>
      <c r="S42" s="1"/>
      <c r="T42" s="1"/>
      <c r="U42" s="1"/>
    </row>
    <row r="43" spans="2:21" ht="12.5">
      <c r="B43" t="str">
        <f t="shared" si="0"/>
        <v/>
      </c>
      <c r="C43" s="49">
        <f>IF(D14="","-",+C42+1)</f>
        <v>2040</v>
      </c>
      <c r="D43" s="54">
        <f>IF(F42+SUM(E$17:E42)=D$10,F42,D$10-SUM(E$17:E42))</f>
        <v>426278.57931163604</v>
      </c>
      <c r="E43" s="374">
        <f t="shared" si="26"/>
        <v>62154.166666666664</v>
      </c>
      <c r="F43" s="54">
        <f t="shared" si="27"/>
        <v>364124.41264496936</v>
      </c>
      <c r="G43" s="375">
        <f t="shared" si="28"/>
        <v>105441.39106883094</v>
      </c>
      <c r="H43" s="356">
        <f t="shared" si="29"/>
        <v>105441.39106883094</v>
      </c>
      <c r="I43" s="51">
        <f t="shared" si="6"/>
        <v>0</v>
      </c>
      <c r="J43" s="51"/>
      <c r="K43" s="112"/>
      <c r="L43" s="53">
        <f t="shared" si="30"/>
        <v>0</v>
      </c>
      <c r="M43" s="112"/>
      <c r="N43" s="53">
        <f t="shared" si="4"/>
        <v>0</v>
      </c>
      <c r="O43" s="53">
        <f t="shared" si="5"/>
        <v>0</v>
      </c>
      <c r="P43" s="1"/>
      <c r="R43" s="1"/>
      <c r="S43" s="1"/>
      <c r="T43" s="1"/>
      <c r="U43" s="1"/>
    </row>
    <row r="44" spans="2:21" ht="12.5">
      <c r="B44" t="str">
        <f t="shared" si="0"/>
        <v/>
      </c>
      <c r="C44" s="49">
        <f>IF(D15="","-",+C43+1)</f>
        <v>2041</v>
      </c>
      <c r="D44" s="54">
        <f>IF(F43+SUM(E$17:E43)=D$10,F43,D$10-SUM(E$17:E43))</f>
        <v>364124.41264496936</v>
      </c>
      <c r="E44" s="374">
        <f t="shared" si="26"/>
        <v>62154.166666666664</v>
      </c>
      <c r="F44" s="54">
        <f t="shared" si="27"/>
        <v>301970.24597830267</v>
      </c>
      <c r="G44" s="375">
        <f t="shared" si="28"/>
        <v>98633.518660935937</v>
      </c>
      <c r="H44" s="356">
        <f t="shared" si="29"/>
        <v>98633.518660935937</v>
      </c>
      <c r="I44" s="51">
        <f t="shared" si="6"/>
        <v>0</v>
      </c>
      <c r="J44" s="51"/>
      <c r="K44" s="112"/>
      <c r="L44" s="53">
        <f t="shared" si="30"/>
        <v>0</v>
      </c>
      <c r="M44" s="112"/>
      <c r="N44" s="53">
        <f t="shared" si="4"/>
        <v>0</v>
      </c>
      <c r="O44" s="53">
        <f t="shared" si="5"/>
        <v>0</v>
      </c>
      <c r="P44" s="1"/>
      <c r="R44" s="1"/>
      <c r="S44" s="1"/>
      <c r="T44" s="1"/>
      <c r="U44" s="1"/>
    </row>
    <row r="45" spans="2:21" ht="12.5">
      <c r="B45" t="str">
        <f t="shared" si="0"/>
        <v/>
      </c>
      <c r="C45" s="49">
        <f>IF(D11="","-",+C44+1)</f>
        <v>2042</v>
      </c>
      <c r="D45" s="54">
        <f>IF(F44+SUM(E$17:E44)=D$10,F44,D$10-SUM(E$17:E44))</f>
        <v>301970.24597830267</v>
      </c>
      <c r="E45" s="374">
        <f t="shared" si="26"/>
        <v>62154.166666666664</v>
      </c>
      <c r="F45" s="54">
        <f t="shared" si="27"/>
        <v>239816.07931163601</v>
      </c>
      <c r="G45" s="375">
        <f t="shared" si="28"/>
        <v>91825.646253040919</v>
      </c>
      <c r="H45" s="356">
        <f t="shared" si="29"/>
        <v>91825.646253040919</v>
      </c>
      <c r="I45" s="51">
        <f t="shared" si="6"/>
        <v>0</v>
      </c>
      <c r="J45" s="51"/>
      <c r="K45" s="112"/>
      <c r="L45" s="53">
        <f t="shared" si="30"/>
        <v>0</v>
      </c>
      <c r="M45" s="112"/>
      <c r="N45" s="53">
        <f t="shared" si="4"/>
        <v>0</v>
      </c>
      <c r="O45" s="53">
        <f t="shared" si="5"/>
        <v>0</v>
      </c>
      <c r="P45" s="1"/>
      <c r="R45" s="1"/>
      <c r="S45" s="1"/>
      <c r="T45" s="1"/>
      <c r="U45" s="1"/>
    </row>
    <row r="46" spans="2:21" ht="12.5">
      <c r="B46" t="str">
        <f t="shared" si="0"/>
        <v/>
      </c>
      <c r="C46" s="49">
        <f>IF(D11="","-",+C45+1)</f>
        <v>2043</v>
      </c>
      <c r="D46" s="54">
        <f>IF(F45+SUM(E$17:E45)=D$10,F45,D$10-SUM(E$17:E45))</f>
        <v>239816.07931163601</v>
      </c>
      <c r="E46" s="374">
        <f t="shared" si="26"/>
        <v>62154.166666666664</v>
      </c>
      <c r="F46" s="54">
        <f t="shared" si="27"/>
        <v>177661.91264496936</v>
      </c>
      <c r="G46" s="375">
        <f t="shared" si="28"/>
        <v>85017.773845145901</v>
      </c>
      <c r="H46" s="356">
        <f t="shared" si="29"/>
        <v>85017.773845145901</v>
      </c>
      <c r="I46" s="51">
        <f t="shared" si="6"/>
        <v>0</v>
      </c>
      <c r="J46" s="51"/>
      <c r="K46" s="112"/>
      <c r="L46" s="53">
        <f t="shared" si="30"/>
        <v>0</v>
      </c>
      <c r="M46" s="112"/>
      <c r="N46" s="53">
        <f t="shared" si="4"/>
        <v>0</v>
      </c>
      <c r="O46" s="53">
        <f t="shared" si="5"/>
        <v>0</v>
      </c>
      <c r="P46" s="1"/>
      <c r="R46" s="1"/>
      <c r="S46" s="1"/>
      <c r="T46" s="1"/>
      <c r="U46" s="1"/>
    </row>
    <row r="47" spans="2:21" ht="12.5">
      <c r="B47" t="str">
        <f t="shared" si="0"/>
        <v/>
      </c>
      <c r="C47" s="49">
        <f>IF(D11="","-",+C46+1)</f>
        <v>2044</v>
      </c>
      <c r="D47" s="54">
        <f>IF(F46+SUM(E$17:E46)=D$10,F46,D$10-SUM(E$17:E46))</f>
        <v>177661.91264496936</v>
      </c>
      <c r="E47" s="374">
        <f t="shared" si="26"/>
        <v>62154.166666666664</v>
      </c>
      <c r="F47" s="54">
        <f t="shared" si="27"/>
        <v>115507.7459783027</v>
      </c>
      <c r="G47" s="375">
        <f t="shared" si="28"/>
        <v>78209.901437250897</v>
      </c>
      <c r="H47" s="356">
        <f t="shared" si="29"/>
        <v>78209.901437250897</v>
      </c>
      <c r="I47" s="51">
        <f t="shared" si="6"/>
        <v>0</v>
      </c>
      <c r="J47" s="51"/>
      <c r="K47" s="112"/>
      <c r="L47" s="53">
        <f t="shared" si="30"/>
        <v>0</v>
      </c>
      <c r="M47" s="112"/>
      <c r="N47" s="53">
        <f t="shared" si="4"/>
        <v>0</v>
      </c>
      <c r="O47" s="53">
        <f t="shared" si="5"/>
        <v>0</v>
      </c>
      <c r="P47" s="1"/>
      <c r="R47" s="1"/>
      <c r="S47" s="1"/>
      <c r="T47" s="1"/>
      <c r="U47" s="1"/>
    </row>
    <row r="48" spans="2:21" ht="12.5">
      <c r="B48" t="str">
        <f t="shared" si="0"/>
        <v/>
      </c>
      <c r="C48" s="49">
        <f>IF(D11="","-",+C47+1)</f>
        <v>2045</v>
      </c>
      <c r="D48" s="54">
        <f>IF(F47+SUM(E$17:E47)=D$10,F47,D$10-SUM(E$17:E47))</f>
        <v>115507.7459783027</v>
      </c>
      <c r="E48" s="374">
        <f t="shared" si="26"/>
        <v>62154.166666666664</v>
      </c>
      <c r="F48" s="54">
        <f t="shared" si="27"/>
        <v>53353.579311636036</v>
      </c>
      <c r="G48" s="375">
        <f t="shared" si="28"/>
        <v>71402.029029355879</v>
      </c>
      <c r="H48" s="356">
        <f t="shared" si="29"/>
        <v>71402.029029355879</v>
      </c>
      <c r="I48" s="51">
        <f t="shared" si="6"/>
        <v>0</v>
      </c>
      <c r="J48" s="51"/>
      <c r="K48" s="112"/>
      <c r="L48" s="53">
        <f t="shared" si="30"/>
        <v>0</v>
      </c>
      <c r="M48" s="112"/>
      <c r="N48" s="53">
        <f t="shared" si="4"/>
        <v>0</v>
      </c>
      <c r="O48" s="53">
        <f t="shared" si="5"/>
        <v>0</v>
      </c>
      <c r="P48" s="1"/>
      <c r="R48" s="1"/>
      <c r="S48" s="1"/>
      <c r="T48" s="1"/>
      <c r="U48" s="1"/>
    </row>
    <row r="49" spans="2:21" ht="12.5">
      <c r="B49" t="str">
        <f t="shared" si="0"/>
        <v/>
      </c>
      <c r="C49" s="49">
        <f>IF(D11="","-",+C48+1)</f>
        <v>2046</v>
      </c>
      <c r="D49" s="54">
        <f>IF(F48+SUM(E$17:E48)=D$10,F48,D$10-SUM(E$17:E48))</f>
        <v>53353.579311636036</v>
      </c>
      <c r="E49" s="374">
        <f t="shared" si="26"/>
        <v>53353.579311636036</v>
      </c>
      <c r="F49" s="54">
        <f t="shared" si="27"/>
        <v>0</v>
      </c>
      <c r="G49" s="375">
        <f t="shared" si="28"/>
        <v>56275.542391006893</v>
      </c>
      <c r="H49" s="356">
        <f t="shared" si="29"/>
        <v>56275.542391006893</v>
      </c>
      <c r="I49" s="51">
        <f t="shared" si="6"/>
        <v>0</v>
      </c>
      <c r="J49" s="51"/>
      <c r="K49" s="112"/>
      <c r="L49" s="53">
        <f t="shared" si="30"/>
        <v>0</v>
      </c>
      <c r="M49" s="112"/>
      <c r="N49" s="53">
        <f t="shared" si="4"/>
        <v>0</v>
      </c>
      <c r="O49" s="53">
        <f t="shared" si="5"/>
        <v>0</v>
      </c>
      <c r="P49" s="1"/>
      <c r="R49" s="1"/>
      <c r="S49" s="1"/>
      <c r="T49" s="1"/>
      <c r="U49" s="1"/>
    </row>
    <row r="50" spans="2:21" ht="12.5">
      <c r="B50" t="str">
        <f t="shared" si="0"/>
        <v/>
      </c>
      <c r="C50" s="49">
        <f>IF(D11="","-",+C49+1)</f>
        <v>2047</v>
      </c>
      <c r="D50" s="54">
        <f>IF(F49+SUM(E$17:E49)=D$10,F49,D$10-SUM(E$17:E49))</f>
        <v>0</v>
      </c>
      <c r="E50" s="374">
        <f t="shared" si="26"/>
        <v>0</v>
      </c>
      <c r="F50" s="54">
        <f t="shared" si="27"/>
        <v>0</v>
      </c>
      <c r="G50" s="375">
        <f t="shared" si="28"/>
        <v>0</v>
      </c>
      <c r="H50" s="356">
        <f t="shared" si="29"/>
        <v>0</v>
      </c>
      <c r="I50" s="51">
        <f t="shared" si="6"/>
        <v>0</v>
      </c>
      <c r="J50" s="51"/>
      <c r="K50" s="112"/>
      <c r="L50" s="53">
        <f t="shared" si="30"/>
        <v>0</v>
      </c>
      <c r="M50" s="112"/>
      <c r="N50" s="53">
        <f t="shared" si="4"/>
        <v>0</v>
      </c>
      <c r="O50" s="53">
        <f t="shared" si="5"/>
        <v>0</v>
      </c>
      <c r="P50" s="1"/>
      <c r="R50" s="1"/>
      <c r="S50" s="1"/>
      <c r="T50" s="1"/>
      <c r="U50" s="1"/>
    </row>
    <row r="51" spans="2:21" ht="12.5">
      <c r="B51" t="str">
        <f t="shared" si="0"/>
        <v/>
      </c>
      <c r="C51" s="49">
        <f>IF(D11="","-",+C50+1)</f>
        <v>2048</v>
      </c>
      <c r="D51" s="54">
        <f>IF(F50+SUM(E$17:E50)=D$10,F50,D$10-SUM(E$17:E50))</f>
        <v>0</v>
      </c>
      <c r="E51" s="374">
        <f t="shared" si="26"/>
        <v>0</v>
      </c>
      <c r="F51" s="54">
        <f t="shared" si="27"/>
        <v>0</v>
      </c>
      <c r="G51" s="375">
        <f t="shared" si="28"/>
        <v>0</v>
      </c>
      <c r="H51" s="356">
        <f t="shared" si="29"/>
        <v>0</v>
      </c>
      <c r="I51" s="51">
        <f t="shared" si="6"/>
        <v>0</v>
      </c>
      <c r="J51" s="51"/>
      <c r="K51" s="112"/>
      <c r="L51" s="53">
        <f t="shared" si="30"/>
        <v>0</v>
      </c>
      <c r="M51" s="112"/>
      <c r="N51" s="53">
        <f t="shared" si="4"/>
        <v>0</v>
      </c>
      <c r="O51" s="53">
        <f t="shared" si="5"/>
        <v>0</v>
      </c>
      <c r="P51" s="1"/>
      <c r="R51" s="1"/>
      <c r="S51" s="1"/>
      <c r="T51" s="1"/>
      <c r="U51" s="1"/>
    </row>
    <row r="52" spans="2:21" ht="12.5">
      <c r="B52" t="str">
        <f t="shared" si="0"/>
        <v/>
      </c>
      <c r="C52" s="49">
        <f>IF(D11="","-",+C51+1)</f>
        <v>2049</v>
      </c>
      <c r="D52" s="54">
        <f>IF(F51+SUM(E$17:E51)=D$10,F51,D$10-SUM(E$17:E51))</f>
        <v>0</v>
      </c>
      <c r="E52" s="374">
        <f t="shared" si="26"/>
        <v>0</v>
      </c>
      <c r="F52" s="54">
        <f t="shared" si="27"/>
        <v>0</v>
      </c>
      <c r="G52" s="375">
        <f t="shared" si="28"/>
        <v>0</v>
      </c>
      <c r="H52" s="356">
        <f t="shared" si="29"/>
        <v>0</v>
      </c>
      <c r="I52" s="51">
        <f t="shared" si="6"/>
        <v>0</v>
      </c>
      <c r="J52" s="51"/>
      <c r="K52" s="112"/>
      <c r="L52" s="53">
        <f t="shared" si="30"/>
        <v>0</v>
      </c>
      <c r="M52" s="112"/>
      <c r="N52" s="53">
        <f t="shared" si="4"/>
        <v>0</v>
      </c>
      <c r="O52" s="53">
        <f t="shared" si="5"/>
        <v>0</v>
      </c>
      <c r="P52" s="1"/>
      <c r="R52" s="1"/>
      <c r="S52" s="1"/>
      <c r="T52" s="1"/>
      <c r="U52" s="1"/>
    </row>
    <row r="53" spans="2:21" ht="12.5">
      <c r="B53" t="str">
        <f t="shared" si="0"/>
        <v/>
      </c>
      <c r="C53" s="49">
        <f>IF(D11="","-",+C52+1)</f>
        <v>2050</v>
      </c>
      <c r="D53" s="54">
        <f>IF(F52+SUM(E$17:E52)=D$10,F52,D$10-SUM(E$17:E52))</f>
        <v>0</v>
      </c>
      <c r="E53" s="374">
        <f t="shared" si="26"/>
        <v>0</v>
      </c>
      <c r="F53" s="54">
        <f t="shared" si="27"/>
        <v>0</v>
      </c>
      <c r="G53" s="375">
        <f t="shared" si="28"/>
        <v>0</v>
      </c>
      <c r="H53" s="356">
        <f t="shared" si="29"/>
        <v>0</v>
      </c>
      <c r="I53" s="51">
        <f t="shared" si="6"/>
        <v>0</v>
      </c>
      <c r="J53" s="51"/>
      <c r="K53" s="112"/>
      <c r="L53" s="53">
        <f t="shared" si="30"/>
        <v>0</v>
      </c>
      <c r="M53" s="112"/>
      <c r="N53" s="53">
        <f t="shared" si="4"/>
        <v>0</v>
      </c>
      <c r="O53" s="53">
        <f t="shared" si="5"/>
        <v>0</v>
      </c>
      <c r="P53" s="1"/>
      <c r="R53" s="1"/>
      <c r="S53" s="1"/>
      <c r="T53" s="1"/>
      <c r="U53" s="1"/>
    </row>
    <row r="54" spans="2:21" ht="12.5">
      <c r="B54" t="str">
        <f t="shared" si="0"/>
        <v/>
      </c>
      <c r="C54" s="49">
        <f>IF(D11="","-",+C53+1)</f>
        <v>2051</v>
      </c>
      <c r="D54" s="54">
        <f>IF(F53+SUM(E$17:E53)=D$10,F53,D$10-SUM(E$17:E53))</f>
        <v>0</v>
      </c>
      <c r="E54" s="374">
        <f t="shared" si="26"/>
        <v>0</v>
      </c>
      <c r="F54" s="54">
        <f t="shared" si="27"/>
        <v>0</v>
      </c>
      <c r="G54" s="375">
        <f t="shared" si="28"/>
        <v>0</v>
      </c>
      <c r="H54" s="356">
        <f t="shared" si="29"/>
        <v>0</v>
      </c>
      <c r="I54" s="51">
        <f t="shared" si="6"/>
        <v>0</v>
      </c>
      <c r="J54" s="51"/>
      <c r="K54" s="112"/>
      <c r="L54" s="53">
        <f t="shared" si="30"/>
        <v>0</v>
      </c>
      <c r="M54" s="112"/>
      <c r="N54" s="53">
        <f t="shared" si="4"/>
        <v>0</v>
      </c>
      <c r="O54" s="53">
        <f t="shared" si="5"/>
        <v>0</v>
      </c>
      <c r="P54" s="1"/>
      <c r="R54" s="1"/>
      <c r="S54" s="1"/>
      <c r="T54" s="1"/>
      <c r="U54" s="1"/>
    </row>
    <row r="55" spans="2:21" ht="12.5">
      <c r="B55" t="str">
        <f t="shared" si="0"/>
        <v/>
      </c>
      <c r="C55" s="49">
        <f>IF(D11="","-",+C54+1)</f>
        <v>2052</v>
      </c>
      <c r="D55" s="54">
        <f>IF(F54+SUM(E$17:E54)=D$10,F54,D$10-SUM(E$17:E54))</f>
        <v>0</v>
      </c>
      <c r="E55" s="374">
        <f t="shared" si="26"/>
        <v>0</v>
      </c>
      <c r="F55" s="54">
        <f t="shared" si="27"/>
        <v>0</v>
      </c>
      <c r="G55" s="375">
        <f t="shared" si="28"/>
        <v>0</v>
      </c>
      <c r="H55" s="356">
        <f t="shared" si="29"/>
        <v>0</v>
      </c>
      <c r="I55" s="51">
        <f t="shared" si="6"/>
        <v>0</v>
      </c>
      <c r="J55" s="51"/>
      <c r="K55" s="112"/>
      <c r="L55" s="53">
        <f t="shared" si="30"/>
        <v>0</v>
      </c>
      <c r="M55" s="112"/>
      <c r="N55" s="53">
        <f t="shared" si="4"/>
        <v>0</v>
      </c>
      <c r="O55" s="53">
        <f t="shared" si="5"/>
        <v>0</v>
      </c>
      <c r="P55" s="1"/>
      <c r="R55" s="1"/>
      <c r="S55" s="1"/>
      <c r="T55" s="1"/>
      <c r="U55" s="1"/>
    </row>
    <row r="56" spans="2:21" ht="12.5">
      <c r="B56" t="str">
        <f t="shared" si="0"/>
        <v/>
      </c>
      <c r="C56" s="49">
        <f>IF(D11="","-",+C55+1)</f>
        <v>2053</v>
      </c>
      <c r="D56" s="54">
        <f>IF(F55+SUM(E$17:E55)=D$10,F55,D$10-SUM(E$17:E55))</f>
        <v>0</v>
      </c>
      <c r="E56" s="374">
        <f t="shared" si="26"/>
        <v>0</v>
      </c>
      <c r="F56" s="54">
        <f t="shared" si="27"/>
        <v>0</v>
      </c>
      <c r="G56" s="375">
        <f t="shared" si="28"/>
        <v>0</v>
      </c>
      <c r="H56" s="356">
        <f t="shared" si="29"/>
        <v>0</v>
      </c>
      <c r="I56" s="51">
        <f t="shared" si="6"/>
        <v>0</v>
      </c>
      <c r="J56" s="51"/>
      <c r="K56" s="112"/>
      <c r="L56" s="53">
        <f t="shared" si="30"/>
        <v>0</v>
      </c>
      <c r="M56" s="112"/>
      <c r="N56" s="53">
        <f t="shared" si="4"/>
        <v>0</v>
      </c>
      <c r="O56" s="53">
        <f t="shared" si="5"/>
        <v>0</v>
      </c>
      <c r="P56" s="1"/>
      <c r="R56" s="1"/>
      <c r="S56" s="1"/>
      <c r="T56" s="1"/>
      <c r="U56" s="1"/>
    </row>
    <row r="57" spans="2:21" ht="12.5">
      <c r="B57" t="str">
        <f t="shared" si="0"/>
        <v/>
      </c>
      <c r="C57" s="49">
        <f>IF(D11="","-",+C56+1)</f>
        <v>2054</v>
      </c>
      <c r="D57" s="54">
        <f>IF(F56+SUM(E$17:E56)=D$10,F56,D$10-SUM(E$17:E56))</f>
        <v>0</v>
      </c>
      <c r="E57" s="374">
        <f t="shared" si="26"/>
        <v>0</v>
      </c>
      <c r="F57" s="54">
        <f t="shared" si="27"/>
        <v>0</v>
      </c>
      <c r="G57" s="375">
        <f t="shared" si="28"/>
        <v>0</v>
      </c>
      <c r="H57" s="356">
        <f t="shared" si="29"/>
        <v>0</v>
      </c>
      <c r="I57" s="51">
        <f t="shared" si="6"/>
        <v>0</v>
      </c>
      <c r="J57" s="51"/>
      <c r="K57" s="112"/>
      <c r="L57" s="53">
        <f t="shared" si="30"/>
        <v>0</v>
      </c>
      <c r="M57" s="112"/>
      <c r="N57" s="53">
        <f t="shared" si="4"/>
        <v>0</v>
      </c>
      <c r="O57" s="53">
        <f t="shared" si="5"/>
        <v>0</v>
      </c>
      <c r="P57" s="1"/>
      <c r="R57" s="1"/>
      <c r="S57" s="1"/>
      <c r="T57" s="1"/>
      <c r="U57" s="1"/>
    </row>
    <row r="58" spans="2:21" ht="12.5">
      <c r="B58" t="str">
        <f t="shared" si="0"/>
        <v/>
      </c>
      <c r="C58" s="49">
        <f>IF(D11="","-",+C57+1)</f>
        <v>2055</v>
      </c>
      <c r="D58" s="54">
        <f>IF(F57+SUM(E$17:E57)=D$10,F57,D$10-SUM(E$17:E57))</f>
        <v>0</v>
      </c>
      <c r="E58" s="374">
        <f t="shared" si="26"/>
        <v>0</v>
      </c>
      <c r="F58" s="54">
        <f t="shared" si="27"/>
        <v>0</v>
      </c>
      <c r="G58" s="375">
        <f t="shared" si="28"/>
        <v>0</v>
      </c>
      <c r="H58" s="356">
        <f t="shared" si="29"/>
        <v>0</v>
      </c>
      <c r="I58" s="51">
        <f t="shared" si="6"/>
        <v>0</v>
      </c>
      <c r="J58" s="51"/>
      <c r="K58" s="112"/>
      <c r="L58" s="53">
        <f t="shared" si="30"/>
        <v>0</v>
      </c>
      <c r="M58" s="112"/>
      <c r="N58" s="53">
        <f t="shared" si="4"/>
        <v>0</v>
      </c>
      <c r="O58" s="53">
        <f t="shared" si="5"/>
        <v>0</v>
      </c>
      <c r="P58" s="1"/>
      <c r="R58" s="1"/>
      <c r="S58" s="1"/>
      <c r="T58" s="1"/>
      <c r="U58" s="1"/>
    </row>
    <row r="59" spans="2:21" ht="12.5">
      <c r="B59" t="str">
        <f t="shared" si="0"/>
        <v/>
      </c>
      <c r="C59" s="49">
        <f>IF(D11="","-",+C58+1)</f>
        <v>2056</v>
      </c>
      <c r="D59" s="54">
        <f>IF(F58+SUM(E$17:E58)=D$10,F58,D$10-SUM(E$17:E58))</f>
        <v>0</v>
      </c>
      <c r="E59" s="374">
        <f t="shared" si="26"/>
        <v>0</v>
      </c>
      <c r="F59" s="54">
        <f t="shared" si="27"/>
        <v>0</v>
      </c>
      <c r="G59" s="375">
        <f t="shared" si="28"/>
        <v>0</v>
      </c>
      <c r="H59" s="356">
        <f t="shared" si="29"/>
        <v>0</v>
      </c>
      <c r="I59" s="51">
        <f t="shared" si="6"/>
        <v>0</v>
      </c>
      <c r="J59" s="51"/>
      <c r="K59" s="112"/>
      <c r="L59" s="53">
        <f t="shared" si="30"/>
        <v>0</v>
      </c>
      <c r="M59" s="112"/>
      <c r="N59" s="53">
        <f t="shared" si="4"/>
        <v>0</v>
      </c>
      <c r="O59" s="53">
        <f t="shared" si="5"/>
        <v>0</v>
      </c>
      <c r="P59" s="1"/>
      <c r="R59" s="1"/>
      <c r="S59" s="1"/>
      <c r="T59" s="1"/>
      <c r="U59" s="1"/>
    </row>
    <row r="60" spans="2:21" ht="12.5">
      <c r="B60" t="str">
        <f t="shared" si="0"/>
        <v/>
      </c>
      <c r="C60" s="49">
        <f>IF(D11="","-",+C59+1)</f>
        <v>2057</v>
      </c>
      <c r="D60" s="54">
        <f>IF(F59+SUM(E$17:E59)=D$10,F59,D$10-SUM(E$17:E59))</f>
        <v>0</v>
      </c>
      <c r="E60" s="374">
        <f t="shared" si="26"/>
        <v>0</v>
      </c>
      <c r="F60" s="54">
        <f t="shared" si="27"/>
        <v>0</v>
      </c>
      <c r="G60" s="375">
        <f t="shared" si="28"/>
        <v>0</v>
      </c>
      <c r="H60" s="356">
        <f t="shared" si="29"/>
        <v>0</v>
      </c>
      <c r="I60" s="51">
        <f t="shared" si="6"/>
        <v>0</v>
      </c>
      <c r="J60" s="51"/>
      <c r="K60" s="112"/>
      <c r="L60" s="53">
        <f t="shared" si="30"/>
        <v>0</v>
      </c>
      <c r="M60" s="112"/>
      <c r="N60" s="53">
        <f t="shared" si="4"/>
        <v>0</v>
      </c>
      <c r="O60" s="53">
        <f t="shared" si="5"/>
        <v>0</v>
      </c>
      <c r="P60" s="1"/>
      <c r="R60" s="1"/>
      <c r="S60" s="1"/>
      <c r="T60" s="1"/>
      <c r="U60" s="1"/>
    </row>
    <row r="61" spans="2:21" ht="12.5">
      <c r="B61" t="str">
        <f t="shared" si="0"/>
        <v/>
      </c>
      <c r="C61" s="49">
        <f>IF(D11="","-",+C60+1)</f>
        <v>2058</v>
      </c>
      <c r="D61" s="54">
        <f>IF(F60+SUM(E$17:E60)=D$10,F60,D$10-SUM(E$17:E60))</f>
        <v>0</v>
      </c>
      <c r="E61" s="374">
        <f t="shared" si="26"/>
        <v>0</v>
      </c>
      <c r="F61" s="54">
        <f t="shared" si="27"/>
        <v>0</v>
      </c>
      <c r="G61" s="375">
        <f t="shared" si="28"/>
        <v>0</v>
      </c>
      <c r="H61" s="356">
        <f t="shared" si="29"/>
        <v>0</v>
      </c>
      <c r="I61" s="51">
        <f t="shared" si="6"/>
        <v>0</v>
      </c>
      <c r="J61" s="51"/>
      <c r="K61" s="112"/>
      <c r="L61" s="53">
        <f t="shared" si="30"/>
        <v>0</v>
      </c>
      <c r="M61" s="112"/>
      <c r="N61" s="53">
        <f t="shared" si="4"/>
        <v>0</v>
      </c>
      <c r="O61" s="53">
        <f t="shared" si="5"/>
        <v>0</v>
      </c>
      <c r="P61" s="1"/>
      <c r="R61" s="1"/>
      <c r="S61" s="1"/>
      <c r="T61" s="1"/>
      <c r="U61" s="1"/>
    </row>
    <row r="62" spans="2:21" ht="12.5">
      <c r="B62" t="str">
        <f t="shared" si="0"/>
        <v/>
      </c>
      <c r="C62" s="49">
        <f>IF(D11="","-",+C61+1)</f>
        <v>2059</v>
      </c>
      <c r="D62" s="54">
        <f>IF(F61+SUM(E$17:E61)=D$10,F61,D$10-SUM(E$17:E61))</f>
        <v>0</v>
      </c>
      <c r="E62" s="374">
        <f t="shared" si="26"/>
        <v>0</v>
      </c>
      <c r="F62" s="54">
        <f t="shared" si="27"/>
        <v>0</v>
      </c>
      <c r="G62" s="375">
        <f t="shared" si="28"/>
        <v>0</v>
      </c>
      <c r="H62" s="356">
        <f t="shared" si="29"/>
        <v>0</v>
      </c>
      <c r="I62" s="51">
        <f t="shared" si="6"/>
        <v>0</v>
      </c>
      <c r="J62" s="51"/>
      <c r="K62" s="112"/>
      <c r="L62" s="53">
        <f t="shared" si="30"/>
        <v>0</v>
      </c>
      <c r="M62" s="112"/>
      <c r="N62" s="53">
        <f t="shared" si="4"/>
        <v>0</v>
      </c>
      <c r="O62" s="53">
        <f t="shared" si="5"/>
        <v>0</v>
      </c>
      <c r="P62" s="1"/>
      <c r="R62" s="1"/>
      <c r="S62" s="1"/>
      <c r="T62" s="1"/>
      <c r="U62" s="1"/>
    </row>
    <row r="63" spans="2:21" ht="12.5">
      <c r="B63" t="str">
        <f t="shared" si="0"/>
        <v/>
      </c>
      <c r="C63" s="49">
        <f>IF(D11="","-",+C62+1)</f>
        <v>2060</v>
      </c>
      <c r="D63" s="54">
        <f>IF(F62+SUM(E$17:E62)=D$10,F62,D$10-SUM(E$17:E62))</f>
        <v>0</v>
      </c>
      <c r="E63" s="374">
        <f t="shared" si="26"/>
        <v>0</v>
      </c>
      <c r="F63" s="54">
        <f t="shared" si="27"/>
        <v>0</v>
      </c>
      <c r="G63" s="375">
        <f t="shared" si="28"/>
        <v>0</v>
      </c>
      <c r="H63" s="356">
        <f t="shared" si="29"/>
        <v>0</v>
      </c>
      <c r="I63" s="51">
        <f t="shared" si="6"/>
        <v>0</v>
      </c>
      <c r="J63" s="51"/>
      <c r="K63" s="112"/>
      <c r="L63" s="53">
        <f t="shared" si="30"/>
        <v>0</v>
      </c>
      <c r="M63" s="112"/>
      <c r="N63" s="53">
        <f t="shared" si="4"/>
        <v>0</v>
      </c>
      <c r="O63" s="53">
        <f t="shared" si="5"/>
        <v>0</v>
      </c>
      <c r="P63" s="1"/>
      <c r="R63" s="1"/>
      <c r="S63" s="1"/>
      <c r="T63" s="1"/>
      <c r="U63" s="1"/>
    </row>
    <row r="64" spans="2:21" ht="12.5">
      <c r="B64" t="str">
        <f t="shared" si="0"/>
        <v/>
      </c>
      <c r="C64" s="49">
        <f>IF(D11="","-",+C63+1)</f>
        <v>2061</v>
      </c>
      <c r="D64" s="54">
        <f>IF(F63+SUM(E$17:E63)=D$10,F63,D$10-SUM(E$17:E63))</f>
        <v>0</v>
      </c>
      <c r="E64" s="374">
        <f t="shared" si="26"/>
        <v>0</v>
      </c>
      <c r="F64" s="54">
        <f t="shared" si="27"/>
        <v>0</v>
      </c>
      <c r="G64" s="375">
        <f t="shared" si="28"/>
        <v>0</v>
      </c>
      <c r="H64" s="356">
        <f t="shared" si="29"/>
        <v>0</v>
      </c>
      <c r="I64" s="51">
        <f t="shared" si="6"/>
        <v>0</v>
      </c>
      <c r="J64" s="51"/>
      <c r="K64" s="112"/>
      <c r="L64" s="53">
        <f t="shared" si="30"/>
        <v>0</v>
      </c>
      <c r="M64" s="112"/>
      <c r="N64" s="53">
        <f t="shared" si="4"/>
        <v>0</v>
      </c>
      <c r="O64" s="53">
        <f t="shared" si="5"/>
        <v>0</v>
      </c>
      <c r="P64" s="1"/>
      <c r="R64" s="1"/>
      <c r="S64" s="1"/>
      <c r="T64" s="1"/>
      <c r="U64" s="1"/>
    </row>
    <row r="65" spans="2:21" ht="12.5">
      <c r="B65" t="str">
        <f t="shared" si="0"/>
        <v/>
      </c>
      <c r="C65" s="49">
        <f>IF(D11="","-",+C64+1)</f>
        <v>2062</v>
      </c>
      <c r="D65" s="54">
        <f>IF(F64+SUM(E$17:E64)=D$10,F64,D$10-SUM(E$17:E64))</f>
        <v>0</v>
      </c>
      <c r="E65" s="374">
        <f t="shared" si="26"/>
        <v>0</v>
      </c>
      <c r="F65" s="54">
        <f t="shared" si="27"/>
        <v>0</v>
      </c>
      <c r="G65" s="375">
        <f t="shared" si="28"/>
        <v>0</v>
      </c>
      <c r="H65" s="356">
        <f t="shared" si="29"/>
        <v>0</v>
      </c>
      <c r="I65" s="51">
        <f t="shared" si="6"/>
        <v>0</v>
      </c>
      <c r="J65" s="51"/>
      <c r="K65" s="112"/>
      <c r="L65" s="53">
        <f t="shared" si="30"/>
        <v>0</v>
      </c>
      <c r="M65" s="112"/>
      <c r="N65" s="53">
        <f t="shared" si="4"/>
        <v>0</v>
      </c>
      <c r="O65" s="53">
        <f t="shared" si="5"/>
        <v>0</v>
      </c>
      <c r="P65" s="1"/>
      <c r="R65" s="1"/>
      <c r="S65" s="1"/>
      <c r="T65" s="1"/>
      <c r="U65" s="1"/>
    </row>
    <row r="66" spans="2:21" ht="12.5">
      <c r="B66" t="str">
        <f t="shared" si="0"/>
        <v/>
      </c>
      <c r="C66" s="49">
        <f>IF(D11="","-",+C65+1)</f>
        <v>2063</v>
      </c>
      <c r="D66" s="54">
        <f>IF(F65+SUM(E$17:E65)=D$10,F65,D$10-SUM(E$17:E65))</f>
        <v>0</v>
      </c>
      <c r="E66" s="374">
        <f t="shared" si="26"/>
        <v>0</v>
      </c>
      <c r="F66" s="54">
        <f t="shared" si="27"/>
        <v>0</v>
      </c>
      <c r="G66" s="375">
        <f t="shared" si="28"/>
        <v>0</v>
      </c>
      <c r="H66" s="356">
        <f t="shared" si="29"/>
        <v>0</v>
      </c>
      <c r="I66" s="51">
        <f t="shared" si="6"/>
        <v>0</v>
      </c>
      <c r="J66" s="51"/>
      <c r="K66" s="112"/>
      <c r="L66" s="53">
        <f t="shared" si="30"/>
        <v>0</v>
      </c>
      <c r="M66" s="112"/>
      <c r="N66" s="53">
        <f t="shared" si="4"/>
        <v>0</v>
      </c>
      <c r="O66" s="53">
        <f t="shared" si="5"/>
        <v>0</v>
      </c>
      <c r="P66" s="1"/>
      <c r="R66" s="1"/>
      <c r="S66" s="1"/>
      <c r="T66" s="1"/>
      <c r="U66" s="1"/>
    </row>
    <row r="67" spans="2:21" ht="12.5">
      <c r="B67" t="str">
        <f t="shared" si="0"/>
        <v/>
      </c>
      <c r="C67" s="49">
        <f>IF(D11="","-",+C66+1)</f>
        <v>2064</v>
      </c>
      <c r="D67" s="54">
        <f>IF(F66+SUM(E$17:E66)=D$10,F66,D$10-SUM(E$17:E66))</f>
        <v>0</v>
      </c>
      <c r="E67" s="374">
        <f t="shared" si="26"/>
        <v>0</v>
      </c>
      <c r="F67" s="54">
        <f t="shared" si="27"/>
        <v>0</v>
      </c>
      <c r="G67" s="375">
        <f t="shared" si="28"/>
        <v>0</v>
      </c>
      <c r="H67" s="356">
        <f t="shared" si="29"/>
        <v>0</v>
      </c>
      <c r="I67" s="51">
        <f t="shared" si="6"/>
        <v>0</v>
      </c>
      <c r="J67" s="51"/>
      <c r="K67" s="112"/>
      <c r="L67" s="53">
        <f t="shared" si="30"/>
        <v>0</v>
      </c>
      <c r="M67" s="112"/>
      <c r="N67" s="53">
        <f t="shared" si="4"/>
        <v>0</v>
      </c>
      <c r="O67" s="53">
        <f t="shared" si="5"/>
        <v>0</v>
      </c>
      <c r="P67" s="1"/>
      <c r="R67" s="1"/>
      <c r="S67" s="1"/>
      <c r="T67" s="1"/>
      <c r="U67" s="1"/>
    </row>
    <row r="68" spans="2:21" ht="12.5">
      <c r="B68" t="str">
        <f t="shared" si="0"/>
        <v/>
      </c>
      <c r="C68" s="49">
        <f>IF(D11="","-",+C67+1)</f>
        <v>2065</v>
      </c>
      <c r="D68" s="54">
        <f>IF(F67+SUM(E$17:E67)=D$10,F67,D$10-SUM(E$17:E67))</f>
        <v>0</v>
      </c>
      <c r="E68" s="374">
        <f t="shared" si="26"/>
        <v>0</v>
      </c>
      <c r="F68" s="54">
        <f t="shared" si="27"/>
        <v>0</v>
      </c>
      <c r="G68" s="375">
        <f t="shared" si="28"/>
        <v>0</v>
      </c>
      <c r="H68" s="356">
        <f t="shared" si="29"/>
        <v>0</v>
      </c>
      <c r="I68" s="51">
        <f t="shared" si="6"/>
        <v>0</v>
      </c>
      <c r="J68" s="51"/>
      <c r="K68" s="112"/>
      <c r="L68" s="53">
        <f t="shared" si="30"/>
        <v>0</v>
      </c>
      <c r="M68" s="112"/>
      <c r="N68" s="53">
        <f t="shared" si="4"/>
        <v>0</v>
      </c>
      <c r="O68" s="53">
        <f t="shared" si="5"/>
        <v>0</v>
      </c>
      <c r="P68" s="1"/>
      <c r="R68" s="1"/>
      <c r="S68" s="1"/>
      <c r="T68" s="1"/>
      <c r="U68" s="1"/>
    </row>
    <row r="69" spans="2:21" ht="12.5">
      <c r="B69" t="str">
        <f t="shared" si="0"/>
        <v/>
      </c>
      <c r="C69" s="49">
        <f>IF(D11="","-",+C68+1)</f>
        <v>2066</v>
      </c>
      <c r="D69" s="54">
        <f>IF(F68+SUM(E$17:E68)=D$10,F68,D$10-SUM(E$17:E68))</f>
        <v>0</v>
      </c>
      <c r="E69" s="374">
        <f t="shared" si="26"/>
        <v>0</v>
      </c>
      <c r="F69" s="54">
        <f t="shared" si="27"/>
        <v>0</v>
      </c>
      <c r="G69" s="375">
        <f t="shared" si="28"/>
        <v>0</v>
      </c>
      <c r="H69" s="356">
        <f t="shared" si="29"/>
        <v>0</v>
      </c>
      <c r="I69" s="51">
        <f t="shared" si="6"/>
        <v>0</v>
      </c>
      <c r="J69" s="51"/>
      <c r="K69" s="112"/>
      <c r="L69" s="53">
        <f t="shared" si="30"/>
        <v>0</v>
      </c>
      <c r="M69" s="112"/>
      <c r="N69" s="53">
        <f t="shared" si="4"/>
        <v>0</v>
      </c>
      <c r="O69" s="53">
        <f t="shared" si="5"/>
        <v>0</v>
      </c>
      <c r="P69" s="1"/>
      <c r="R69" s="1"/>
      <c r="S69" s="1"/>
      <c r="T69" s="1"/>
      <c r="U69" s="1"/>
    </row>
    <row r="70" spans="2:21" ht="12.5">
      <c r="B70" t="str">
        <f t="shared" si="0"/>
        <v/>
      </c>
      <c r="C70" s="49">
        <f>IF(D11="","-",+C69+1)</f>
        <v>2067</v>
      </c>
      <c r="D70" s="54">
        <f>IF(F69+SUM(E$17:E69)=D$10,F69,D$10-SUM(E$17:E69))</f>
        <v>0</v>
      </c>
      <c r="E70" s="374">
        <f t="shared" si="26"/>
        <v>0</v>
      </c>
      <c r="F70" s="54">
        <f t="shared" si="27"/>
        <v>0</v>
      </c>
      <c r="G70" s="375">
        <f t="shared" si="28"/>
        <v>0</v>
      </c>
      <c r="H70" s="356">
        <f t="shared" si="29"/>
        <v>0</v>
      </c>
      <c r="I70" s="51">
        <f t="shared" si="6"/>
        <v>0</v>
      </c>
      <c r="J70" s="51"/>
      <c r="K70" s="112"/>
      <c r="L70" s="53">
        <f t="shared" si="30"/>
        <v>0</v>
      </c>
      <c r="M70" s="112"/>
      <c r="N70" s="53">
        <f t="shared" si="4"/>
        <v>0</v>
      </c>
      <c r="O70" s="53">
        <f t="shared" si="5"/>
        <v>0</v>
      </c>
      <c r="P70" s="1"/>
      <c r="R70" s="1"/>
      <c r="S70" s="1"/>
      <c r="T70" s="1"/>
      <c r="U70" s="1"/>
    </row>
    <row r="71" spans="2:21" ht="12.5">
      <c r="B71" t="str">
        <f t="shared" si="0"/>
        <v/>
      </c>
      <c r="C71" s="49">
        <f>IF(D11="","-",+C70+1)</f>
        <v>2068</v>
      </c>
      <c r="D71" s="54">
        <f>IF(F70+SUM(E$17:E70)=D$10,F70,D$10-SUM(E$17:E70))</f>
        <v>0</v>
      </c>
      <c r="E71" s="374">
        <f t="shared" si="26"/>
        <v>0</v>
      </c>
      <c r="F71" s="54">
        <f t="shared" si="27"/>
        <v>0</v>
      </c>
      <c r="G71" s="375">
        <f t="shared" si="28"/>
        <v>0</v>
      </c>
      <c r="H71" s="356">
        <f t="shared" si="29"/>
        <v>0</v>
      </c>
      <c r="I71" s="51">
        <f t="shared" si="6"/>
        <v>0</v>
      </c>
      <c r="J71" s="51"/>
      <c r="K71" s="112"/>
      <c r="L71" s="53">
        <f t="shared" si="30"/>
        <v>0</v>
      </c>
      <c r="M71" s="112"/>
      <c r="N71" s="53">
        <f t="shared" si="4"/>
        <v>0</v>
      </c>
      <c r="O71" s="53">
        <f t="shared" si="5"/>
        <v>0</v>
      </c>
      <c r="P71" s="1"/>
      <c r="R71" s="1"/>
      <c r="S71" s="1"/>
      <c r="T71" s="1"/>
      <c r="U71" s="1"/>
    </row>
    <row r="72" spans="2:21" ht="12.5">
      <c r="B72" t="str">
        <f t="shared" si="0"/>
        <v/>
      </c>
      <c r="C72" s="49">
        <f>IF(D11="","-",+C71+1)</f>
        <v>2069</v>
      </c>
      <c r="D72" s="54">
        <f>IF(F71+SUM(E$17:E71)=D$10,F71,D$10-SUM(E$17:E71))</f>
        <v>0</v>
      </c>
      <c r="E72" s="374">
        <f t="shared" si="26"/>
        <v>0</v>
      </c>
      <c r="F72" s="54">
        <f t="shared" si="27"/>
        <v>0</v>
      </c>
      <c r="G72" s="375">
        <f t="shared" si="28"/>
        <v>0</v>
      </c>
      <c r="H72" s="356">
        <f t="shared" si="29"/>
        <v>0</v>
      </c>
      <c r="I72" s="51">
        <f t="shared" si="6"/>
        <v>0</v>
      </c>
      <c r="J72" s="51"/>
      <c r="K72" s="112"/>
      <c r="L72" s="53">
        <f t="shared" si="30"/>
        <v>0</v>
      </c>
      <c r="M72" s="112"/>
      <c r="N72" s="53">
        <f t="shared" si="4"/>
        <v>0</v>
      </c>
      <c r="O72" s="53">
        <f t="shared" si="5"/>
        <v>0</v>
      </c>
      <c r="P72" s="1"/>
      <c r="R72" s="1"/>
      <c r="S72" s="1"/>
      <c r="T72" s="1"/>
      <c r="U72" s="1"/>
    </row>
    <row r="73" spans="2:21" ht="13" thickBot="1">
      <c r="B73" t="str">
        <f t="shared" si="0"/>
        <v/>
      </c>
      <c r="C73" s="58">
        <f>IF(D11="","-",+C72+1)</f>
        <v>2070</v>
      </c>
      <c r="D73" s="59">
        <f>IF(F72+SUM(E$17:E72)=D$10,F72,D$10-SUM(E$17:E72))</f>
        <v>0</v>
      </c>
      <c r="E73" s="386">
        <f t="shared" si="26"/>
        <v>0</v>
      </c>
      <c r="F73" s="59">
        <f t="shared" si="27"/>
        <v>0</v>
      </c>
      <c r="G73" s="430">
        <f t="shared" si="28"/>
        <v>0</v>
      </c>
      <c r="H73" s="354">
        <f t="shared" si="29"/>
        <v>0</v>
      </c>
      <c r="I73" s="62">
        <f t="shared" si="6"/>
        <v>0</v>
      </c>
      <c r="J73" s="51"/>
      <c r="K73" s="113"/>
      <c r="L73" s="63">
        <f t="shared" si="30"/>
        <v>0</v>
      </c>
      <c r="M73" s="113"/>
      <c r="N73" s="63">
        <f t="shared" si="4"/>
        <v>0</v>
      </c>
      <c r="O73" s="63">
        <f t="shared" si="5"/>
        <v>0</v>
      </c>
      <c r="P73" s="1"/>
      <c r="R73" s="1"/>
      <c r="S73" s="1"/>
      <c r="T73" s="1"/>
      <c r="U73" s="1"/>
    </row>
    <row r="74" spans="2:21" ht="12.5">
      <c r="C74" s="11" t="s">
        <v>75</v>
      </c>
      <c r="D74" s="239"/>
      <c r="E74" s="239">
        <f>SUM(E17:E73)</f>
        <v>1864625.0000000007</v>
      </c>
      <c r="F74" s="239"/>
      <c r="G74" s="239">
        <f>SUM(G17:G73)</f>
        <v>5178550.3203609642</v>
      </c>
      <c r="H74" s="239">
        <f>SUM(H17:H73)</f>
        <v>5178550.3203609642</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8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218362.14192772453</v>
      </c>
      <c r="N88" s="393">
        <f>IF(J93&lt;D11,0,VLOOKUP(J93,C17:O73,11))</f>
        <v>218362.14192772453</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246981.59711830801</v>
      </c>
      <c r="N89" s="396">
        <f>IF(J93&lt;D11,0,VLOOKUP(J93,C100:P155,7))</f>
        <v>246981.59711830801</v>
      </c>
      <c r="O89" s="70">
        <f>+N89-M89</f>
        <v>0</v>
      </c>
      <c r="P89" s="1"/>
      <c r="Q89" s="1"/>
      <c r="R89" s="1"/>
      <c r="S89" s="1"/>
      <c r="T89" s="1"/>
      <c r="U89" s="1"/>
    </row>
    <row r="90" spans="1:21" ht="13.5" thickBot="1">
      <c r="C90" s="25" t="s">
        <v>82</v>
      </c>
      <c r="D90" s="96" t="str">
        <f>+D7</f>
        <v>Coweta 69 kV Capacitor</v>
      </c>
      <c r="E90" s="1"/>
      <c r="F90" s="1"/>
      <c r="G90" s="1"/>
      <c r="H90" s="1"/>
      <c r="I90" s="257"/>
      <c r="J90" s="257"/>
      <c r="K90" s="397"/>
      <c r="L90" s="109" t="s">
        <v>135</v>
      </c>
      <c r="M90" s="398">
        <f>+M89-M88</f>
        <v>28619.455190583481</v>
      </c>
      <c r="N90" s="398">
        <f>+N89-N88</f>
        <v>28619.455190583481</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f>+D9</f>
        <v>0</v>
      </c>
      <c r="E92" s="75"/>
      <c r="F92" s="75"/>
      <c r="G92" s="75"/>
      <c r="H92" s="75"/>
      <c r="I92" s="75"/>
      <c r="J92" s="75"/>
      <c r="Q92" s="1"/>
      <c r="R92" s="1"/>
      <c r="S92" s="1"/>
      <c r="T92" s="1"/>
      <c r="U92" s="1"/>
    </row>
    <row r="93" spans="1:21" ht="13">
      <c r="C93" s="34" t="s">
        <v>49</v>
      </c>
      <c r="D93" s="421">
        <f>IF(D11=I10,0,D10)</f>
        <v>1864625</v>
      </c>
      <c r="E93" s="1" t="s">
        <v>84</v>
      </c>
      <c r="H93" s="2"/>
      <c r="I93" s="2"/>
      <c r="J93" s="36">
        <f>+'OKT.WS.G.BPU.ATRR.True-up'!M16</f>
        <v>2024</v>
      </c>
      <c r="K93" s="33"/>
      <c r="L93" s="239" t="s">
        <v>85</v>
      </c>
      <c r="P93" s="1"/>
      <c r="Q93" s="1"/>
      <c r="R93" s="1"/>
      <c r="S93" s="1"/>
      <c r="T93" s="1"/>
      <c r="U93" s="1"/>
    </row>
    <row r="94" spans="1:21" ht="12.5">
      <c r="C94" s="34" t="s">
        <v>52</v>
      </c>
      <c r="D94" s="85">
        <f>IF(D11=I10,"",D11)</f>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09">
        <f>IF(D11=I10,"",D12)</f>
        <v>6</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109683.82352941176</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2014</v>
      </c>
      <c r="D100" s="431">
        <v>0</v>
      </c>
      <c r="E100" s="432">
        <v>16074.353534482758</v>
      </c>
      <c r="F100" s="433">
        <v>1848550.6564655174</v>
      </c>
      <c r="G100" s="434">
        <v>924275.32823275868</v>
      </c>
      <c r="H100" s="434">
        <v>115474.09051785123</v>
      </c>
      <c r="I100" s="434">
        <v>115474.09051785123</v>
      </c>
      <c r="J100" s="53">
        <v>0</v>
      </c>
      <c r="K100" s="53"/>
      <c r="L100" s="373">
        <f t="shared" ref="L100:L106" si="31">H100</f>
        <v>115474.09051785123</v>
      </c>
      <c r="M100" s="53">
        <f t="shared" ref="M100:M106" si="32">IF(L100&lt;&gt;0,+H100-L100,0)</f>
        <v>0</v>
      </c>
      <c r="N100" s="373">
        <f t="shared" ref="N100:N106" si="33">I100</f>
        <v>115474.09051785123</v>
      </c>
      <c r="O100" s="53">
        <f>IF(N100&lt;&gt;0,+I100-N100,0)</f>
        <v>0</v>
      </c>
      <c r="P100" s="53">
        <f>+O100-M100</f>
        <v>0</v>
      </c>
      <c r="Q100" s="1"/>
      <c r="R100" s="1"/>
      <c r="S100" s="1"/>
      <c r="T100" s="1"/>
      <c r="U100" s="1"/>
    </row>
    <row r="101" spans="1:21" ht="12.5">
      <c r="C101" s="49">
        <f>IF(D94="","-",+C100+1)</f>
        <v>2015</v>
      </c>
      <c r="D101" s="372">
        <v>1848550.6564655174</v>
      </c>
      <c r="E101" s="370">
        <v>38846.354375000003</v>
      </c>
      <c r="F101" s="372">
        <v>1809704.3020905172</v>
      </c>
      <c r="G101" s="370">
        <v>1829127.4792780173</v>
      </c>
      <c r="H101" s="371">
        <v>242482.07146648291</v>
      </c>
      <c r="I101" s="371">
        <v>242482.07146648291</v>
      </c>
      <c r="J101" s="371">
        <v>0</v>
      </c>
      <c r="K101" s="53"/>
      <c r="L101" s="373">
        <f t="shared" si="31"/>
        <v>242482.07146648291</v>
      </c>
      <c r="M101" s="53">
        <f t="shared" si="32"/>
        <v>0</v>
      </c>
      <c r="N101" s="373">
        <f t="shared" si="33"/>
        <v>242482.07146648291</v>
      </c>
      <c r="O101" s="53">
        <f t="shared" ref="O101:O131" si="34">IF(N101&lt;&gt;0,+I101-N101,0)</f>
        <v>0</v>
      </c>
      <c r="P101" s="53">
        <f t="shared" ref="P101:P131" si="35">+O101-M101</f>
        <v>0</v>
      </c>
      <c r="Q101" s="1"/>
      <c r="R101" s="1"/>
      <c r="S101" s="1"/>
      <c r="T101" s="1"/>
      <c r="U101" s="1"/>
    </row>
    <row r="102" spans="1:21" ht="12.5">
      <c r="C102" s="49">
        <f>IF(D94="","-",+C101+1)</f>
        <v>2016</v>
      </c>
      <c r="D102" s="372">
        <v>1809704.3020905172</v>
      </c>
      <c r="E102" s="370">
        <v>36561.274705882352</v>
      </c>
      <c r="F102" s="372">
        <v>1773143.0273846348</v>
      </c>
      <c r="G102" s="370">
        <v>1791423.6647375762</v>
      </c>
      <c r="H102" s="371">
        <v>230696.88883644732</v>
      </c>
      <c r="I102" s="371">
        <v>230696.88883644732</v>
      </c>
      <c r="J102" s="53">
        <f t="shared" ref="J102:J155" si="36">+I102-H102</f>
        <v>0</v>
      </c>
      <c r="K102" s="53"/>
      <c r="L102" s="373">
        <f t="shared" si="31"/>
        <v>230696.88883644732</v>
      </c>
      <c r="M102" s="53">
        <f t="shared" si="32"/>
        <v>0</v>
      </c>
      <c r="N102" s="373">
        <f t="shared" si="33"/>
        <v>230696.88883644732</v>
      </c>
      <c r="O102" s="53">
        <f>IF(N102&lt;&gt;0,+I102-N102,0)</f>
        <v>0</v>
      </c>
      <c r="P102" s="53">
        <f>+O102-M102</f>
        <v>0</v>
      </c>
      <c r="Q102" s="1"/>
      <c r="R102" s="1"/>
      <c r="S102" s="1"/>
      <c r="T102" s="1"/>
      <c r="U102" s="1"/>
    </row>
    <row r="103" spans="1:21" ht="12.5">
      <c r="C103" s="49">
        <f>IF(D94="","-",+C102+1)</f>
        <v>2017</v>
      </c>
      <c r="D103" s="372">
        <v>1773143.0273846348</v>
      </c>
      <c r="E103" s="370">
        <v>46615.625249999997</v>
      </c>
      <c r="F103" s="372">
        <v>1726527.4021346348</v>
      </c>
      <c r="G103" s="370">
        <v>1749835.2147596348</v>
      </c>
      <c r="H103" s="371">
        <v>251934.05240160052</v>
      </c>
      <c r="I103" s="371">
        <v>251934.05240160052</v>
      </c>
      <c r="J103" s="53">
        <v>0</v>
      </c>
      <c r="K103" s="53"/>
      <c r="L103" s="373">
        <f t="shared" si="31"/>
        <v>251934.05240160052</v>
      </c>
      <c r="M103" s="53">
        <f t="shared" si="32"/>
        <v>0</v>
      </c>
      <c r="N103" s="373">
        <f t="shared" si="33"/>
        <v>251934.05240160052</v>
      </c>
      <c r="O103" s="53">
        <f>IF(N103&lt;&gt;0,+I103-N103,0)</f>
        <v>0</v>
      </c>
      <c r="P103" s="53">
        <f>+O103-M103</f>
        <v>0</v>
      </c>
      <c r="Q103" s="1"/>
      <c r="R103" s="1"/>
      <c r="S103" s="1"/>
      <c r="T103" s="1"/>
      <c r="U103" s="1"/>
    </row>
    <row r="104" spans="1:21" ht="12.5">
      <c r="C104" s="49">
        <f>IF(D94="","-",+C103+1)</f>
        <v>2018</v>
      </c>
      <c r="D104" s="372">
        <v>1726527.4021346348</v>
      </c>
      <c r="E104" s="370">
        <v>51795.139166666668</v>
      </c>
      <c r="F104" s="372">
        <v>1674732.2629679681</v>
      </c>
      <c r="G104" s="370">
        <v>1700629.8325513015</v>
      </c>
      <c r="H104" s="371">
        <v>231317.7893017451</v>
      </c>
      <c r="I104" s="371">
        <v>231317.7893017451</v>
      </c>
      <c r="J104" s="53">
        <f t="shared" si="36"/>
        <v>0</v>
      </c>
      <c r="K104" s="53"/>
      <c r="L104" s="373">
        <f t="shared" si="31"/>
        <v>231317.7893017451</v>
      </c>
      <c r="M104" s="53">
        <f t="shared" si="32"/>
        <v>0</v>
      </c>
      <c r="N104" s="373">
        <f t="shared" si="33"/>
        <v>231317.7893017451</v>
      </c>
      <c r="O104" s="53">
        <f>IF(N104&lt;&gt;0,+I104-N104,0)</f>
        <v>0</v>
      </c>
      <c r="P104" s="53">
        <f>+O104-M104</f>
        <v>0</v>
      </c>
      <c r="Q104" s="1"/>
      <c r="R104" s="1"/>
      <c r="S104" s="1"/>
      <c r="T104" s="1"/>
      <c r="U104" s="1"/>
    </row>
    <row r="105" spans="1:21" ht="12.5">
      <c r="C105" s="49">
        <f>IF(D94="","-",+C104+1)</f>
        <v>2019</v>
      </c>
      <c r="D105" s="372">
        <v>1674732.2629679681</v>
      </c>
      <c r="E105" s="370">
        <v>51795.139166666668</v>
      </c>
      <c r="F105" s="372">
        <v>1622937.1238013015</v>
      </c>
      <c r="G105" s="370">
        <v>1648834.6933846348</v>
      </c>
      <c r="H105" s="371">
        <v>225850.16755988394</v>
      </c>
      <c r="I105" s="371">
        <v>225850.16755988394</v>
      </c>
      <c r="J105" s="53">
        <f t="shared" si="36"/>
        <v>0</v>
      </c>
      <c r="K105" s="53"/>
      <c r="L105" s="373">
        <f t="shared" si="31"/>
        <v>225850.16755988394</v>
      </c>
      <c r="M105" s="53">
        <f t="shared" si="32"/>
        <v>0</v>
      </c>
      <c r="N105" s="373">
        <f t="shared" si="33"/>
        <v>225850.16755988394</v>
      </c>
      <c r="O105" s="53">
        <f t="shared" si="34"/>
        <v>0</v>
      </c>
      <c r="P105" s="53">
        <f t="shared" si="35"/>
        <v>0</v>
      </c>
      <c r="Q105" s="1"/>
      <c r="R105" s="1"/>
      <c r="S105" s="1"/>
      <c r="T105" s="1"/>
      <c r="U105" s="1"/>
    </row>
    <row r="106" spans="1:21" ht="12.5">
      <c r="C106" s="49">
        <f>IF(D94="","-",+C105+1)</f>
        <v>2020</v>
      </c>
      <c r="D106" s="372">
        <v>1622937.1238013015</v>
      </c>
      <c r="E106" s="370">
        <v>66593.750357142853</v>
      </c>
      <c r="F106" s="372">
        <v>1556343.3734441586</v>
      </c>
      <c r="G106" s="370">
        <v>1589640.2486227299</v>
      </c>
      <c r="H106" s="371">
        <v>235752.93131710603</v>
      </c>
      <c r="I106" s="371">
        <v>235752.93131710603</v>
      </c>
      <c r="J106" s="53">
        <f t="shared" si="36"/>
        <v>0</v>
      </c>
      <c r="K106" s="53"/>
      <c r="L106" s="373">
        <f t="shared" si="31"/>
        <v>235752.93131710603</v>
      </c>
      <c r="M106" s="53">
        <f t="shared" si="32"/>
        <v>0</v>
      </c>
      <c r="N106" s="373">
        <f t="shared" si="33"/>
        <v>235752.93131710603</v>
      </c>
      <c r="O106" s="53">
        <f t="shared" si="34"/>
        <v>0</v>
      </c>
      <c r="P106" s="53">
        <f t="shared" si="35"/>
        <v>0</v>
      </c>
      <c r="Q106" s="1"/>
      <c r="R106" s="1"/>
      <c r="S106" s="1"/>
      <c r="T106" s="1"/>
      <c r="U106" s="1"/>
    </row>
    <row r="107" spans="1:21" ht="12.5">
      <c r="C107" s="49">
        <f>IF(D94="","-",+C106+1)</f>
        <v>2021</v>
      </c>
      <c r="D107" s="372">
        <v>1556343.3734441586</v>
      </c>
      <c r="E107" s="370">
        <v>74585.000400000004</v>
      </c>
      <c r="F107" s="372">
        <v>1481758.3730441586</v>
      </c>
      <c r="G107" s="370">
        <v>1519050.8732441585</v>
      </c>
      <c r="H107" s="371">
        <v>253775.29946447536</v>
      </c>
      <c r="I107" s="371">
        <v>253775.29946447536</v>
      </c>
      <c r="J107" s="53">
        <f t="shared" si="36"/>
        <v>0</v>
      </c>
      <c r="K107" s="53"/>
      <c r="L107" s="373">
        <f t="shared" ref="L107:L110" si="37">H107</f>
        <v>253775.29946447536</v>
      </c>
      <c r="M107" s="53">
        <f t="shared" ref="M107:M110" si="38">IF(L107&lt;&gt;0,+H107-L107,0)</f>
        <v>0</v>
      </c>
      <c r="N107" s="373">
        <f t="shared" ref="N107:N110" si="39">I107</f>
        <v>253775.29946447536</v>
      </c>
      <c r="O107" s="53">
        <f t="shared" ref="O107:O110" si="40">IF(N107&lt;&gt;0,+I107-N107,0)</f>
        <v>0</v>
      </c>
      <c r="P107" s="53">
        <f t="shared" ref="P107:P110" si="41">+O107-M107</f>
        <v>0</v>
      </c>
      <c r="Q107" s="1"/>
      <c r="R107" s="1"/>
      <c r="S107" s="1"/>
      <c r="T107" s="1"/>
      <c r="U107" s="1"/>
    </row>
    <row r="108" spans="1:21" ht="12.5">
      <c r="C108" s="49">
        <f>IF(D94="","-",+C107+1)</f>
        <v>2022</v>
      </c>
      <c r="D108" s="372">
        <v>1481758.3730441586</v>
      </c>
      <c r="E108" s="370">
        <v>88791.667142857143</v>
      </c>
      <c r="F108" s="372">
        <v>1392966.7059013015</v>
      </c>
      <c r="G108" s="370">
        <v>1437362.5394727299</v>
      </c>
      <c r="H108" s="371">
        <v>254039.51184910274</v>
      </c>
      <c r="I108" s="371">
        <v>254039.51184910274</v>
      </c>
      <c r="J108" s="53">
        <f t="shared" si="36"/>
        <v>0</v>
      </c>
      <c r="K108" s="53"/>
      <c r="L108" s="373">
        <f t="shared" si="37"/>
        <v>254039.51184910274</v>
      </c>
      <c r="M108" s="53">
        <f t="shared" si="38"/>
        <v>0</v>
      </c>
      <c r="N108" s="373">
        <f t="shared" si="39"/>
        <v>254039.51184910274</v>
      </c>
      <c r="O108" s="53">
        <f t="shared" si="40"/>
        <v>0</v>
      </c>
      <c r="P108" s="53">
        <f t="shared" si="41"/>
        <v>0</v>
      </c>
      <c r="Q108" s="1"/>
      <c r="R108" s="1"/>
      <c r="S108" s="1"/>
      <c r="T108" s="1"/>
      <c r="U108" s="1"/>
    </row>
    <row r="109" spans="1:21" ht="12.5">
      <c r="C109" s="49">
        <f>IF(D94="","-",+C108+1)</f>
        <v>2023</v>
      </c>
      <c r="D109" s="372">
        <v>1392966.6959013015</v>
      </c>
      <c r="E109" s="370">
        <v>98138.15789473684</v>
      </c>
      <c r="F109" s="372">
        <v>1294828.5380065646</v>
      </c>
      <c r="G109" s="370">
        <v>1343897.6169539331</v>
      </c>
      <c r="H109" s="371">
        <v>245475.24451500125</v>
      </c>
      <c r="I109" s="371">
        <v>245475.24451500125</v>
      </c>
      <c r="J109" s="53">
        <f t="shared" si="36"/>
        <v>0</v>
      </c>
      <c r="K109" s="53"/>
      <c r="L109" s="373">
        <f t="shared" si="37"/>
        <v>245475.24451500125</v>
      </c>
      <c r="M109" s="53">
        <f t="shared" si="38"/>
        <v>0</v>
      </c>
      <c r="N109" s="373">
        <f t="shared" si="39"/>
        <v>245475.24451500125</v>
      </c>
      <c r="O109" s="53">
        <f t="shared" si="40"/>
        <v>0</v>
      </c>
      <c r="P109" s="53">
        <f t="shared" si="41"/>
        <v>0</v>
      </c>
      <c r="Q109" s="1"/>
      <c r="R109" s="1"/>
      <c r="S109" s="1"/>
      <c r="T109" s="1"/>
      <c r="U109" s="1"/>
    </row>
    <row r="110" spans="1:21" ht="12.5">
      <c r="C110" s="49">
        <f>IF(D94="","-",+C109+1)</f>
        <v>2024</v>
      </c>
      <c r="D110" s="372">
        <v>1294828.5380065646</v>
      </c>
      <c r="E110" s="370">
        <v>109683.82352941176</v>
      </c>
      <c r="F110" s="372">
        <v>1185144.7144771528</v>
      </c>
      <c r="G110" s="370">
        <v>1239986.6262418586</v>
      </c>
      <c r="H110" s="371">
        <v>246981.59711830801</v>
      </c>
      <c r="I110" s="371">
        <v>246981.59711830801</v>
      </c>
      <c r="J110" s="53">
        <f t="shared" si="36"/>
        <v>0</v>
      </c>
      <c r="K110" s="53"/>
      <c r="L110" s="373">
        <f t="shared" si="37"/>
        <v>246981.59711830801</v>
      </c>
      <c r="M110" s="53">
        <f t="shared" si="38"/>
        <v>0</v>
      </c>
      <c r="N110" s="373">
        <f t="shared" si="39"/>
        <v>246981.59711830801</v>
      </c>
      <c r="O110" s="53">
        <f t="shared" si="40"/>
        <v>0</v>
      </c>
      <c r="P110" s="53">
        <f t="shared" si="41"/>
        <v>0</v>
      </c>
      <c r="Q110" s="1"/>
      <c r="R110" s="1"/>
      <c r="S110" s="1"/>
      <c r="T110" s="1"/>
      <c r="U110" s="1"/>
    </row>
    <row r="111" spans="1:21" ht="12.5">
      <c r="C111" s="49">
        <f>IF(D94="","-",+C110+1)</f>
        <v>2025</v>
      </c>
      <c r="D111" s="11">
        <f>IF(F110+SUM(E$100:E110)=D$93,F110,D$93-SUM(E$100:E110))</f>
        <v>1185144.7144771528</v>
      </c>
      <c r="E111" s="374">
        <f t="shared" ref="E111:E155" si="42">IF(+$J$97&lt;F110,$J$97,D111)</f>
        <v>109683.82352941176</v>
      </c>
      <c r="F111" s="54">
        <f t="shared" ref="F111:F155" si="43">+D111-E111</f>
        <v>1075460.890947741</v>
      </c>
      <c r="G111" s="54">
        <f t="shared" ref="G111:G155" si="44">+(F111+D111)/2</f>
        <v>1130302.802712447</v>
      </c>
      <c r="H111" s="385">
        <f t="shared" ref="H111:H155" si="45">+J$95*G111+E111</f>
        <v>234836.83325504977</v>
      </c>
      <c r="I111" s="404">
        <f t="shared" ref="I111:I155" si="46">+J$96*G111+E111</f>
        <v>234836.83325504977</v>
      </c>
      <c r="J111" s="53">
        <f t="shared" si="36"/>
        <v>0</v>
      </c>
      <c r="K111" s="53"/>
      <c r="L111" s="112"/>
      <c r="M111" s="53">
        <f t="shared" ref="M111:M131" si="47">IF(L111&lt;&gt;0,+H111-L111,0)</f>
        <v>0</v>
      </c>
      <c r="N111" s="112"/>
      <c r="O111" s="53">
        <f t="shared" si="34"/>
        <v>0</v>
      </c>
      <c r="P111" s="53">
        <f t="shared" si="35"/>
        <v>0</v>
      </c>
      <c r="Q111" s="1"/>
      <c r="R111" s="1"/>
      <c r="S111" s="1"/>
      <c r="T111" s="1"/>
      <c r="U111" s="1"/>
    </row>
    <row r="112" spans="1:21" ht="12.5">
      <c r="C112" s="49">
        <f>IF(D94="","-",+C111+1)</f>
        <v>2026</v>
      </c>
      <c r="D112" s="11">
        <f>IF(F111+SUM(E$100:E111)=D$93,F111,D$93-SUM(E$100:E111))</f>
        <v>1075460.890947741</v>
      </c>
      <c r="E112" s="374">
        <f t="shared" si="42"/>
        <v>109683.82352941176</v>
      </c>
      <c r="F112" s="54">
        <f t="shared" si="43"/>
        <v>965777.06741832918</v>
      </c>
      <c r="G112" s="54">
        <f t="shared" si="44"/>
        <v>1020618.9791830351</v>
      </c>
      <c r="H112" s="385">
        <f t="shared" si="45"/>
        <v>222692.06939179151</v>
      </c>
      <c r="I112" s="404">
        <f t="shared" si="46"/>
        <v>222692.06939179151</v>
      </c>
      <c r="J112" s="53">
        <f t="shared" si="36"/>
        <v>0</v>
      </c>
      <c r="K112" s="53"/>
      <c r="L112" s="112"/>
      <c r="M112" s="53">
        <f t="shared" si="47"/>
        <v>0</v>
      </c>
      <c r="N112" s="112"/>
      <c r="O112" s="53">
        <f t="shared" si="34"/>
        <v>0</v>
      </c>
      <c r="P112" s="53">
        <f t="shared" si="35"/>
        <v>0</v>
      </c>
      <c r="Q112" s="1"/>
      <c r="R112" s="1"/>
      <c r="S112" s="1"/>
      <c r="T112" s="1"/>
      <c r="U112" s="1"/>
    </row>
    <row r="113" spans="3:21" ht="12.5">
      <c r="C113" s="49">
        <f>IF(D94="","-",+C112+1)</f>
        <v>2027</v>
      </c>
      <c r="D113" s="11">
        <f>IF(F112+SUM(E$100:E112)=D$93,F112,D$93-SUM(E$100:E112))</f>
        <v>965777.06741832918</v>
      </c>
      <c r="E113" s="374">
        <f t="shared" si="42"/>
        <v>109683.82352941176</v>
      </c>
      <c r="F113" s="54">
        <f t="shared" si="43"/>
        <v>856093.24388891738</v>
      </c>
      <c r="G113" s="54">
        <f t="shared" si="44"/>
        <v>910935.15565362328</v>
      </c>
      <c r="H113" s="385">
        <f t="shared" si="45"/>
        <v>210547.30552853327</v>
      </c>
      <c r="I113" s="404">
        <f t="shared" si="46"/>
        <v>210547.30552853327</v>
      </c>
      <c r="J113" s="53">
        <f t="shared" si="36"/>
        <v>0</v>
      </c>
      <c r="K113" s="53"/>
      <c r="L113" s="112"/>
      <c r="M113" s="53">
        <f t="shared" si="47"/>
        <v>0</v>
      </c>
      <c r="N113" s="112"/>
      <c r="O113" s="53">
        <f t="shared" si="34"/>
        <v>0</v>
      </c>
      <c r="P113" s="53">
        <f t="shared" si="35"/>
        <v>0</v>
      </c>
      <c r="Q113" s="1"/>
      <c r="R113" s="1"/>
      <c r="S113" s="1"/>
      <c r="T113" s="1"/>
      <c r="U113" s="1"/>
    </row>
    <row r="114" spans="3:21" ht="12.5">
      <c r="C114" s="49">
        <f>IF(D94="","-",+C113+1)</f>
        <v>2028</v>
      </c>
      <c r="D114" s="11">
        <f>IF(F113+SUM(E$100:E113)=D$93,F113,D$93-SUM(E$100:E113))</f>
        <v>856093.24388891738</v>
      </c>
      <c r="E114" s="374">
        <f t="shared" si="42"/>
        <v>109683.82352941176</v>
      </c>
      <c r="F114" s="54">
        <f t="shared" si="43"/>
        <v>746409.42035950557</v>
      </c>
      <c r="G114" s="54">
        <f t="shared" si="44"/>
        <v>801251.33212421148</v>
      </c>
      <c r="H114" s="385">
        <f t="shared" si="45"/>
        <v>198402.54166527503</v>
      </c>
      <c r="I114" s="404">
        <f t="shared" si="46"/>
        <v>198402.54166527503</v>
      </c>
      <c r="J114" s="53">
        <f t="shared" si="36"/>
        <v>0</v>
      </c>
      <c r="K114" s="53"/>
      <c r="L114" s="112"/>
      <c r="M114" s="53">
        <f t="shared" si="47"/>
        <v>0</v>
      </c>
      <c r="N114" s="112"/>
      <c r="O114" s="53">
        <f t="shared" si="34"/>
        <v>0</v>
      </c>
      <c r="P114" s="53">
        <f t="shared" si="35"/>
        <v>0</v>
      </c>
      <c r="Q114" s="1"/>
      <c r="R114" s="1"/>
      <c r="S114" s="1"/>
      <c r="T114" s="1"/>
      <c r="U114" s="1"/>
    </row>
    <row r="115" spans="3:21" ht="12.5">
      <c r="C115" s="49">
        <f>IF(D94="","-",+C114+1)</f>
        <v>2029</v>
      </c>
      <c r="D115" s="11">
        <f>IF(F114+SUM(E$100:E114)=D$93,F114,D$93-SUM(E$100:E114))</f>
        <v>746409.42035950557</v>
      </c>
      <c r="E115" s="374">
        <f t="shared" si="42"/>
        <v>109683.82352941176</v>
      </c>
      <c r="F115" s="54">
        <f t="shared" si="43"/>
        <v>636725.59683009377</v>
      </c>
      <c r="G115" s="54">
        <f t="shared" si="44"/>
        <v>691567.50859479967</v>
      </c>
      <c r="H115" s="385">
        <f t="shared" si="45"/>
        <v>186257.77780201676</v>
      </c>
      <c r="I115" s="404">
        <f t="shared" si="46"/>
        <v>186257.77780201676</v>
      </c>
      <c r="J115" s="53">
        <f t="shared" si="36"/>
        <v>0</v>
      </c>
      <c r="K115" s="53"/>
      <c r="L115" s="112"/>
      <c r="M115" s="53">
        <f t="shared" si="47"/>
        <v>0</v>
      </c>
      <c r="N115" s="112"/>
      <c r="O115" s="53">
        <f t="shared" si="34"/>
        <v>0</v>
      </c>
      <c r="P115" s="53">
        <f t="shared" si="35"/>
        <v>0</v>
      </c>
      <c r="Q115" s="1"/>
      <c r="R115" s="1"/>
      <c r="S115" s="1"/>
      <c r="T115" s="1"/>
      <c r="U115" s="1"/>
    </row>
    <row r="116" spans="3:21" ht="12.5">
      <c r="C116" s="49">
        <f>IF(D94="","-",+C115+1)</f>
        <v>2030</v>
      </c>
      <c r="D116" s="11">
        <f>IF(F115+SUM(E$100:E115)=D$93,F115,D$93-SUM(E$100:E115))</f>
        <v>636725.59683009377</v>
      </c>
      <c r="E116" s="374">
        <f t="shared" si="42"/>
        <v>109683.82352941176</v>
      </c>
      <c r="F116" s="54">
        <f t="shared" si="43"/>
        <v>527041.77330068196</v>
      </c>
      <c r="G116" s="54">
        <f t="shared" si="44"/>
        <v>581883.68506538786</v>
      </c>
      <c r="H116" s="385">
        <f t="shared" si="45"/>
        <v>174113.01393875852</v>
      </c>
      <c r="I116" s="404">
        <f t="shared" si="46"/>
        <v>174113.01393875852</v>
      </c>
      <c r="J116" s="53">
        <f t="shared" si="36"/>
        <v>0</v>
      </c>
      <c r="K116" s="53"/>
      <c r="L116" s="112"/>
      <c r="M116" s="53">
        <f t="shared" si="47"/>
        <v>0</v>
      </c>
      <c r="N116" s="112"/>
      <c r="O116" s="53">
        <f t="shared" si="34"/>
        <v>0</v>
      </c>
      <c r="P116" s="53">
        <f t="shared" si="35"/>
        <v>0</v>
      </c>
      <c r="Q116" s="1"/>
      <c r="R116" s="1"/>
      <c r="S116" s="1"/>
      <c r="T116" s="1"/>
      <c r="U116" s="1"/>
    </row>
    <row r="117" spans="3:21" ht="12.5">
      <c r="C117" s="49">
        <f>IF(D94="","-",+C116+1)</f>
        <v>2031</v>
      </c>
      <c r="D117" s="11">
        <f>IF(F116+SUM(E$100:E116)=D$93,F116,D$93-SUM(E$100:E116))</f>
        <v>527041.77330068196</v>
      </c>
      <c r="E117" s="374">
        <f t="shared" si="42"/>
        <v>109683.82352941176</v>
      </c>
      <c r="F117" s="54">
        <f t="shared" si="43"/>
        <v>417357.94977127021</v>
      </c>
      <c r="G117" s="54">
        <f t="shared" si="44"/>
        <v>472199.86153597606</v>
      </c>
      <c r="H117" s="385">
        <f t="shared" si="45"/>
        <v>161968.25007550028</v>
      </c>
      <c r="I117" s="404">
        <f t="shared" si="46"/>
        <v>161968.25007550028</v>
      </c>
      <c r="J117" s="53">
        <f t="shared" si="36"/>
        <v>0</v>
      </c>
      <c r="K117" s="53"/>
      <c r="L117" s="112"/>
      <c r="M117" s="53">
        <f t="shared" si="47"/>
        <v>0</v>
      </c>
      <c r="N117" s="112"/>
      <c r="O117" s="53">
        <f t="shared" si="34"/>
        <v>0</v>
      </c>
      <c r="P117" s="53">
        <f t="shared" si="35"/>
        <v>0</v>
      </c>
      <c r="Q117" s="1"/>
      <c r="R117" s="1"/>
      <c r="S117" s="1"/>
      <c r="T117" s="1"/>
      <c r="U117" s="1"/>
    </row>
    <row r="118" spans="3:21" ht="12.5">
      <c r="C118" s="49">
        <f>IF(D94="","-",+C117+1)</f>
        <v>2032</v>
      </c>
      <c r="D118" s="11">
        <f>IF(F117+SUM(E$100:E117)=D$93,F117,D$93-SUM(E$100:E117))</f>
        <v>417357.94977127021</v>
      </c>
      <c r="E118" s="374">
        <f t="shared" si="42"/>
        <v>109683.82352941176</v>
      </c>
      <c r="F118" s="54">
        <f t="shared" si="43"/>
        <v>307674.12624185847</v>
      </c>
      <c r="G118" s="54">
        <f t="shared" si="44"/>
        <v>362516.03800656437</v>
      </c>
      <c r="H118" s="385">
        <f t="shared" si="45"/>
        <v>149823.48621224205</v>
      </c>
      <c r="I118" s="404">
        <f t="shared" si="46"/>
        <v>149823.48621224205</v>
      </c>
      <c r="J118" s="53">
        <f t="shared" si="36"/>
        <v>0</v>
      </c>
      <c r="K118" s="53"/>
      <c r="L118" s="112"/>
      <c r="M118" s="53">
        <f t="shared" si="47"/>
        <v>0</v>
      </c>
      <c r="N118" s="112"/>
      <c r="O118" s="53">
        <f t="shared" si="34"/>
        <v>0</v>
      </c>
      <c r="P118" s="53">
        <f t="shared" si="35"/>
        <v>0</v>
      </c>
      <c r="Q118" s="1"/>
      <c r="R118" s="1"/>
      <c r="S118" s="1"/>
      <c r="T118" s="1"/>
      <c r="U118" s="1"/>
    </row>
    <row r="119" spans="3:21" ht="12.5">
      <c r="C119" s="49">
        <f>IF(D94="","-",+C118+1)</f>
        <v>2033</v>
      </c>
      <c r="D119" s="11">
        <f>IF(F118+SUM(E$100:E118)=D$93,F118,D$93-SUM(E$100:E118))</f>
        <v>307674.12624185847</v>
      </c>
      <c r="E119" s="374">
        <f t="shared" si="42"/>
        <v>109683.82352941176</v>
      </c>
      <c r="F119" s="54">
        <f t="shared" si="43"/>
        <v>197990.30271244672</v>
      </c>
      <c r="G119" s="54">
        <f t="shared" si="44"/>
        <v>252832.21447715259</v>
      </c>
      <c r="H119" s="385">
        <f t="shared" si="45"/>
        <v>137678.72234898381</v>
      </c>
      <c r="I119" s="404">
        <f t="shared" si="46"/>
        <v>137678.72234898381</v>
      </c>
      <c r="J119" s="53">
        <f t="shared" si="36"/>
        <v>0</v>
      </c>
      <c r="K119" s="53"/>
      <c r="L119" s="112"/>
      <c r="M119" s="53">
        <f t="shared" si="47"/>
        <v>0</v>
      </c>
      <c r="N119" s="112"/>
      <c r="O119" s="53">
        <f t="shared" si="34"/>
        <v>0</v>
      </c>
      <c r="P119" s="53">
        <f t="shared" si="35"/>
        <v>0</v>
      </c>
      <c r="Q119" s="1"/>
      <c r="R119" s="1"/>
      <c r="S119" s="1"/>
      <c r="T119" s="1"/>
      <c r="U119" s="1"/>
    </row>
    <row r="120" spans="3:21" ht="12.5">
      <c r="C120" s="49">
        <f>IF(D94="","-",+C119+1)</f>
        <v>2034</v>
      </c>
      <c r="D120" s="11">
        <f>IF(F119+SUM(E$100:E119)=D$93,F119,D$93-SUM(E$100:E119))</f>
        <v>197990.30271244672</v>
      </c>
      <c r="E120" s="374">
        <f t="shared" si="42"/>
        <v>109683.82352941176</v>
      </c>
      <c r="F120" s="54">
        <f t="shared" si="43"/>
        <v>88306.479183034957</v>
      </c>
      <c r="G120" s="54">
        <f t="shared" si="44"/>
        <v>143148.39094774085</v>
      </c>
      <c r="H120" s="385">
        <f t="shared" si="45"/>
        <v>125533.95848572558</v>
      </c>
      <c r="I120" s="404">
        <f t="shared" si="46"/>
        <v>125533.95848572558</v>
      </c>
      <c r="J120" s="53">
        <f t="shared" si="36"/>
        <v>0</v>
      </c>
      <c r="K120" s="53"/>
      <c r="L120" s="112"/>
      <c r="M120" s="53">
        <f t="shared" si="47"/>
        <v>0</v>
      </c>
      <c r="N120" s="112"/>
      <c r="O120" s="53">
        <f t="shared" si="34"/>
        <v>0</v>
      </c>
      <c r="P120" s="53">
        <f t="shared" si="35"/>
        <v>0</v>
      </c>
      <c r="Q120" s="1"/>
      <c r="R120" s="1"/>
      <c r="S120" s="1"/>
      <c r="T120" s="1"/>
      <c r="U120" s="1"/>
    </row>
    <row r="121" spans="3:21" ht="12.5">
      <c r="C121" s="49">
        <f>IF(D94="","-",+C120+1)</f>
        <v>2035</v>
      </c>
      <c r="D121" s="11">
        <f>IF(F120+SUM(E$100:E120)=D$93,F120,D$93-SUM(E$100:E120))</f>
        <v>88306.479183034957</v>
      </c>
      <c r="E121" s="374">
        <f t="shared" si="42"/>
        <v>88306.479183034957</v>
      </c>
      <c r="F121" s="54">
        <f t="shared" si="43"/>
        <v>0</v>
      </c>
      <c r="G121" s="54">
        <f t="shared" si="44"/>
        <v>44153.239591517478</v>
      </c>
      <c r="H121" s="385">
        <f t="shared" si="45"/>
        <v>93195.355695377308</v>
      </c>
      <c r="I121" s="404">
        <f t="shared" si="46"/>
        <v>93195.355695377308</v>
      </c>
      <c r="J121" s="53">
        <f t="shared" si="36"/>
        <v>0</v>
      </c>
      <c r="K121" s="53"/>
      <c r="L121" s="112"/>
      <c r="M121" s="53">
        <f t="shared" si="47"/>
        <v>0</v>
      </c>
      <c r="N121" s="112"/>
      <c r="O121" s="53">
        <f t="shared" si="34"/>
        <v>0</v>
      </c>
      <c r="P121" s="53">
        <f t="shared" si="35"/>
        <v>0</v>
      </c>
      <c r="Q121" s="1"/>
      <c r="R121" s="1"/>
      <c r="S121" s="1"/>
      <c r="T121" s="1"/>
      <c r="U121" s="1"/>
    </row>
    <row r="122" spans="3:21" ht="12.5">
      <c r="C122" s="49">
        <f>IF(D94="","-",+C121+1)</f>
        <v>2036</v>
      </c>
      <c r="D122" s="11">
        <f>IF(F121+SUM(E$100:E121)=D$93,F121,D$93-SUM(E$100:E121))</f>
        <v>0</v>
      </c>
      <c r="E122" s="374">
        <f t="shared" si="42"/>
        <v>0</v>
      </c>
      <c r="F122" s="54">
        <f t="shared" si="43"/>
        <v>0</v>
      </c>
      <c r="G122" s="54">
        <f t="shared" si="44"/>
        <v>0</v>
      </c>
      <c r="H122" s="385">
        <f t="shared" si="45"/>
        <v>0</v>
      </c>
      <c r="I122" s="404">
        <f t="shared" si="46"/>
        <v>0</v>
      </c>
      <c r="J122" s="53">
        <f t="shared" si="36"/>
        <v>0</v>
      </c>
      <c r="K122" s="53"/>
      <c r="L122" s="112"/>
      <c r="M122" s="53">
        <f t="shared" si="47"/>
        <v>0</v>
      </c>
      <c r="N122" s="112"/>
      <c r="O122" s="53">
        <f t="shared" si="34"/>
        <v>0</v>
      </c>
      <c r="P122" s="53">
        <f t="shared" si="35"/>
        <v>0</v>
      </c>
      <c r="Q122" s="1"/>
      <c r="R122" s="1"/>
      <c r="S122" s="1"/>
      <c r="T122" s="1"/>
      <c r="U122" s="1"/>
    </row>
    <row r="123" spans="3:21" ht="12.5">
      <c r="C123" s="49">
        <f>IF(D94="","-",+C122+1)</f>
        <v>2037</v>
      </c>
      <c r="D123" s="11">
        <f>IF(F122+SUM(E$100:E122)=D$93,F122,D$93-SUM(E$100:E122))</f>
        <v>0</v>
      </c>
      <c r="E123" s="374">
        <f t="shared" si="42"/>
        <v>0</v>
      </c>
      <c r="F123" s="54">
        <f t="shared" si="43"/>
        <v>0</v>
      </c>
      <c r="G123" s="54">
        <f t="shared" si="44"/>
        <v>0</v>
      </c>
      <c r="H123" s="385">
        <f t="shared" si="45"/>
        <v>0</v>
      </c>
      <c r="I123" s="404">
        <f t="shared" si="46"/>
        <v>0</v>
      </c>
      <c r="J123" s="53">
        <f t="shared" si="36"/>
        <v>0</v>
      </c>
      <c r="K123" s="53"/>
      <c r="L123" s="112"/>
      <c r="M123" s="53">
        <f t="shared" si="47"/>
        <v>0</v>
      </c>
      <c r="N123" s="112"/>
      <c r="O123" s="53">
        <f t="shared" si="34"/>
        <v>0</v>
      </c>
      <c r="P123" s="53">
        <f t="shared" si="35"/>
        <v>0</v>
      </c>
      <c r="Q123" s="1"/>
      <c r="R123" s="1"/>
      <c r="S123" s="1"/>
      <c r="T123" s="1"/>
      <c r="U123" s="1"/>
    </row>
    <row r="124" spans="3:21" ht="12.5">
      <c r="C124" s="49">
        <f>IF(D94="","-",+C123+1)</f>
        <v>2038</v>
      </c>
      <c r="D124" s="11">
        <f>IF(F123+SUM(E$100:E123)=D$93,F123,D$93-SUM(E$100:E123))</f>
        <v>0</v>
      </c>
      <c r="E124" s="374">
        <f t="shared" si="42"/>
        <v>0</v>
      </c>
      <c r="F124" s="54">
        <f t="shared" si="43"/>
        <v>0</v>
      </c>
      <c r="G124" s="54">
        <f t="shared" si="44"/>
        <v>0</v>
      </c>
      <c r="H124" s="385">
        <f t="shared" si="45"/>
        <v>0</v>
      </c>
      <c r="I124" s="404">
        <f t="shared" si="46"/>
        <v>0</v>
      </c>
      <c r="J124" s="53">
        <f t="shared" si="36"/>
        <v>0</v>
      </c>
      <c r="K124" s="53"/>
      <c r="L124" s="112"/>
      <c r="M124" s="53">
        <f t="shared" si="47"/>
        <v>0</v>
      </c>
      <c r="N124" s="112"/>
      <c r="O124" s="53">
        <f t="shared" si="34"/>
        <v>0</v>
      </c>
      <c r="P124" s="53">
        <f t="shared" si="35"/>
        <v>0</v>
      </c>
      <c r="Q124" s="1"/>
      <c r="R124" s="1"/>
      <c r="S124" s="1"/>
      <c r="T124" s="1"/>
      <c r="U124" s="1"/>
    </row>
    <row r="125" spans="3:21" ht="12.5">
      <c r="C125" s="49">
        <f>IF(D94="","-",+C124+1)</f>
        <v>2039</v>
      </c>
      <c r="D125" s="11">
        <f>IF(F124+SUM(E$100:E124)=D$93,F124,D$93-SUM(E$100:E124))</f>
        <v>0</v>
      </c>
      <c r="E125" s="374">
        <f t="shared" si="42"/>
        <v>0</v>
      </c>
      <c r="F125" s="54">
        <f t="shared" si="43"/>
        <v>0</v>
      </c>
      <c r="G125" s="54">
        <f t="shared" si="44"/>
        <v>0</v>
      </c>
      <c r="H125" s="385">
        <f t="shared" si="45"/>
        <v>0</v>
      </c>
      <c r="I125" s="404">
        <f t="shared" si="46"/>
        <v>0</v>
      </c>
      <c r="J125" s="53">
        <f t="shared" si="36"/>
        <v>0</v>
      </c>
      <c r="K125" s="53"/>
      <c r="L125" s="112"/>
      <c r="M125" s="53">
        <f t="shared" si="47"/>
        <v>0</v>
      </c>
      <c r="N125" s="112"/>
      <c r="O125" s="53">
        <f t="shared" si="34"/>
        <v>0</v>
      </c>
      <c r="P125" s="53">
        <f t="shared" si="35"/>
        <v>0</v>
      </c>
      <c r="Q125" s="1"/>
      <c r="R125" s="1"/>
      <c r="S125" s="1"/>
      <c r="T125" s="1"/>
      <c r="U125" s="1"/>
    </row>
    <row r="126" spans="3:21" ht="12.5">
      <c r="C126" s="49">
        <f>IF(D94="","-",+C125+1)</f>
        <v>2040</v>
      </c>
      <c r="D126" s="11">
        <f>IF(F125+SUM(E$100:E125)=D$93,F125,D$93-SUM(E$100:E125))</f>
        <v>0</v>
      </c>
      <c r="E126" s="374">
        <f t="shared" si="42"/>
        <v>0</v>
      </c>
      <c r="F126" s="54">
        <f t="shared" si="43"/>
        <v>0</v>
      </c>
      <c r="G126" s="54">
        <f t="shared" si="44"/>
        <v>0</v>
      </c>
      <c r="H126" s="385">
        <f t="shared" si="45"/>
        <v>0</v>
      </c>
      <c r="I126" s="404">
        <f t="shared" si="46"/>
        <v>0</v>
      </c>
      <c r="J126" s="53">
        <f t="shared" si="36"/>
        <v>0</v>
      </c>
      <c r="K126" s="53"/>
      <c r="L126" s="112"/>
      <c r="M126" s="53">
        <f t="shared" si="47"/>
        <v>0</v>
      </c>
      <c r="N126" s="112"/>
      <c r="O126" s="53">
        <f t="shared" si="34"/>
        <v>0</v>
      </c>
      <c r="P126" s="53">
        <f t="shared" si="35"/>
        <v>0</v>
      </c>
      <c r="Q126" s="1"/>
      <c r="R126" s="1"/>
      <c r="S126" s="1"/>
      <c r="T126" s="1"/>
      <c r="U126" s="1"/>
    </row>
    <row r="127" spans="3:21" ht="12.5">
      <c r="C127" s="49">
        <f>IF(D94="","-",+C126+1)</f>
        <v>2041</v>
      </c>
      <c r="D127" s="11">
        <f>IF(F126+SUM(E$100:E126)=D$93,F126,D$93-SUM(E$100:E126))</f>
        <v>0</v>
      </c>
      <c r="E127" s="374">
        <f t="shared" si="42"/>
        <v>0</v>
      </c>
      <c r="F127" s="54">
        <f t="shared" si="43"/>
        <v>0</v>
      </c>
      <c r="G127" s="54">
        <f t="shared" si="44"/>
        <v>0</v>
      </c>
      <c r="H127" s="385">
        <f t="shared" si="45"/>
        <v>0</v>
      </c>
      <c r="I127" s="404">
        <f t="shared" si="46"/>
        <v>0</v>
      </c>
      <c r="J127" s="53">
        <f t="shared" si="36"/>
        <v>0</v>
      </c>
      <c r="K127" s="53"/>
      <c r="L127" s="112"/>
      <c r="M127" s="53">
        <f t="shared" si="47"/>
        <v>0</v>
      </c>
      <c r="N127" s="112"/>
      <c r="O127" s="53">
        <f t="shared" si="34"/>
        <v>0</v>
      </c>
      <c r="P127" s="53">
        <f t="shared" si="35"/>
        <v>0</v>
      </c>
      <c r="Q127" s="1"/>
      <c r="R127" s="1"/>
      <c r="S127" s="1"/>
      <c r="T127" s="1"/>
      <c r="U127" s="1"/>
    </row>
    <row r="128" spans="3:21" ht="12.5">
      <c r="C128" s="49">
        <f>IF(D94="","-",+C127+1)</f>
        <v>2042</v>
      </c>
      <c r="D128" s="11">
        <f>IF(F127+SUM(E$100:E127)=D$93,F127,D$93-SUM(E$100:E127))</f>
        <v>0</v>
      </c>
      <c r="E128" s="374">
        <f t="shared" si="42"/>
        <v>0</v>
      </c>
      <c r="F128" s="54">
        <f t="shared" si="43"/>
        <v>0</v>
      </c>
      <c r="G128" s="54">
        <f t="shared" si="44"/>
        <v>0</v>
      </c>
      <c r="H128" s="385">
        <f t="shared" si="45"/>
        <v>0</v>
      </c>
      <c r="I128" s="404">
        <f t="shared" si="46"/>
        <v>0</v>
      </c>
      <c r="J128" s="53">
        <f t="shared" si="36"/>
        <v>0</v>
      </c>
      <c r="K128" s="53"/>
      <c r="L128" s="112"/>
      <c r="M128" s="53">
        <f t="shared" si="47"/>
        <v>0</v>
      </c>
      <c r="N128" s="112"/>
      <c r="O128" s="53">
        <f t="shared" si="34"/>
        <v>0</v>
      </c>
      <c r="P128" s="53">
        <f t="shared" si="35"/>
        <v>0</v>
      </c>
      <c r="Q128" s="1"/>
      <c r="R128" s="1"/>
      <c r="S128" s="1"/>
      <c r="T128" s="1"/>
      <c r="U128" s="1"/>
    </row>
    <row r="129" spans="3:21" ht="12.5">
      <c r="C129" s="49">
        <f>IF(D94="","-",+C128+1)</f>
        <v>2043</v>
      </c>
      <c r="D129" s="11">
        <f>IF(F128+SUM(E$100:E128)=D$93,F128,D$93-SUM(E$100:E128))</f>
        <v>0</v>
      </c>
      <c r="E129" s="374">
        <f t="shared" si="42"/>
        <v>0</v>
      </c>
      <c r="F129" s="54">
        <f t="shared" si="43"/>
        <v>0</v>
      </c>
      <c r="G129" s="54">
        <f t="shared" si="44"/>
        <v>0</v>
      </c>
      <c r="H129" s="385">
        <f t="shared" si="45"/>
        <v>0</v>
      </c>
      <c r="I129" s="404">
        <f t="shared" si="46"/>
        <v>0</v>
      </c>
      <c r="J129" s="53">
        <f t="shared" si="36"/>
        <v>0</v>
      </c>
      <c r="K129" s="53"/>
      <c r="L129" s="112"/>
      <c r="M129" s="53">
        <f t="shared" si="47"/>
        <v>0</v>
      </c>
      <c r="N129" s="112"/>
      <c r="O129" s="53">
        <f t="shared" si="34"/>
        <v>0</v>
      </c>
      <c r="P129" s="53">
        <f t="shared" si="35"/>
        <v>0</v>
      </c>
      <c r="Q129" s="1"/>
      <c r="R129" s="1"/>
      <c r="S129" s="1"/>
      <c r="T129" s="1"/>
      <c r="U129" s="1"/>
    </row>
    <row r="130" spans="3:21" ht="12.5">
      <c r="C130" s="49">
        <f>IF(D94="","-",+C129+1)</f>
        <v>2044</v>
      </c>
      <c r="D130" s="11">
        <f>IF(F129+SUM(E$100:E129)=D$93,F129,D$93-SUM(E$100:E129))</f>
        <v>0</v>
      </c>
      <c r="E130" s="374">
        <f t="shared" si="42"/>
        <v>0</v>
      </c>
      <c r="F130" s="54">
        <f t="shared" si="43"/>
        <v>0</v>
      </c>
      <c r="G130" s="54">
        <f t="shared" si="44"/>
        <v>0</v>
      </c>
      <c r="H130" s="385">
        <f t="shared" si="45"/>
        <v>0</v>
      </c>
      <c r="I130" s="404">
        <f t="shared" si="46"/>
        <v>0</v>
      </c>
      <c r="J130" s="53">
        <f t="shared" si="36"/>
        <v>0</v>
      </c>
      <c r="K130" s="53"/>
      <c r="L130" s="112"/>
      <c r="M130" s="53">
        <f t="shared" si="47"/>
        <v>0</v>
      </c>
      <c r="N130" s="112"/>
      <c r="O130" s="53">
        <f t="shared" si="34"/>
        <v>0</v>
      </c>
      <c r="P130" s="53">
        <f t="shared" si="35"/>
        <v>0</v>
      </c>
      <c r="Q130" s="1"/>
      <c r="R130" s="1"/>
      <c r="S130" s="1"/>
      <c r="T130" s="1"/>
      <c r="U130" s="1"/>
    </row>
    <row r="131" spans="3:21" ht="12.5">
      <c r="C131" s="49">
        <f>IF(D94="","-",+C130+1)</f>
        <v>2045</v>
      </c>
      <c r="D131" s="11">
        <f>IF(F130+SUM(E$100:E130)=D$93,F130,D$93-SUM(E$100:E130))</f>
        <v>0</v>
      </c>
      <c r="E131" s="374">
        <f t="shared" si="42"/>
        <v>0</v>
      </c>
      <c r="F131" s="54">
        <f t="shared" si="43"/>
        <v>0</v>
      </c>
      <c r="G131" s="54">
        <f t="shared" si="44"/>
        <v>0</v>
      </c>
      <c r="H131" s="385">
        <f t="shared" si="45"/>
        <v>0</v>
      </c>
      <c r="I131" s="404">
        <f t="shared" si="46"/>
        <v>0</v>
      </c>
      <c r="J131" s="53">
        <f t="shared" si="36"/>
        <v>0</v>
      </c>
      <c r="K131" s="53"/>
      <c r="L131" s="112"/>
      <c r="M131" s="53">
        <f t="shared" si="47"/>
        <v>0</v>
      </c>
      <c r="N131" s="112"/>
      <c r="O131" s="53">
        <f t="shared" si="34"/>
        <v>0</v>
      </c>
      <c r="P131" s="53">
        <f t="shared" si="35"/>
        <v>0</v>
      </c>
      <c r="Q131" s="1"/>
      <c r="R131" s="1"/>
      <c r="S131" s="1"/>
      <c r="T131" s="1"/>
      <c r="U131" s="1"/>
    </row>
    <row r="132" spans="3:21" ht="12.5">
      <c r="C132" s="49">
        <f>IF(D94="","-",+C131+1)</f>
        <v>2046</v>
      </c>
      <c r="D132" s="11">
        <f>IF(F131+SUM(E$100:E131)=D$93,F131,D$93-SUM(E$100:E131))</f>
        <v>0</v>
      </c>
      <c r="E132" s="374">
        <f t="shared" si="42"/>
        <v>0</v>
      </c>
      <c r="F132" s="54">
        <f t="shared" si="43"/>
        <v>0</v>
      </c>
      <c r="G132" s="54">
        <f t="shared" si="44"/>
        <v>0</v>
      </c>
      <c r="H132" s="385">
        <f t="shared" si="45"/>
        <v>0</v>
      </c>
      <c r="I132" s="404">
        <f t="shared" si="46"/>
        <v>0</v>
      </c>
      <c r="J132" s="53">
        <f t="shared" si="36"/>
        <v>0</v>
      </c>
      <c r="K132" s="53"/>
      <c r="L132" s="112"/>
      <c r="M132" s="53">
        <f t="shared" ref="M132:M155" si="48">IF(L542&lt;&gt;0,+H542-L542,0)</f>
        <v>0</v>
      </c>
      <c r="N132" s="112"/>
      <c r="O132" s="53">
        <f t="shared" ref="O132:O155" si="49">IF(N542&lt;&gt;0,+I542-N542,0)</f>
        <v>0</v>
      </c>
      <c r="P132" s="53">
        <f t="shared" ref="P132:P155" si="50">+O542-M542</f>
        <v>0</v>
      </c>
      <c r="Q132" s="1"/>
      <c r="R132" s="1"/>
      <c r="S132" s="1"/>
      <c r="T132" s="1"/>
      <c r="U132" s="1"/>
    </row>
    <row r="133" spans="3:21" ht="12.5">
      <c r="C133" s="49">
        <f>IF(D94="","-",+C132+1)</f>
        <v>2047</v>
      </c>
      <c r="D133" s="11">
        <f>IF(F132+SUM(E$100:E132)=D$93,F132,D$93-SUM(E$100:E132))</f>
        <v>0</v>
      </c>
      <c r="E133" s="374">
        <f t="shared" si="42"/>
        <v>0</v>
      </c>
      <c r="F133" s="54">
        <f t="shared" si="43"/>
        <v>0</v>
      </c>
      <c r="G133" s="54">
        <f t="shared" si="44"/>
        <v>0</v>
      </c>
      <c r="H133" s="385">
        <f t="shared" si="45"/>
        <v>0</v>
      </c>
      <c r="I133" s="404">
        <f t="shared" si="46"/>
        <v>0</v>
      </c>
      <c r="J133" s="53">
        <f t="shared" si="36"/>
        <v>0</v>
      </c>
      <c r="K133" s="53"/>
      <c r="L133" s="112"/>
      <c r="M133" s="53">
        <f t="shared" si="48"/>
        <v>0</v>
      </c>
      <c r="N133" s="112"/>
      <c r="O133" s="53">
        <f t="shared" si="49"/>
        <v>0</v>
      </c>
      <c r="P133" s="53">
        <f t="shared" si="50"/>
        <v>0</v>
      </c>
      <c r="Q133" s="1"/>
      <c r="R133" s="1"/>
      <c r="S133" s="1"/>
      <c r="T133" s="1"/>
      <c r="U133" s="1"/>
    </row>
    <row r="134" spans="3:21" ht="12.5">
      <c r="C134" s="49">
        <f>IF(D94="","-",+C133+1)</f>
        <v>2048</v>
      </c>
      <c r="D134" s="11">
        <f>IF(F133+SUM(E$100:E133)=D$93,F133,D$93-SUM(E$100:E133))</f>
        <v>0</v>
      </c>
      <c r="E134" s="374">
        <f t="shared" si="42"/>
        <v>0</v>
      </c>
      <c r="F134" s="54">
        <f t="shared" si="43"/>
        <v>0</v>
      </c>
      <c r="G134" s="54">
        <f t="shared" si="44"/>
        <v>0</v>
      </c>
      <c r="H134" s="385">
        <f t="shared" si="45"/>
        <v>0</v>
      </c>
      <c r="I134" s="404">
        <f t="shared" si="46"/>
        <v>0</v>
      </c>
      <c r="J134" s="53">
        <f t="shared" si="36"/>
        <v>0</v>
      </c>
      <c r="K134" s="53"/>
      <c r="L134" s="112"/>
      <c r="M134" s="53">
        <f t="shared" si="48"/>
        <v>0</v>
      </c>
      <c r="N134" s="112"/>
      <c r="O134" s="53">
        <f t="shared" si="49"/>
        <v>0</v>
      </c>
      <c r="P134" s="53">
        <f t="shared" si="50"/>
        <v>0</v>
      </c>
      <c r="Q134" s="1"/>
      <c r="R134" s="1"/>
      <c r="S134" s="1"/>
      <c r="T134" s="1"/>
      <c r="U134" s="1"/>
    </row>
    <row r="135" spans="3:21" ht="12.5">
      <c r="C135" s="49">
        <f>IF(D94="","-",+C134+1)</f>
        <v>2049</v>
      </c>
      <c r="D135" s="11">
        <f>IF(F134+SUM(E$100:E134)=D$93,F134,D$93-SUM(E$100:E134))</f>
        <v>0</v>
      </c>
      <c r="E135" s="374">
        <f t="shared" si="42"/>
        <v>0</v>
      </c>
      <c r="F135" s="54">
        <f t="shared" si="43"/>
        <v>0</v>
      </c>
      <c r="G135" s="54">
        <f t="shared" si="44"/>
        <v>0</v>
      </c>
      <c r="H135" s="385">
        <f t="shared" si="45"/>
        <v>0</v>
      </c>
      <c r="I135" s="404">
        <f t="shared" si="46"/>
        <v>0</v>
      </c>
      <c r="J135" s="53">
        <f t="shared" si="36"/>
        <v>0</v>
      </c>
      <c r="K135" s="53"/>
      <c r="L135" s="112"/>
      <c r="M135" s="53">
        <f t="shared" si="48"/>
        <v>0</v>
      </c>
      <c r="N135" s="112"/>
      <c r="O135" s="53">
        <f t="shared" si="49"/>
        <v>0</v>
      </c>
      <c r="P135" s="53">
        <f t="shared" si="50"/>
        <v>0</v>
      </c>
      <c r="Q135" s="1"/>
      <c r="R135" s="1"/>
      <c r="S135" s="1"/>
      <c r="T135" s="1"/>
      <c r="U135" s="1"/>
    </row>
    <row r="136" spans="3:21" ht="12.5">
      <c r="C136" s="49">
        <f>IF(D94="","-",+C135+1)</f>
        <v>2050</v>
      </c>
      <c r="D136" s="11">
        <f>IF(F135+SUM(E$100:E135)=D$93,F135,D$93-SUM(E$100:E135))</f>
        <v>0</v>
      </c>
      <c r="E136" s="374">
        <f t="shared" si="42"/>
        <v>0</v>
      </c>
      <c r="F136" s="54">
        <f t="shared" si="43"/>
        <v>0</v>
      </c>
      <c r="G136" s="54">
        <f t="shared" si="44"/>
        <v>0</v>
      </c>
      <c r="H136" s="385">
        <f t="shared" si="45"/>
        <v>0</v>
      </c>
      <c r="I136" s="404">
        <f t="shared" si="46"/>
        <v>0</v>
      </c>
      <c r="J136" s="53">
        <f t="shared" si="36"/>
        <v>0</v>
      </c>
      <c r="K136" s="53"/>
      <c r="L136" s="112"/>
      <c r="M136" s="53">
        <f t="shared" si="48"/>
        <v>0</v>
      </c>
      <c r="N136" s="112"/>
      <c r="O136" s="53">
        <f t="shared" si="49"/>
        <v>0</v>
      </c>
      <c r="P136" s="53">
        <f t="shared" si="50"/>
        <v>0</v>
      </c>
      <c r="Q136" s="1"/>
      <c r="R136" s="1"/>
      <c r="S136" s="1"/>
      <c r="T136" s="1"/>
      <c r="U136" s="1"/>
    </row>
    <row r="137" spans="3:21" ht="12.5">
      <c r="C137" s="49">
        <f>IF(D94="","-",+C136+1)</f>
        <v>2051</v>
      </c>
      <c r="D137" s="11">
        <f>IF(F136+SUM(E$100:E136)=D$93,F136,D$93-SUM(E$100:E136))</f>
        <v>0</v>
      </c>
      <c r="E137" s="374">
        <f t="shared" si="42"/>
        <v>0</v>
      </c>
      <c r="F137" s="54">
        <f t="shared" si="43"/>
        <v>0</v>
      </c>
      <c r="G137" s="54">
        <f t="shared" si="44"/>
        <v>0</v>
      </c>
      <c r="H137" s="385">
        <f t="shared" si="45"/>
        <v>0</v>
      </c>
      <c r="I137" s="404">
        <f t="shared" si="46"/>
        <v>0</v>
      </c>
      <c r="J137" s="53">
        <f t="shared" si="36"/>
        <v>0</v>
      </c>
      <c r="K137" s="53"/>
      <c r="L137" s="112"/>
      <c r="M137" s="53">
        <f t="shared" si="48"/>
        <v>0</v>
      </c>
      <c r="N137" s="112"/>
      <c r="O137" s="53">
        <f t="shared" si="49"/>
        <v>0</v>
      </c>
      <c r="P137" s="53">
        <f t="shared" si="50"/>
        <v>0</v>
      </c>
      <c r="Q137" s="1"/>
      <c r="R137" s="1"/>
      <c r="S137" s="1"/>
      <c r="T137" s="1"/>
      <c r="U137" s="1"/>
    </row>
    <row r="138" spans="3:21" ht="12.5">
      <c r="C138" s="49">
        <f>IF(D94="","-",+C137+1)</f>
        <v>2052</v>
      </c>
      <c r="D138" s="11">
        <f>IF(F137+SUM(E$100:E137)=D$93,F137,D$93-SUM(E$100:E137))</f>
        <v>0</v>
      </c>
      <c r="E138" s="374">
        <f t="shared" si="42"/>
        <v>0</v>
      </c>
      <c r="F138" s="54">
        <f t="shared" si="43"/>
        <v>0</v>
      </c>
      <c r="G138" s="54">
        <f t="shared" si="44"/>
        <v>0</v>
      </c>
      <c r="H138" s="385">
        <f t="shared" si="45"/>
        <v>0</v>
      </c>
      <c r="I138" s="404">
        <f t="shared" si="46"/>
        <v>0</v>
      </c>
      <c r="J138" s="53">
        <f t="shared" si="36"/>
        <v>0</v>
      </c>
      <c r="K138" s="53"/>
      <c r="L138" s="112"/>
      <c r="M138" s="53">
        <f t="shared" si="48"/>
        <v>0</v>
      </c>
      <c r="N138" s="112"/>
      <c r="O138" s="53">
        <f t="shared" si="49"/>
        <v>0</v>
      </c>
      <c r="P138" s="53">
        <f t="shared" si="50"/>
        <v>0</v>
      </c>
      <c r="Q138" s="1"/>
      <c r="R138" s="1"/>
      <c r="S138" s="1"/>
      <c r="T138" s="1"/>
      <c r="U138" s="1"/>
    </row>
    <row r="139" spans="3:21" ht="12.5">
      <c r="C139" s="49">
        <f>IF(D94="","-",+C138+1)</f>
        <v>2053</v>
      </c>
      <c r="D139" s="11">
        <f>IF(F138+SUM(E$100:E138)=D$93,F138,D$93-SUM(E$100:E138))</f>
        <v>0</v>
      </c>
      <c r="E139" s="374">
        <f t="shared" si="42"/>
        <v>0</v>
      </c>
      <c r="F139" s="54">
        <f t="shared" si="43"/>
        <v>0</v>
      </c>
      <c r="G139" s="54">
        <f t="shared" si="44"/>
        <v>0</v>
      </c>
      <c r="H139" s="385">
        <f t="shared" si="45"/>
        <v>0</v>
      </c>
      <c r="I139" s="404">
        <f t="shared" si="46"/>
        <v>0</v>
      </c>
      <c r="J139" s="53">
        <f t="shared" si="36"/>
        <v>0</v>
      </c>
      <c r="K139" s="53"/>
      <c r="L139" s="112"/>
      <c r="M139" s="53">
        <f t="shared" si="48"/>
        <v>0</v>
      </c>
      <c r="N139" s="112"/>
      <c r="O139" s="53">
        <f t="shared" si="49"/>
        <v>0</v>
      </c>
      <c r="P139" s="53">
        <f t="shared" si="50"/>
        <v>0</v>
      </c>
      <c r="Q139" s="1"/>
      <c r="R139" s="1"/>
      <c r="S139" s="1"/>
      <c r="T139" s="1"/>
      <c r="U139" s="1"/>
    </row>
    <row r="140" spans="3:21" ht="12.5">
      <c r="C140" s="49">
        <f>IF(D94="","-",+C139+1)</f>
        <v>2054</v>
      </c>
      <c r="D140" s="11">
        <f>IF(F139+SUM(E$100:E139)=D$93,F139,D$93-SUM(E$100:E139))</f>
        <v>0</v>
      </c>
      <c r="E140" s="374">
        <f t="shared" si="42"/>
        <v>0</v>
      </c>
      <c r="F140" s="54">
        <f t="shared" si="43"/>
        <v>0</v>
      </c>
      <c r="G140" s="54">
        <f t="shared" si="44"/>
        <v>0</v>
      </c>
      <c r="H140" s="385">
        <f t="shared" si="45"/>
        <v>0</v>
      </c>
      <c r="I140" s="404">
        <f t="shared" si="46"/>
        <v>0</v>
      </c>
      <c r="J140" s="53">
        <f t="shared" si="36"/>
        <v>0</v>
      </c>
      <c r="K140" s="53"/>
      <c r="L140" s="112"/>
      <c r="M140" s="53">
        <f t="shared" si="48"/>
        <v>0</v>
      </c>
      <c r="N140" s="112"/>
      <c r="O140" s="53">
        <f t="shared" si="49"/>
        <v>0</v>
      </c>
      <c r="P140" s="53">
        <f t="shared" si="50"/>
        <v>0</v>
      </c>
      <c r="Q140" s="1"/>
      <c r="R140" s="1"/>
      <c r="S140" s="1"/>
      <c r="T140" s="1"/>
      <c r="U140" s="1"/>
    </row>
    <row r="141" spans="3:21" ht="12.5">
      <c r="C141" s="49">
        <f>IF(D94="","-",+C140+1)</f>
        <v>2055</v>
      </c>
      <c r="D141" s="11">
        <f>IF(F140+SUM(E$100:E140)=D$93,F140,D$93-SUM(E$100:E140))</f>
        <v>0</v>
      </c>
      <c r="E141" s="374">
        <f t="shared" si="42"/>
        <v>0</v>
      </c>
      <c r="F141" s="54">
        <f t="shared" si="43"/>
        <v>0</v>
      </c>
      <c r="G141" s="54">
        <f t="shared" si="44"/>
        <v>0</v>
      </c>
      <c r="H141" s="385">
        <f t="shared" si="45"/>
        <v>0</v>
      </c>
      <c r="I141" s="404">
        <f t="shared" si="46"/>
        <v>0</v>
      </c>
      <c r="J141" s="53">
        <f t="shared" si="36"/>
        <v>0</v>
      </c>
      <c r="K141" s="53"/>
      <c r="L141" s="112"/>
      <c r="M141" s="53">
        <f t="shared" si="48"/>
        <v>0</v>
      </c>
      <c r="N141" s="112"/>
      <c r="O141" s="53">
        <f t="shared" si="49"/>
        <v>0</v>
      </c>
      <c r="P141" s="53">
        <f t="shared" si="50"/>
        <v>0</v>
      </c>
      <c r="Q141" s="1"/>
      <c r="R141" s="1"/>
      <c r="S141" s="1"/>
      <c r="T141" s="1"/>
      <c r="U141" s="1"/>
    </row>
    <row r="142" spans="3:21" ht="12.5">
      <c r="C142" s="49">
        <f>IF(D94="","-",+C141+1)</f>
        <v>2056</v>
      </c>
      <c r="D142" s="11">
        <f>IF(F141+SUM(E$100:E141)=D$93,F141,D$93-SUM(E$100:E141))</f>
        <v>0</v>
      </c>
      <c r="E142" s="374">
        <f t="shared" si="42"/>
        <v>0</v>
      </c>
      <c r="F142" s="54">
        <f t="shared" si="43"/>
        <v>0</v>
      </c>
      <c r="G142" s="54">
        <f t="shared" si="44"/>
        <v>0</v>
      </c>
      <c r="H142" s="385">
        <f t="shared" si="45"/>
        <v>0</v>
      </c>
      <c r="I142" s="404">
        <f t="shared" si="46"/>
        <v>0</v>
      </c>
      <c r="J142" s="53">
        <f t="shared" si="36"/>
        <v>0</v>
      </c>
      <c r="K142" s="53"/>
      <c r="L142" s="112"/>
      <c r="M142" s="53">
        <f t="shared" si="48"/>
        <v>0</v>
      </c>
      <c r="N142" s="112"/>
      <c r="O142" s="53">
        <f t="shared" si="49"/>
        <v>0</v>
      </c>
      <c r="P142" s="53">
        <f t="shared" si="50"/>
        <v>0</v>
      </c>
      <c r="Q142" s="1"/>
      <c r="R142" s="1"/>
      <c r="S142" s="1"/>
      <c r="T142" s="1"/>
      <c r="U142" s="1"/>
    </row>
    <row r="143" spans="3:21" ht="12.5">
      <c r="C143" s="49">
        <f>IF(D94="","-",+C142+1)</f>
        <v>2057</v>
      </c>
      <c r="D143" s="11">
        <f>IF(F142+SUM(E$100:E142)=D$93,F142,D$93-SUM(E$100:E142))</f>
        <v>0</v>
      </c>
      <c r="E143" s="374">
        <f t="shared" si="42"/>
        <v>0</v>
      </c>
      <c r="F143" s="54">
        <f t="shared" si="43"/>
        <v>0</v>
      </c>
      <c r="G143" s="54">
        <f t="shared" si="44"/>
        <v>0</v>
      </c>
      <c r="H143" s="385">
        <f t="shared" si="45"/>
        <v>0</v>
      </c>
      <c r="I143" s="404">
        <f t="shared" si="46"/>
        <v>0</v>
      </c>
      <c r="J143" s="53">
        <f t="shared" si="36"/>
        <v>0</v>
      </c>
      <c r="K143" s="53"/>
      <c r="L143" s="112"/>
      <c r="M143" s="53">
        <f t="shared" si="48"/>
        <v>0</v>
      </c>
      <c r="N143" s="112"/>
      <c r="O143" s="53">
        <f t="shared" si="49"/>
        <v>0</v>
      </c>
      <c r="P143" s="53">
        <f t="shared" si="50"/>
        <v>0</v>
      </c>
      <c r="Q143" s="1"/>
      <c r="R143" s="1"/>
      <c r="S143" s="1"/>
      <c r="T143" s="1"/>
      <c r="U143" s="1"/>
    </row>
    <row r="144" spans="3:21" ht="12.5">
      <c r="C144" s="49">
        <f>IF(D94="","-",+C143+1)</f>
        <v>2058</v>
      </c>
      <c r="D144" s="11">
        <f>IF(F143+SUM(E$100:E143)=D$93,F143,D$93-SUM(E$100:E143))</f>
        <v>0</v>
      </c>
      <c r="E144" s="374">
        <f t="shared" si="42"/>
        <v>0</v>
      </c>
      <c r="F144" s="54">
        <f t="shared" si="43"/>
        <v>0</v>
      </c>
      <c r="G144" s="54">
        <f t="shared" si="44"/>
        <v>0</v>
      </c>
      <c r="H144" s="385">
        <f t="shared" si="45"/>
        <v>0</v>
      </c>
      <c r="I144" s="404">
        <f t="shared" si="46"/>
        <v>0</v>
      </c>
      <c r="J144" s="53">
        <f t="shared" si="36"/>
        <v>0</v>
      </c>
      <c r="K144" s="53"/>
      <c r="L144" s="112"/>
      <c r="M144" s="53">
        <f t="shared" si="48"/>
        <v>0</v>
      </c>
      <c r="N144" s="112"/>
      <c r="O144" s="53">
        <f t="shared" si="49"/>
        <v>0</v>
      </c>
      <c r="P144" s="53">
        <f t="shared" si="50"/>
        <v>0</v>
      </c>
      <c r="Q144" s="1"/>
      <c r="R144" s="1"/>
      <c r="S144" s="1"/>
      <c r="T144" s="1"/>
      <c r="U144" s="1"/>
    </row>
    <row r="145" spans="3:21" ht="12.5">
      <c r="C145" s="49">
        <f>IF(D94="","-",+C144+1)</f>
        <v>2059</v>
      </c>
      <c r="D145" s="11">
        <f>IF(F144+SUM(E$100:E144)=D$93,F144,D$93-SUM(E$100:E144))</f>
        <v>0</v>
      </c>
      <c r="E145" s="374">
        <f t="shared" si="42"/>
        <v>0</v>
      </c>
      <c r="F145" s="54">
        <f t="shared" si="43"/>
        <v>0</v>
      </c>
      <c r="G145" s="54">
        <f t="shared" si="44"/>
        <v>0</v>
      </c>
      <c r="H145" s="385">
        <f t="shared" si="45"/>
        <v>0</v>
      </c>
      <c r="I145" s="404">
        <f t="shared" si="46"/>
        <v>0</v>
      </c>
      <c r="J145" s="53">
        <f t="shared" si="36"/>
        <v>0</v>
      </c>
      <c r="K145" s="53"/>
      <c r="L145" s="112"/>
      <c r="M145" s="53">
        <f t="shared" si="48"/>
        <v>0</v>
      </c>
      <c r="N145" s="112"/>
      <c r="O145" s="53">
        <f t="shared" si="49"/>
        <v>0</v>
      </c>
      <c r="P145" s="53">
        <f t="shared" si="50"/>
        <v>0</v>
      </c>
      <c r="Q145" s="1"/>
      <c r="R145" s="1"/>
      <c r="S145" s="1"/>
      <c r="T145" s="1"/>
      <c r="U145" s="1"/>
    </row>
    <row r="146" spans="3:21" ht="12.5">
      <c r="C146" s="49">
        <f>IF(D94="","-",+C145+1)</f>
        <v>2060</v>
      </c>
      <c r="D146" s="11">
        <f>IF(F145+SUM(E$100:E145)=D$93,F145,D$93-SUM(E$100:E145))</f>
        <v>0</v>
      </c>
      <c r="E146" s="374">
        <f t="shared" si="42"/>
        <v>0</v>
      </c>
      <c r="F146" s="54">
        <f t="shared" si="43"/>
        <v>0</v>
      </c>
      <c r="G146" s="54">
        <f t="shared" si="44"/>
        <v>0</v>
      </c>
      <c r="H146" s="385">
        <f t="shared" si="45"/>
        <v>0</v>
      </c>
      <c r="I146" s="404">
        <f t="shared" si="46"/>
        <v>0</v>
      </c>
      <c r="J146" s="53">
        <f t="shared" si="36"/>
        <v>0</v>
      </c>
      <c r="K146" s="53"/>
      <c r="L146" s="112"/>
      <c r="M146" s="53">
        <f t="shared" si="48"/>
        <v>0</v>
      </c>
      <c r="N146" s="112"/>
      <c r="O146" s="53">
        <f t="shared" si="49"/>
        <v>0</v>
      </c>
      <c r="P146" s="53">
        <f t="shared" si="50"/>
        <v>0</v>
      </c>
      <c r="Q146" s="1"/>
      <c r="R146" s="1"/>
      <c r="S146" s="1"/>
      <c r="T146" s="1"/>
      <c r="U146" s="1"/>
    </row>
    <row r="147" spans="3:21" ht="12.5">
      <c r="C147" s="49">
        <f>IF(D94="","-",+C146+1)</f>
        <v>2061</v>
      </c>
      <c r="D147" s="11">
        <f>IF(F146+SUM(E$100:E146)=D$93,F146,D$93-SUM(E$100:E146))</f>
        <v>0</v>
      </c>
      <c r="E147" s="374">
        <f t="shared" si="42"/>
        <v>0</v>
      </c>
      <c r="F147" s="54">
        <f t="shared" si="43"/>
        <v>0</v>
      </c>
      <c r="G147" s="54">
        <f t="shared" si="44"/>
        <v>0</v>
      </c>
      <c r="H147" s="385">
        <f t="shared" si="45"/>
        <v>0</v>
      </c>
      <c r="I147" s="404">
        <f t="shared" si="46"/>
        <v>0</v>
      </c>
      <c r="J147" s="53">
        <f t="shared" si="36"/>
        <v>0</v>
      </c>
      <c r="K147" s="53"/>
      <c r="L147" s="112"/>
      <c r="M147" s="53">
        <f t="shared" si="48"/>
        <v>0</v>
      </c>
      <c r="N147" s="112"/>
      <c r="O147" s="53">
        <f t="shared" si="49"/>
        <v>0</v>
      </c>
      <c r="P147" s="53">
        <f t="shared" si="50"/>
        <v>0</v>
      </c>
      <c r="Q147" s="1"/>
      <c r="R147" s="1"/>
      <c r="S147" s="1"/>
      <c r="T147" s="1"/>
      <c r="U147" s="1"/>
    </row>
    <row r="148" spans="3:21" ht="12.5">
      <c r="C148" s="49">
        <f>IF(D94="","-",+C147+1)</f>
        <v>2062</v>
      </c>
      <c r="D148" s="11">
        <f>IF(F147+SUM(E$100:E147)=D$93,F147,D$93-SUM(E$100:E147))</f>
        <v>0</v>
      </c>
      <c r="E148" s="374">
        <f t="shared" si="42"/>
        <v>0</v>
      </c>
      <c r="F148" s="54">
        <f t="shared" si="43"/>
        <v>0</v>
      </c>
      <c r="G148" s="54">
        <f t="shared" si="44"/>
        <v>0</v>
      </c>
      <c r="H148" s="385">
        <f t="shared" si="45"/>
        <v>0</v>
      </c>
      <c r="I148" s="404">
        <f t="shared" si="46"/>
        <v>0</v>
      </c>
      <c r="J148" s="53">
        <f t="shared" si="36"/>
        <v>0</v>
      </c>
      <c r="K148" s="53"/>
      <c r="L148" s="112"/>
      <c r="M148" s="53">
        <f t="shared" si="48"/>
        <v>0</v>
      </c>
      <c r="N148" s="112"/>
      <c r="O148" s="53">
        <f t="shared" si="49"/>
        <v>0</v>
      </c>
      <c r="P148" s="53">
        <f t="shared" si="50"/>
        <v>0</v>
      </c>
      <c r="Q148" s="1"/>
      <c r="R148" s="1"/>
      <c r="S148" s="1"/>
      <c r="T148" s="1"/>
      <c r="U148" s="1"/>
    </row>
    <row r="149" spans="3:21" ht="12.5">
      <c r="C149" s="49">
        <f>IF(D94="","-",+C148+1)</f>
        <v>2063</v>
      </c>
      <c r="D149" s="11">
        <f>IF(F148+SUM(E$100:E148)=D$93,F148,D$93-SUM(E$100:E148))</f>
        <v>0</v>
      </c>
      <c r="E149" s="374">
        <f t="shared" si="42"/>
        <v>0</v>
      </c>
      <c r="F149" s="54">
        <f t="shared" si="43"/>
        <v>0</v>
      </c>
      <c r="G149" s="54">
        <f t="shared" si="44"/>
        <v>0</v>
      </c>
      <c r="H149" s="385">
        <f t="shared" si="45"/>
        <v>0</v>
      </c>
      <c r="I149" s="404">
        <f t="shared" si="46"/>
        <v>0</v>
      </c>
      <c r="J149" s="53">
        <f t="shared" si="36"/>
        <v>0</v>
      </c>
      <c r="K149" s="53"/>
      <c r="L149" s="112"/>
      <c r="M149" s="53">
        <f t="shared" si="48"/>
        <v>0</v>
      </c>
      <c r="N149" s="112"/>
      <c r="O149" s="53">
        <f t="shared" si="49"/>
        <v>0</v>
      </c>
      <c r="P149" s="53">
        <f t="shared" si="50"/>
        <v>0</v>
      </c>
      <c r="Q149" s="1"/>
      <c r="R149" s="1"/>
      <c r="S149" s="1"/>
      <c r="T149" s="1"/>
      <c r="U149" s="1"/>
    </row>
    <row r="150" spans="3:21" ht="12.5">
      <c r="C150" s="49">
        <f>IF(D94="","-",+C149+1)</f>
        <v>2064</v>
      </c>
      <c r="D150" s="11">
        <f>IF(F149+SUM(E$100:E149)=D$93,F149,D$93-SUM(E$100:E149))</f>
        <v>0</v>
      </c>
      <c r="E150" s="374">
        <f t="shared" si="42"/>
        <v>0</v>
      </c>
      <c r="F150" s="54">
        <f t="shared" si="43"/>
        <v>0</v>
      </c>
      <c r="G150" s="54">
        <f t="shared" si="44"/>
        <v>0</v>
      </c>
      <c r="H150" s="385">
        <f t="shared" si="45"/>
        <v>0</v>
      </c>
      <c r="I150" s="404">
        <f t="shared" si="46"/>
        <v>0</v>
      </c>
      <c r="J150" s="53">
        <f t="shared" si="36"/>
        <v>0</v>
      </c>
      <c r="K150" s="53"/>
      <c r="L150" s="112"/>
      <c r="M150" s="53">
        <f t="shared" si="48"/>
        <v>0</v>
      </c>
      <c r="N150" s="112"/>
      <c r="O150" s="53">
        <f t="shared" si="49"/>
        <v>0</v>
      </c>
      <c r="P150" s="53">
        <f t="shared" si="50"/>
        <v>0</v>
      </c>
      <c r="Q150" s="1"/>
      <c r="R150" s="1"/>
      <c r="S150" s="1"/>
      <c r="T150" s="1"/>
      <c r="U150" s="1"/>
    </row>
    <row r="151" spans="3:21" ht="12.5">
      <c r="C151" s="49">
        <f>IF(D94="","-",+C150+1)</f>
        <v>2065</v>
      </c>
      <c r="D151" s="11">
        <f>IF(F150+SUM(E$100:E150)=D$93,F150,D$93-SUM(E$100:E150))</f>
        <v>0</v>
      </c>
      <c r="E151" s="374">
        <f t="shared" si="42"/>
        <v>0</v>
      </c>
      <c r="F151" s="54">
        <f t="shared" si="43"/>
        <v>0</v>
      </c>
      <c r="G151" s="54">
        <f t="shared" si="44"/>
        <v>0</v>
      </c>
      <c r="H151" s="385">
        <f t="shared" si="45"/>
        <v>0</v>
      </c>
      <c r="I151" s="404">
        <f t="shared" si="46"/>
        <v>0</v>
      </c>
      <c r="J151" s="53">
        <f t="shared" si="36"/>
        <v>0</v>
      </c>
      <c r="K151" s="53"/>
      <c r="L151" s="112"/>
      <c r="M151" s="53">
        <f t="shared" si="48"/>
        <v>0</v>
      </c>
      <c r="N151" s="112"/>
      <c r="O151" s="53">
        <f t="shared" si="49"/>
        <v>0</v>
      </c>
      <c r="P151" s="53">
        <f t="shared" si="50"/>
        <v>0</v>
      </c>
      <c r="Q151" s="1"/>
      <c r="R151" s="1"/>
      <c r="S151" s="1"/>
      <c r="T151" s="1"/>
      <c r="U151" s="1"/>
    </row>
    <row r="152" spans="3:21" ht="12.5">
      <c r="C152" s="49">
        <f>IF(D94="","-",+C151+1)</f>
        <v>2066</v>
      </c>
      <c r="D152" s="11">
        <f>IF(F151+SUM(E$100:E151)=D$93,F151,D$93-SUM(E$100:E151))</f>
        <v>0</v>
      </c>
      <c r="E152" s="374">
        <f t="shared" si="42"/>
        <v>0</v>
      </c>
      <c r="F152" s="54">
        <f t="shared" si="43"/>
        <v>0</v>
      </c>
      <c r="G152" s="54">
        <f t="shared" si="44"/>
        <v>0</v>
      </c>
      <c r="H152" s="385">
        <f t="shared" si="45"/>
        <v>0</v>
      </c>
      <c r="I152" s="404">
        <f t="shared" si="46"/>
        <v>0</v>
      </c>
      <c r="J152" s="53">
        <f t="shared" si="36"/>
        <v>0</v>
      </c>
      <c r="K152" s="53"/>
      <c r="L152" s="112"/>
      <c r="M152" s="53">
        <f t="shared" si="48"/>
        <v>0</v>
      </c>
      <c r="N152" s="112"/>
      <c r="O152" s="53">
        <f t="shared" si="49"/>
        <v>0</v>
      </c>
      <c r="P152" s="53">
        <f t="shared" si="50"/>
        <v>0</v>
      </c>
      <c r="Q152" s="1"/>
      <c r="R152" s="1"/>
      <c r="S152" s="1"/>
      <c r="T152" s="1"/>
      <c r="U152" s="1"/>
    </row>
    <row r="153" spans="3:21" ht="12.5">
      <c r="C153" s="49">
        <f>IF(D94="","-",+C152+1)</f>
        <v>2067</v>
      </c>
      <c r="D153" s="11">
        <f>IF(F152+SUM(E$100:E152)=D$93,F152,D$93-SUM(E$100:E152))</f>
        <v>0</v>
      </c>
      <c r="E153" s="374">
        <f t="shared" si="42"/>
        <v>0</v>
      </c>
      <c r="F153" s="54">
        <f t="shared" si="43"/>
        <v>0</v>
      </c>
      <c r="G153" s="54">
        <f t="shared" si="44"/>
        <v>0</v>
      </c>
      <c r="H153" s="385">
        <f t="shared" si="45"/>
        <v>0</v>
      </c>
      <c r="I153" s="404">
        <f t="shared" si="46"/>
        <v>0</v>
      </c>
      <c r="J153" s="53">
        <f t="shared" si="36"/>
        <v>0</v>
      </c>
      <c r="K153" s="53"/>
      <c r="L153" s="112"/>
      <c r="M153" s="53">
        <f t="shared" si="48"/>
        <v>0</v>
      </c>
      <c r="N153" s="112"/>
      <c r="O153" s="53">
        <f t="shared" si="49"/>
        <v>0</v>
      </c>
      <c r="P153" s="53">
        <f t="shared" si="50"/>
        <v>0</v>
      </c>
      <c r="Q153" s="1"/>
      <c r="R153" s="1"/>
      <c r="S153" s="1"/>
      <c r="T153" s="1"/>
      <c r="U153" s="1"/>
    </row>
    <row r="154" spans="3:21" ht="12.5">
      <c r="C154" s="49">
        <f>IF(D94="","-",+C153+1)</f>
        <v>2068</v>
      </c>
      <c r="D154" s="11">
        <f>IF(F153+SUM(E$100:E153)=D$93,F153,D$93-SUM(E$100:E153))</f>
        <v>0</v>
      </c>
      <c r="E154" s="374">
        <f t="shared" si="42"/>
        <v>0</v>
      </c>
      <c r="F154" s="54">
        <f t="shared" si="43"/>
        <v>0</v>
      </c>
      <c r="G154" s="54">
        <f t="shared" si="44"/>
        <v>0</v>
      </c>
      <c r="H154" s="385">
        <f t="shared" si="45"/>
        <v>0</v>
      </c>
      <c r="I154" s="404">
        <f t="shared" si="46"/>
        <v>0</v>
      </c>
      <c r="J154" s="53">
        <f t="shared" si="36"/>
        <v>0</v>
      </c>
      <c r="K154" s="53"/>
      <c r="L154" s="112"/>
      <c r="M154" s="53">
        <f t="shared" si="48"/>
        <v>0</v>
      </c>
      <c r="N154" s="112"/>
      <c r="O154" s="53">
        <f t="shared" si="49"/>
        <v>0</v>
      </c>
      <c r="P154" s="53">
        <f t="shared" si="50"/>
        <v>0</v>
      </c>
      <c r="Q154" s="1"/>
      <c r="R154" s="1"/>
      <c r="S154" s="1"/>
      <c r="T154" s="1"/>
      <c r="U154" s="1"/>
    </row>
    <row r="155" spans="3:21" ht="13" thickBot="1">
      <c r="C155" s="58">
        <f>IF(D94="","-",+C154+1)</f>
        <v>2069</v>
      </c>
      <c r="D155" s="437">
        <f>IF(F154+SUM(E$100:E154)=D$93,F154,D$93-SUM(E$100:E154))</f>
        <v>0</v>
      </c>
      <c r="E155" s="386">
        <f t="shared" si="42"/>
        <v>0</v>
      </c>
      <c r="F155" s="59">
        <f t="shared" si="43"/>
        <v>0</v>
      </c>
      <c r="G155" s="59">
        <f t="shared" si="44"/>
        <v>0</v>
      </c>
      <c r="H155" s="387">
        <f t="shared" si="45"/>
        <v>0</v>
      </c>
      <c r="I155" s="405">
        <f t="shared" si="46"/>
        <v>0</v>
      </c>
      <c r="J155" s="63">
        <f t="shared" si="36"/>
        <v>0</v>
      </c>
      <c r="K155" s="53"/>
      <c r="L155" s="113"/>
      <c r="M155" s="63">
        <f t="shared" si="48"/>
        <v>0</v>
      </c>
      <c r="N155" s="113"/>
      <c r="O155" s="63">
        <f t="shared" si="49"/>
        <v>0</v>
      </c>
      <c r="P155" s="63">
        <f t="shared" si="50"/>
        <v>0</v>
      </c>
      <c r="Q155" s="1"/>
      <c r="R155" s="1"/>
      <c r="S155" s="1"/>
      <c r="T155" s="1"/>
      <c r="U155" s="1"/>
    </row>
    <row r="156" spans="3:21" ht="12.5">
      <c r="C156" s="11" t="s">
        <v>75</v>
      </c>
      <c r="D156" s="239"/>
      <c r="E156" s="239">
        <f>SUM(E100:E155)</f>
        <v>1864625</v>
      </c>
      <c r="F156" s="239"/>
      <c r="G156" s="239"/>
      <c r="H156" s="239">
        <f>SUM(H100:H155)</f>
        <v>4428828.9587472575</v>
      </c>
      <c r="I156" s="239">
        <f>SUM(I100:I155)</f>
        <v>4428828.9587472575</v>
      </c>
      <c r="J156" s="239">
        <f>SUM(J100:J155)</f>
        <v>0</v>
      </c>
      <c r="K156" s="239"/>
      <c r="L156" s="239"/>
      <c r="M156" s="239"/>
      <c r="N156" s="239"/>
      <c r="O156" s="239"/>
      <c r="P156" s="1"/>
      <c r="Q156" s="1"/>
      <c r="R156" s="1"/>
      <c r="S156" s="1"/>
      <c r="T156" s="1"/>
      <c r="U156" s="1"/>
    </row>
    <row r="157" spans="3:21" ht="12.5">
      <c r="C157" t="s">
        <v>90</v>
      </c>
      <c r="D157" s="2"/>
      <c r="E157" s="1"/>
      <c r="F157" s="1"/>
      <c r="G157" s="1"/>
      <c r="H157" s="1"/>
      <c r="I157" s="257"/>
      <c r="J157" s="257"/>
      <c r="K157" s="239"/>
      <c r="L157" s="257"/>
      <c r="M157" s="257"/>
      <c r="N157" s="257"/>
      <c r="O157" s="257"/>
      <c r="P157" s="1"/>
      <c r="Q157" s="1"/>
      <c r="R157" s="1"/>
      <c r="S157" s="1"/>
      <c r="T157" s="1"/>
      <c r="U157" s="1"/>
    </row>
    <row r="158" spans="3:21" ht="12.5">
      <c r="C158" s="83"/>
      <c r="D158" s="2"/>
      <c r="E158" s="1"/>
      <c r="F158" s="1"/>
      <c r="G158" s="1"/>
      <c r="H158" s="1"/>
      <c r="I158" s="257"/>
      <c r="J158" s="257"/>
      <c r="K158" s="239"/>
      <c r="L158" s="257"/>
      <c r="M158" s="257"/>
      <c r="N158" s="257"/>
      <c r="O158" s="257"/>
      <c r="P158" s="1"/>
      <c r="Q158" s="1"/>
      <c r="R158" s="1"/>
      <c r="S158" s="1"/>
      <c r="T158" s="1"/>
      <c r="U158" s="1"/>
    </row>
    <row r="159" spans="3:21" ht="13">
      <c r="C159" s="97" t="s">
        <v>130</v>
      </c>
      <c r="D159" s="2"/>
      <c r="E159" s="1"/>
      <c r="F159" s="1"/>
      <c r="G159" s="1"/>
      <c r="H159" s="1"/>
      <c r="I159" s="257"/>
      <c r="J159" s="257"/>
      <c r="K159" s="239"/>
      <c r="L159" s="257"/>
      <c r="M159" s="257"/>
      <c r="N159" s="257"/>
      <c r="O159" s="257"/>
      <c r="P159" s="1"/>
      <c r="Q159" s="1"/>
      <c r="R159" s="1"/>
      <c r="S159" s="1"/>
      <c r="T159" s="1"/>
      <c r="U159" s="1"/>
    </row>
    <row r="160" spans="3: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43" priority="1" stopIfTrue="1" operator="equal">
      <formula>$I$10</formula>
    </cfRule>
  </conditionalFormatting>
  <conditionalFormatting sqref="C100:C155">
    <cfRule type="cellIs" dxfId="42"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2"/>
  <dimension ref="A1:U163"/>
  <sheetViews>
    <sheetView topLeftCell="A92" zoomScaleNormal="100" zoomScaleSheetLayoutView="78" workbookViewId="0">
      <selection activeCell="L106" sqref="L106:P109"/>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9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929990.43352873542</v>
      </c>
      <c r="P5" s="1"/>
      <c r="R5" s="1"/>
      <c r="S5" s="1"/>
      <c r="T5" s="1"/>
      <c r="U5" s="1"/>
    </row>
    <row r="6" spans="1:21" ht="15.5">
      <c r="C6" s="6"/>
      <c r="D6" s="2"/>
      <c r="E6" s="1"/>
      <c r="F6" s="1"/>
      <c r="G6" s="1"/>
      <c r="H6" s="348"/>
      <c r="I6" s="348"/>
      <c r="J6" s="349"/>
      <c r="K6" s="22" t="s">
        <v>243</v>
      </c>
      <c r="L6" s="350"/>
      <c r="M6" s="1"/>
      <c r="N6" s="351">
        <f>VLOOKUP(I10,C17:I73,6)</f>
        <v>929990.43352873542</v>
      </c>
      <c r="O6" s="1"/>
      <c r="P6" s="1"/>
      <c r="R6" s="1"/>
      <c r="S6" s="1"/>
      <c r="T6" s="1"/>
      <c r="U6" s="1"/>
    </row>
    <row r="7" spans="1:21" ht="13.5" thickBot="1">
      <c r="C7" s="25" t="s">
        <v>46</v>
      </c>
      <c r="D7" s="96" t="s">
        <v>220</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219</v>
      </c>
      <c r="E9" s="461" t="s">
        <v>304</v>
      </c>
      <c r="F9" s="31"/>
      <c r="G9" s="472" t="s">
        <v>330</v>
      </c>
      <c r="H9" s="31"/>
      <c r="I9" s="32"/>
      <c r="J9" s="33"/>
      <c r="P9" s="1"/>
      <c r="R9" s="1"/>
      <c r="S9" s="1"/>
      <c r="T9" s="1"/>
      <c r="U9" s="1"/>
    </row>
    <row r="10" spans="1:21" ht="13">
      <c r="C10" s="34" t="s">
        <v>49</v>
      </c>
      <c r="D10" s="355">
        <v>8535104</v>
      </c>
      <c r="E10" s="1" t="s">
        <v>50</v>
      </c>
      <c r="G10" s="2"/>
      <c r="H10" s="2"/>
      <c r="I10" s="36">
        <f>+'OKT.WS.F.BPU.ATRR.Projected'!R101</f>
        <v>2026</v>
      </c>
      <c r="J10" s="33"/>
      <c r="K10" s="239" t="s">
        <v>51</v>
      </c>
      <c r="O10" s="1"/>
      <c r="P10" s="1"/>
      <c r="R10" s="1"/>
      <c r="S10" s="1"/>
      <c r="T10" s="1"/>
      <c r="U10" s="1"/>
    </row>
    <row r="11" spans="1:21" ht="12.5">
      <c r="C11" s="34" t="s">
        <v>52</v>
      </c>
      <c r="D11" s="37">
        <v>2015</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6</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284503.46666666667</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2015</v>
      </c>
      <c r="D17" s="431">
        <v>7400000</v>
      </c>
      <c r="E17" s="438">
        <v>74674.92363561083</v>
      </c>
      <c r="F17" s="431">
        <v>7325325.0763643896</v>
      </c>
      <c r="G17" s="438">
        <v>578000.14938532724</v>
      </c>
      <c r="H17" s="436">
        <v>578000.14938532724</v>
      </c>
      <c r="I17" s="51">
        <v>0</v>
      </c>
      <c r="J17" s="51"/>
      <c r="K17" s="373">
        <f t="shared" ref="K17:K22" si="1">G17</f>
        <v>578000.14938532724</v>
      </c>
      <c r="L17" s="53">
        <f t="shared" ref="L17:L22" si="2">IF(K17&lt;&gt;0,+G17-K17,0)</f>
        <v>0</v>
      </c>
      <c r="M17" s="373">
        <f t="shared" ref="M17:M22" si="3">H17</f>
        <v>578000.14938532724</v>
      </c>
      <c r="N17" s="53">
        <f>IF(M17&lt;&gt;0,+H17-M17,0)</f>
        <v>0</v>
      </c>
      <c r="O17" s="53">
        <f>+N17-L17</f>
        <v>0</v>
      </c>
      <c r="P17" s="1"/>
      <c r="R17" s="1"/>
      <c r="S17" s="1"/>
      <c r="T17" s="1"/>
      <c r="U17" s="1"/>
    </row>
    <row r="18" spans="2:21" ht="12.5">
      <c r="B18" t="str">
        <f t="shared" si="0"/>
        <v>IU</v>
      </c>
      <c r="C18" s="49">
        <f>IF(D11="","-",+C17+1)</f>
        <v>2016</v>
      </c>
      <c r="D18" s="436">
        <v>8381815.0763643896</v>
      </c>
      <c r="E18" s="436">
        <v>175721.24624335562</v>
      </c>
      <c r="F18" s="436">
        <v>8206093.8301210338</v>
      </c>
      <c r="G18" s="436">
        <v>1060997.6854975934</v>
      </c>
      <c r="H18" s="436">
        <v>1060997.6854975934</v>
      </c>
      <c r="I18" s="51">
        <f>H18-G18</f>
        <v>0</v>
      </c>
      <c r="J18" s="51"/>
      <c r="K18" s="373">
        <f t="shared" si="1"/>
        <v>1060997.6854975934</v>
      </c>
      <c r="L18" s="53">
        <f t="shared" si="2"/>
        <v>0</v>
      </c>
      <c r="M18" s="373">
        <f t="shared" si="3"/>
        <v>1060997.6854975934</v>
      </c>
      <c r="N18" s="53">
        <f t="shared" ref="N18:N73" si="4">IF(M18&lt;&gt;0,+H18-M18,0)</f>
        <v>0</v>
      </c>
      <c r="O18" s="53">
        <f t="shared" ref="O18:O73" si="5">+N18-L18</f>
        <v>0</v>
      </c>
      <c r="P18" s="1"/>
      <c r="R18" s="1"/>
      <c r="S18" s="1"/>
      <c r="T18" s="1"/>
      <c r="U18" s="1"/>
    </row>
    <row r="19" spans="2:21" ht="12.5">
      <c r="B19" t="str">
        <f t="shared" si="0"/>
        <v>IU</v>
      </c>
      <c r="C19" s="49">
        <f>IF(D11="","-",+C18+1)</f>
        <v>2017</v>
      </c>
      <c r="D19" s="436">
        <v>8284707.8301210338</v>
      </c>
      <c r="E19" s="436">
        <v>167817.04229981007</v>
      </c>
      <c r="F19" s="436">
        <v>8116890.787821224</v>
      </c>
      <c r="G19" s="436">
        <v>1069412.6916216947</v>
      </c>
      <c r="H19" s="436">
        <v>1069412.6916216947</v>
      </c>
      <c r="I19" s="51">
        <f t="shared" ref="I19:I73" si="6">H19-G19</f>
        <v>0</v>
      </c>
      <c r="J19" s="51"/>
      <c r="K19" s="373">
        <f t="shared" si="1"/>
        <v>1069412.6916216947</v>
      </c>
      <c r="L19" s="53">
        <f t="shared" si="2"/>
        <v>0</v>
      </c>
      <c r="M19" s="373">
        <f t="shared" si="3"/>
        <v>1069412.6916216947</v>
      </c>
      <c r="N19" s="53">
        <f>IF(M19&lt;&gt;0,+H19-M19,0)</f>
        <v>0</v>
      </c>
      <c r="O19" s="53">
        <f>+N19-L19</f>
        <v>0</v>
      </c>
      <c r="P19" s="1"/>
      <c r="R19" s="1"/>
      <c r="S19" s="1"/>
      <c r="T19" s="1"/>
      <c r="U19" s="1"/>
    </row>
    <row r="20" spans="2:21" ht="12.5">
      <c r="B20" t="str">
        <f t="shared" si="0"/>
        <v/>
      </c>
      <c r="C20" s="49">
        <f>IF(D11="","-",+C19+1)</f>
        <v>2018</v>
      </c>
      <c r="D20" s="436">
        <v>8116890.787821224</v>
      </c>
      <c r="E20" s="436">
        <v>209319.85738284502</v>
      </c>
      <c r="F20" s="436">
        <v>7907570.9304383788</v>
      </c>
      <c r="G20" s="436">
        <v>1023551.998916439</v>
      </c>
      <c r="H20" s="436">
        <v>1023551.998916439</v>
      </c>
      <c r="I20" s="51">
        <v>0</v>
      </c>
      <c r="J20" s="51"/>
      <c r="K20" s="373">
        <f t="shared" si="1"/>
        <v>1023551.998916439</v>
      </c>
      <c r="L20" s="53">
        <f t="shared" si="2"/>
        <v>0</v>
      </c>
      <c r="M20" s="373">
        <f t="shared" si="3"/>
        <v>1023551.998916439</v>
      </c>
      <c r="N20" s="53">
        <f>IF(M20&lt;&gt;0,+H20-M20,0)</f>
        <v>0</v>
      </c>
      <c r="O20" s="53">
        <f>+N20-L20</f>
        <v>0</v>
      </c>
      <c r="P20" s="1"/>
      <c r="R20" s="1"/>
      <c r="S20" s="1"/>
      <c r="T20" s="1"/>
      <c r="U20" s="1"/>
    </row>
    <row r="21" spans="2:21" ht="12.5">
      <c r="B21" t="str">
        <f t="shared" si="0"/>
        <v/>
      </c>
      <c r="C21" s="49">
        <f>IF(D11="","-",+C20+1)</f>
        <v>2019</v>
      </c>
      <c r="D21" s="436">
        <v>7907570.9304383788</v>
      </c>
      <c r="E21" s="436">
        <v>253141.34300077427</v>
      </c>
      <c r="F21" s="436">
        <v>7654429.5874376046</v>
      </c>
      <c r="G21" s="436">
        <v>1061867.1098044377</v>
      </c>
      <c r="H21" s="436">
        <v>1061867.1098044377</v>
      </c>
      <c r="I21" s="51">
        <f t="shared" si="6"/>
        <v>0</v>
      </c>
      <c r="J21" s="51"/>
      <c r="K21" s="373">
        <f t="shared" si="1"/>
        <v>1061867.1098044377</v>
      </c>
      <c r="L21" s="53">
        <f t="shared" si="2"/>
        <v>0</v>
      </c>
      <c r="M21" s="373">
        <f t="shared" si="3"/>
        <v>1061867.1098044377</v>
      </c>
      <c r="N21" s="53">
        <f>IF(M21&lt;&gt;0,+H21-M21,0)</f>
        <v>0</v>
      </c>
      <c r="O21" s="53">
        <f>+N21-L21</f>
        <v>0</v>
      </c>
      <c r="P21" s="1"/>
      <c r="R21" s="1"/>
      <c r="S21" s="1"/>
      <c r="T21" s="1"/>
      <c r="U21" s="1"/>
    </row>
    <row r="22" spans="2:21" ht="12.5">
      <c r="B22" t="str">
        <f t="shared" si="0"/>
        <v>IU</v>
      </c>
      <c r="C22" s="49">
        <f>IF(D11="","-",+C21+1)</f>
        <v>2020</v>
      </c>
      <c r="D22" s="436">
        <v>7698251.0730555337</v>
      </c>
      <c r="E22" s="436">
        <v>249923.04161572127</v>
      </c>
      <c r="F22" s="436">
        <v>7448328.0314398129</v>
      </c>
      <c r="G22" s="436">
        <v>1044606.9924692181</v>
      </c>
      <c r="H22" s="436">
        <v>1044606.9924692181</v>
      </c>
      <c r="I22" s="51">
        <f t="shared" si="6"/>
        <v>0</v>
      </c>
      <c r="J22" s="51"/>
      <c r="K22" s="373">
        <f t="shared" si="1"/>
        <v>1044606.9924692181</v>
      </c>
      <c r="L22" s="53">
        <f t="shared" si="2"/>
        <v>0</v>
      </c>
      <c r="M22" s="373">
        <f t="shared" si="3"/>
        <v>1044606.9924692181</v>
      </c>
      <c r="N22" s="53">
        <f>IF(M22&lt;&gt;0,+H22-M22,0)</f>
        <v>0</v>
      </c>
      <c r="O22" s="53">
        <f>+N22-L22</f>
        <v>0</v>
      </c>
      <c r="P22" s="1"/>
      <c r="R22" s="1"/>
      <c r="S22" s="1"/>
      <c r="T22" s="1"/>
      <c r="U22" s="1"/>
    </row>
    <row r="23" spans="2:21" ht="12.5">
      <c r="B23" t="str">
        <f t="shared" si="0"/>
        <v>IU</v>
      </c>
      <c r="C23" s="49">
        <f>IF(D11="","-",+C22+1)</f>
        <v>2021</v>
      </c>
      <c r="D23" s="436">
        <v>7404506.5458218828</v>
      </c>
      <c r="E23" s="436">
        <v>275325.93548387097</v>
      </c>
      <c r="F23" s="436">
        <v>7129180.6103380118</v>
      </c>
      <c r="G23" s="436">
        <v>1061489.8962062567</v>
      </c>
      <c r="H23" s="436">
        <v>1061489.8962062567</v>
      </c>
      <c r="I23" s="51">
        <f t="shared" si="6"/>
        <v>0</v>
      </c>
      <c r="J23" s="51"/>
      <c r="K23" s="373">
        <f t="shared" ref="K23" si="7">G23</f>
        <v>1061489.8962062567</v>
      </c>
      <c r="L23" s="53">
        <f t="shared" ref="L23" si="8">IF(K23&lt;&gt;0,+G23-K23,0)</f>
        <v>0</v>
      </c>
      <c r="M23" s="373">
        <f t="shared" ref="M23" si="9">H23</f>
        <v>1061489.8962062567</v>
      </c>
      <c r="N23" s="53">
        <f t="shared" si="4"/>
        <v>0</v>
      </c>
      <c r="O23" s="53">
        <f t="shared" si="5"/>
        <v>0</v>
      </c>
      <c r="P23" s="1"/>
      <c r="R23" s="1"/>
      <c r="S23" s="1"/>
      <c r="T23" s="1"/>
      <c r="U23" s="1"/>
    </row>
    <row r="24" spans="2:21" ht="12.5">
      <c r="B24" t="str">
        <f t="shared" si="0"/>
        <v/>
      </c>
      <c r="C24" s="49">
        <f>IF(D11="","-",+C23+1)</f>
        <v>2022</v>
      </c>
      <c r="D24" s="436">
        <v>7129180.6103380118</v>
      </c>
      <c r="E24" s="436">
        <v>258639.51515151514</v>
      </c>
      <c r="F24" s="436">
        <v>6870541.0951864962</v>
      </c>
      <c r="G24" s="436">
        <v>1061934.9640688223</v>
      </c>
      <c r="H24" s="436">
        <v>1061934.9640688223</v>
      </c>
      <c r="I24" s="51">
        <f t="shared" si="6"/>
        <v>0</v>
      </c>
      <c r="J24" s="51"/>
      <c r="K24" s="373">
        <f t="shared" ref="K24" si="10">G24</f>
        <v>1061934.9640688223</v>
      </c>
      <c r="L24" s="53">
        <f t="shared" ref="L24" si="11">IF(K24&lt;&gt;0,+G24-K24,0)</f>
        <v>0</v>
      </c>
      <c r="M24" s="373">
        <f t="shared" ref="M24" si="12">H24</f>
        <v>1061934.9640688223</v>
      </c>
      <c r="N24" s="53">
        <f t="shared" si="4"/>
        <v>0</v>
      </c>
      <c r="O24" s="53">
        <f t="shared" si="5"/>
        <v>0</v>
      </c>
      <c r="P24" s="1"/>
      <c r="R24" s="1"/>
      <c r="S24" s="1"/>
      <c r="T24" s="1"/>
      <c r="U24" s="1"/>
    </row>
    <row r="25" spans="2:21" ht="12.5">
      <c r="B25" t="str">
        <f t="shared" si="0"/>
        <v/>
      </c>
      <c r="C25" s="49">
        <f>IF(D11="","-",+C24+1)</f>
        <v>2023</v>
      </c>
      <c r="D25" s="436">
        <v>6870541.0951864962</v>
      </c>
      <c r="E25" s="436">
        <v>275325.93548387097</v>
      </c>
      <c r="F25" s="436">
        <v>6595215.1597026251</v>
      </c>
      <c r="G25" s="436">
        <v>1036362.3728391449</v>
      </c>
      <c r="H25" s="436">
        <v>1036362.3728391449</v>
      </c>
      <c r="I25" s="51">
        <f t="shared" si="6"/>
        <v>0</v>
      </c>
      <c r="J25" s="51"/>
      <c r="K25" s="373">
        <f t="shared" ref="K25:K26" si="13">G25</f>
        <v>1036362.3728391449</v>
      </c>
      <c r="L25" s="53">
        <f t="shared" ref="L25:L26" si="14">IF(K25&lt;&gt;0,+G25-K25,0)</f>
        <v>0</v>
      </c>
      <c r="M25" s="373">
        <f t="shared" ref="M25:M26" si="15">H25</f>
        <v>1036362.3728391449</v>
      </c>
      <c r="N25" s="53">
        <f t="shared" ref="N25:N26" si="16">IF(M25&lt;&gt;0,+H25-M25,0)</f>
        <v>0</v>
      </c>
      <c r="O25" s="53">
        <f t="shared" ref="O25:O26" si="17">+N25-L25</f>
        <v>0</v>
      </c>
      <c r="P25" s="1"/>
      <c r="R25" s="1"/>
      <c r="S25" s="1"/>
      <c r="T25" s="1"/>
      <c r="U25" s="1"/>
    </row>
    <row r="26" spans="2:21" ht="12.5">
      <c r="B26" t="str">
        <f t="shared" si="0"/>
        <v/>
      </c>
      <c r="C26" s="49">
        <f>IF(D11="","-",+C25+1)</f>
        <v>2024</v>
      </c>
      <c r="D26" s="436">
        <v>6595215.1597026251</v>
      </c>
      <c r="E26" s="436">
        <v>275325.93548387097</v>
      </c>
      <c r="F26" s="436">
        <v>6319889.2242187541</v>
      </c>
      <c r="G26" s="436">
        <v>1011045.4028817296</v>
      </c>
      <c r="H26" s="436">
        <v>1011045.4028817296</v>
      </c>
      <c r="I26" s="51">
        <f t="shared" si="6"/>
        <v>0</v>
      </c>
      <c r="J26" s="51"/>
      <c r="K26" s="373">
        <f t="shared" si="13"/>
        <v>1011045.4028817296</v>
      </c>
      <c r="L26" s="53">
        <f t="shared" si="14"/>
        <v>0</v>
      </c>
      <c r="M26" s="373">
        <f t="shared" si="15"/>
        <v>1011045.4028817296</v>
      </c>
      <c r="N26" s="53">
        <f t="shared" si="16"/>
        <v>0</v>
      </c>
      <c r="O26" s="53">
        <f t="shared" si="17"/>
        <v>0</v>
      </c>
      <c r="P26" s="1"/>
      <c r="R26" s="1"/>
      <c r="S26" s="1"/>
      <c r="T26" s="1"/>
      <c r="U26" s="1"/>
    </row>
    <row r="27" spans="2:21" ht="12.5">
      <c r="B27" t="str">
        <f t="shared" si="0"/>
        <v/>
      </c>
      <c r="C27" s="49">
        <f>IF(D11="","-",+C26+1)</f>
        <v>2025</v>
      </c>
      <c r="D27" s="436">
        <v>6319889.2242187541</v>
      </c>
      <c r="E27" s="436">
        <v>284503.46666666667</v>
      </c>
      <c r="F27" s="436">
        <v>6035385.7575520873</v>
      </c>
      <c r="G27" s="436">
        <v>991533.62901091878</v>
      </c>
      <c r="H27" s="436">
        <v>991533.62901091878</v>
      </c>
      <c r="I27" s="51">
        <f t="shared" si="6"/>
        <v>0</v>
      </c>
      <c r="J27" s="51"/>
      <c r="K27" s="373">
        <f t="shared" ref="K27" si="18">G27</f>
        <v>991533.62901091878</v>
      </c>
      <c r="L27" s="53">
        <f t="shared" ref="L27" si="19">IF(K27&lt;&gt;0,+G27-K27,0)</f>
        <v>0</v>
      </c>
      <c r="M27" s="373">
        <f t="shared" ref="M27" si="20">H27</f>
        <v>991533.62901091878</v>
      </c>
      <c r="N27" s="53">
        <f t="shared" ref="N27" si="21">IF(M27&lt;&gt;0,+H27-M27,0)</f>
        <v>0</v>
      </c>
      <c r="O27" s="53">
        <f t="shared" ref="O27" si="22">+N27-L27</f>
        <v>0</v>
      </c>
      <c r="P27" s="1"/>
      <c r="R27" s="1"/>
      <c r="S27" s="1"/>
      <c r="T27" s="1"/>
      <c r="U27" s="1"/>
    </row>
    <row r="28" spans="2:21" ht="13">
      <c r="B28" t="str">
        <f t="shared" si="0"/>
        <v/>
      </c>
      <c r="C28" s="479">
        <f>IF(D11="","-",+C27+1)</f>
        <v>2026</v>
      </c>
      <c r="D28" s="54">
        <f>IF(F27+SUM(E$17:E27)=D$10,F27,D$10-SUM(E$17:E27))</f>
        <v>6035385.7575520873</v>
      </c>
      <c r="E28" s="374">
        <f t="shared" ref="E28:E73" si="23">IF(+$I$14&lt;F27,$I$14,D28)</f>
        <v>284503.46666666667</v>
      </c>
      <c r="F28" s="54">
        <f t="shared" ref="F28:F73" si="24">+D28-E28</f>
        <v>5750882.2908854205</v>
      </c>
      <c r="G28" s="375">
        <f t="shared" ref="G28:G73" si="25">(D28+F28)/2*I$12+E28</f>
        <v>929990.43352873542</v>
      </c>
      <c r="H28" s="356">
        <f t="shared" ref="H28:H73" si="26">+(D28+F28)/2*I$13+E28</f>
        <v>929990.43352873542</v>
      </c>
      <c r="I28" s="51">
        <f t="shared" si="6"/>
        <v>0</v>
      </c>
      <c r="J28" s="51"/>
      <c r="K28" s="112"/>
      <c r="L28" s="53">
        <f t="shared" ref="L28:L73" si="27">IF(K28&lt;&gt;0,+G28-K28,0)</f>
        <v>0</v>
      </c>
      <c r="M28" s="112"/>
      <c r="N28" s="53">
        <f t="shared" si="4"/>
        <v>0</v>
      </c>
      <c r="O28" s="53">
        <f t="shared" si="5"/>
        <v>0</v>
      </c>
      <c r="P28" s="1"/>
      <c r="R28" s="1"/>
      <c r="S28" s="1"/>
      <c r="T28" s="1"/>
      <c r="U28" s="1"/>
    </row>
    <row r="29" spans="2:21" ht="12.5">
      <c r="B29" t="str">
        <f t="shared" si="0"/>
        <v/>
      </c>
      <c r="C29" s="49">
        <f>IF(D11="","-",+C28+1)</f>
        <v>2027</v>
      </c>
      <c r="D29" s="54">
        <f>IF(F28+SUM(E$17:E28)=D$10,F28,D$10-SUM(E$17:E28))</f>
        <v>5750882.2908854205</v>
      </c>
      <c r="E29" s="374">
        <f t="shared" si="23"/>
        <v>284503.46666666667</v>
      </c>
      <c r="F29" s="54">
        <f t="shared" si="24"/>
        <v>5466378.8242187537</v>
      </c>
      <c r="G29" s="375">
        <f t="shared" si="25"/>
        <v>898828.18963512976</v>
      </c>
      <c r="H29" s="356">
        <f t="shared" si="26"/>
        <v>898828.18963512976</v>
      </c>
      <c r="I29" s="51">
        <f t="shared" si="6"/>
        <v>0</v>
      </c>
      <c r="J29" s="51"/>
      <c r="K29" s="112"/>
      <c r="L29" s="53">
        <f t="shared" si="27"/>
        <v>0</v>
      </c>
      <c r="M29" s="112"/>
      <c r="N29" s="53">
        <f t="shared" si="4"/>
        <v>0</v>
      </c>
      <c r="O29" s="53">
        <f t="shared" si="5"/>
        <v>0</v>
      </c>
      <c r="P29" s="1"/>
      <c r="R29" s="1"/>
      <c r="S29" s="1"/>
      <c r="T29" s="1"/>
      <c r="U29" s="1"/>
    </row>
    <row r="30" spans="2:21" ht="12.5">
      <c r="B30" t="str">
        <f t="shared" si="0"/>
        <v/>
      </c>
      <c r="C30" s="49">
        <f>IF(D11="","-",+C29+1)</f>
        <v>2028</v>
      </c>
      <c r="D30" s="54">
        <f>IF(F29+SUM(E$17:E29)=D$10,F29,D$10-SUM(E$17:E29))</f>
        <v>5466378.8242187537</v>
      </c>
      <c r="E30" s="374">
        <f t="shared" si="23"/>
        <v>284503.46666666667</v>
      </c>
      <c r="F30" s="54">
        <f t="shared" si="24"/>
        <v>5181875.3575520869</v>
      </c>
      <c r="G30" s="375">
        <f t="shared" si="25"/>
        <v>867665.94574152422</v>
      </c>
      <c r="H30" s="356">
        <f t="shared" si="26"/>
        <v>867665.94574152422</v>
      </c>
      <c r="I30" s="51">
        <f t="shared" si="6"/>
        <v>0</v>
      </c>
      <c r="J30" s="51"/>
      <c r="K30" s="112"/>
      <c r="L30" s="53">
        <f t="shared" si="27"/>
        <v>0</v>
      </c>
      <c r="M30" s="112"/>
      <c r="N30" s="53">
        <f t="shared" si="4"/>
        <v>0</v>
      </c>
      <c r="O30" s="53">
        <f t="shared" si="5"/>
        <v>0</v>
      </c>
      <c r="P30" s="1"/>
      <c r="R30" s="1"/>
      <c r="S30" s="1"/>
      <c r="T30" s="1"/>
      <c r="U30" s="1"/>
    </row>
    <row r="31" spans="2:21" ht="12.5">
      <c r="B31" t="str">
        <f>IF(D31=F30,"","IU")</f>
        <v/>
      </c>
      <c r="C31" s="49">
        <f>IF(D11="","-",+C30+1)</f>
        <v>2029</v>
      </c>
      <c r="D31" s="54">
        <f>IF(F30+SUM(E$17:E30)=D$10,F30,D$10-SUM(E$17:E30))</f>
        <v>5181875.3575520869</v>
      </c>
      <c r="E31" s="374">
        <f t="shared" si="23"/>
        <v>284503.46666666667</v>
      </c>
      <c r="F31" s="54">
        <f t="shared" si="24"/>
        <v>4897371.8908854201</v>
      </c>
      <c r="G31" s="375">
        <f t="shared" si="25"/>
        <v>836503.70184791856</v>
      </c>
      <c r="H31" s="356">
        <f t="shared" si="26"/>
        <v>836503.70184791856</v>
      </c>
      <c r="I31" s="51">
        <f t="shared" si="6"/>
        <v>0</v>
      </c>
      <c r="J31" s="51"/>
      <c r="K31" s="112"/>
      <c r="L31" s="53">
        <f t="shared" si="27"/>
        <v>0</v>
      </c>
      <c r="M31" s="112"/>
      <c r="N31" s="53">
        <f t="shared" si="4"/>
        <v>0</v>
      </c>
      <c r="O31" s="53">
        <f t="shared" si="5"/>
        <v>0</v>
      </c>
      <c r="P31" s="1"/>
      <c r="R31" s="1"/>
      <c r="S31" s="1"/>
      <c r="T31" s="1"/>
      <c r="U31" s="1"/>
    </row>
    <row r="32" spans="2:21" ht="12.5">
      <c r="B32" t="str">
        <f t="shared" ref="B32:B46" si="28">IF(D32=F31,"","IU")</f>
        <v/>
      </c>
      <c r="C32" s="49">
        <f>IF(D12="","-",+C31+1)</f>
        <v>2030</v>
      </c>
      <c r="D32" s="54">
        <f>IF(F31+SUM(E$17:E31)=D$10,F31,D$10-SUM(E$17:E31))</f>
        <v>4897371.8908854201</v>
      </c>
      <c r="E32" s="374">
        <f>IF(+$I$14&lt;F31,$I$14,D32)</f>
        <v>284503.46666666667</v>
      </c>
      <c r="F32" s="54">
        <f>+D32-E32</f>
        <v>4612868.4242187534</v>
      </c>
      <c r="G32" s="375">
        <f t="shared" si="25"/>
        <v>805341.45795431291</v>
      </c>
      <c r="H32" s="356">
        <f t="shared" si="26"/>
        <v>805341.45795431291</v>
      </c>
      <c r="I32" s="51">
        <f>H32-G32</f>
        <v>0</v>
      </c>
      <c r="J32" s="51"/>
      <c r="K32" s="112"/>
      <c r="L32" s="53">
        <f>IF(K32&lt;&gt;0,+G32-K32,0)</f>
        <v>0</v>
      </c>
      <c r="M32" s="112"/>
      <c r="N32" s="53">
        <f>IF(M32&lt;&gt;0,+H32-M32,0)</f>
        <v>0</v>
      </c>
      <c r="O32" s="53">
        <f>+N32-L32</f>
        <v>0</v>
      </c>
      <c r="P32" s="1"/>
      <c r="R32" s="1"/>
      <c r="S32" s="1"/>
      <c r="T32" s="1"/>
      <c r="U32" s="1"/>
    </row>
    <row r="33" spans="2:21" ht="12.5">
      <c r="B33" t="str">
        <f t="shared" si="28"/>
        <v/>
      </c>
      <c r="C33" s="49">
        <f>IF(D13="","-",+C32+1)</f>
        <v>2031</v>
      </c>
      <c r="D33" s="54">
        <f>IF(F32+SUM(E$17:E32)=D$10,F32,D$10-SUM(E$17:E32))</f>
        <v>4612868.4242187534</v>
      </c>
      <c r="E33" s="374">
        <f>IF(+$I$14&lt;F32,$I$14,D33)</f>
        <v>284503.46666666667</v>
      </c>
      <c r="F33" s="54">
        <f>+D33-E33</f>
        <v>4328364.9575520866</v>
      </c>
      <c r="G33" s="375">
        <f t="shared" si="25"/>
        <v>774179.21406070725</v>
      </c>
      <c r="H33" s="356">
        <f t="shared" si="26"/>
        <v>774179.21406070725</v>
      </c>
      <c r="I33" s="51">
        <f>H33-G33</f>
        <v>0</v>
      </c>
      <c r="J33" s="51"/>
      <c r="K33" s="112"/>
      <c r="L33" s="53">
        <f>IF(K33&lt;&gt;0,+G33-K33,0)</f>
        <v>0</v>
      </c>
      <c r="M33" s="112"/>
      <c r="N33" s="53">
        <f>IF(M33&lt;&gt;0,+H33-M33,0)</f>
        <v>0</v>
      </c>
      <c r="O33" s="53">
        <f>+N33-L33</f>
        <v>0</v>
      </c>
      <c r="P33" s="1"/>
      <c r="R33" s="1"/>
      <c r="S33" s="1"/>
      <c r="T33" s="1"/>
      <c r="U33" s="1"/>
    </row>
    <row r="34" spans="2:21" ht="12.5">
      <c r="B34" t="str">
        <f t="shared" si="28"/>
        <v/>
      </c>
      <c r="C34" s="49">
        <f t="shared" ref="C34:C42" si="29">IF(D14="","-",+C33+1)</f>
        <v>2032</v>
      </c>
      <c r="D34" s="377">
        <f>IF(F33+SUM(E$17:E33)=D$10,F33,D$10-SUM(E$17:E33))</f>
        <v>4328364.9575520866</v>
      </c>
      <c r="E34" s="378">
        <f t="shared" si="23"/>
        <v>284503.46666666667</v>
      </c>
      <c r="F34" s="377">
        <f t="shared" si="24"/>
        <v>4043861.4908854198</v>
      </c>
      <c r="G34" s="375">
        <f t="shared" si="25"/>
        <v>743016.97016710159</v>
      </c>
      <c r="H34" s="356">
        <f t="shared" si="26"/>
        <v>743016.97016710159</v>
      </c>
      <c r="I34" s="381">
        <f t="shared" si="6"/>
        <v>0</v>
      </c>
      <c r="J34" s="381"/>
      <c r="K34" s="382"/>
      <c r="L34" s="383">
        <f t="shared" si="27"/>
        <v>0</v>
      </c>
      <c r="M34" s="382"/>
      <c r="N34" s="383">
        <f t="shared" si="4"/>
        <v>0</v>
      </c>
      <c r="O34" s="383">
        <f t="shared" si="5"/>
        <v>0</v>
      </c>
      <c r="P34" s="384"/>
      <c r="Q34" s="184"/>
      <c r="R34" s="384"/>
      <c r="S34" s="384"/>
      <c r="T34" s="384"/>
      <c r="U34" s="1"/>
    </row>
    <row r="35" spans="2:21" ht="12.5">
      <c r="B35" t="str">
        <f t="shared" si="28"/>
        <v/>
      </c>
      <c r="C35" s="49">
        <f t="shared" si="29"/>
        <v>2033</v>
      </c>
      <c r="D35" s="54">
        <f>IF(F34+SUM(E$17:E34)=D$10,F34,D$10-SUM(E$17:E34))</f>
        <v>4043861.4908854198</v>
      </c>
      <c r="E35" s="374">
        <f t="shared" si="23"/>
        <v>284503.46666666667</v>
      </c>
      <c r="F35" s="54">
        <f t="shared" si="24"/>
        <v>3759358.024218753</v>
      </c>
      <c r="G35" s="375">
        <f t="shared" si="25"/>
        <v>711854.72627349605</v>
      </c>
      <c r="H35" s="356">
        <f t="shared" si="26"/>
        <v>711854.72627349605</v>
      </c>
      <c r="I35" s="51">
        <f t="shared" si="6"/>
        <v>0</v>
      </c>
      <c r="J35" s="51"/>
      <c r="K35" s="112"/>
      <c r="L35" s="53">
        <f t="shared" si="27"/>
        <v>0</v>
      </c>
      <c r="M35" s="112"/>
      <c r="N35" s="53">
        <f t="shared" si="4"/>
        <v>0</v>
      </c>
      <c r="O35" s="53">
        <f t="shared" si="5"/>
        <v>0</v>
      </c>
      <c r="P35" s="1"/>
      <c r="R35" s="1"/>
      <c r="S35" s="1"/>
      <c r="T35" s="1"/>
      <c r="U35" s="1"/>
    </row>
    <row r="36" spans="2:21" ht="12.5">
      <c r="B36" t="str">
        <f t="shared" si="28"/>
        <v/>
      </c>
      <c r="C36" s="49">
        <f t="shared" si="29"/>
        <v>2034</v>
      </c>
      <c r="D36" s="54">
        <f>IF(F35+SUM(E$17:E35)=D$10,F35,D$10-SUM(E$17:E35))</f>
        <v>3759358.024218753</v>
      </c>
      <c r="E36" s="374">
        <f t="shared" si="23"/>
        <v>284503.46666666667</v>
      </c>
      <c r="F36" s="54">
        <f t="shared" si="24"/>
        <v>3474854.5575520862</v>
      </c>
      <c r="G36" s="375">
        <f t="shared" si="25"/>
        <v>680692.4823798904</v>
      </c>
      <c r="H36" s="356">
        <f t="shared" si="26"/>
        <v>680692.4823798904</v>
      </c>
      <c r="I36" s="51">
        <f t="shared" si="6"/>
        <v>0</v>
      </c>
      <c r="J36" s="51"/>
      <c r="K36" s="112"/>
      <c r="L36" s="53">
        <f t="shared" si="27"/>
        <v>0</v>
      </c>
      <c r="M36" s="112"/>
      <c r="N36" s="53">
        <f t="shared" si="4"/>
        <v>0</v>
      </c>
      <c r="O36" s="53">
        <f t="shared" si="5"/>
        <v>0</v>
      </c>
      <c r="P36" s="1"/>
      <c r="R36" s="1"/>
      <c r="S36" s="1"/>
      <c r="T36" s="1"/>
      <c r="U36" s="1"/>
    </row>
    <row r="37" spans="2:21" ht="12.5">
      <c r="B37" t="str">
        <f t="shared" si="28"/>
        <v/>
      </c>
      <c r="C37" s="49">
        <f t="shared" si="29"/>
        <v>2035</v>
      </c>
      <c r="D37" s="54">
        <f>IF(F36+SUM(E$17:E36)=D$10,F36,D$10-SUM(E$17:E36))</f>
        <v>3474854.5575520862</v>
      </c>
      <c r="E37" s="374">
        <f t="shared" si="23"/>
        <v>284503.46666666667</v>
      </c>
      <c r="F37" s="54">
        <f t="shared" si="24"/>
        <v>3190351.0908854194</v>
      </c>
      <c r="G37" s="375">
        <f t="shared" si="25"/>
        <v>649530.23848628486</v>
      </c>
      <c r="H37" s="356">
        <f t="shared" si="26"/>
        <v>649530.23848628486</v>
      </c>
      <c r="I37" s="51">
        <f t="shared" si="6"/>
        <v>0</v>
      </c>
      <c r="J37" s="51"/>
      <c r="K37" s="112"/>
      <c r="L37" s="53">
        <f t="shared" si="27"/>
        <v>0</v>
      </c>
      <c r="M37" s="112"/>
      <c r="N37" s="53">
        <f t="shared" si="4"/>
        <v>0</v>
      </c>
      <c r="O37" s="53">
        <f t="shared" si="5"/>
        <v>0</v>
      </c>
      <c r="P37" s="1"/>
      <c r="R37" s="1"/>
      <c r="S37" s="1"/>
      <c r="T37" s="1"/>
      <c r="U37" s="1"/>
    </row>
    <row r="38" spans="2:21" ht="12.5">
      <c r="B38" t="str">
        <f t="shared" si="28"/>
        <v/>
      </c>
      <c r="C38" s="49">
        <f t="shared" si="29"/>
        <v>2036</v>
      </c>
      <c r="D38" s="54">
        <f>IF(F37+SUM(E$17:E37)=D$10,F37,D$10-SUM(E$17:E37))</f>
        <v>3190351.0908854194</v>
      </c>
      <c r="E38" s="374">
        <f t="shared" si="23"/>
        <v>284503.46666666667</v>
      </c>
      <c r="F38" s="54">
        <f t="shared" si="24"/>
        <v>2905847.6242187526</v>
      </c>
      <c r="G38" s="375">
        <f t="shared" si="25"/>
        <v>618367.9945926792</v>
      </c>
      <c r="H38" s="356">
        <f t="shared" si="26"/>
        <v>618367.9945926792</v>
      </c>
      <c r="I38" s="51">
        <f t="shared" si="6"/>
        <v>0</v>
      </c>
      <c r="J38" s="51"/>
      <c r="K38" s="112"/>
      <c r="L38" s="53">
        <f t="shared" si="27"/>
        <v>0</v>
      </c>
      <c r="M38" s="112"/>
      <c r="N38" s="53">
        <f t="shared" si="4"/>
        <v>0</v>
      </c>
      <c r="O38" s="53">
        <f t="shared" si="5"/>
        <v>0</v>
      </c>
      <c r="P38" s="1"/>
      <c r="R38" s="1"/>
      <c r="S38" s="1"/>
      <c r="T38" s="1"/>
      <c r="U38" s="1"/>
    </row>
    <row r="39" spans="2:21" ht="12.5">
      <c r="B39" t="str">
        <f t="shared" si="28"/>
        <v/>
      </c>
      <c r="C39" s="49">
        <f t="shared" si="29"/>
        <v>2037</v>
      </c>
      <c r="D39" s="54">
        <f>IF(F38+SUM(E$17:E38)=D$10,F38,D$10-SUM(E$17:E38))</f>
        <v>2905847.6242187526</v>
      </c>
      <c r="E39" s="374">
        <f t="shared" si="23"/>
        <v>284503.46666666667</v>
      </c>
      <c r="F39" s="54">
        <f t="shared" si="24"/>
        <v>2621344.1575520858</v>
      </c>
      <c r="G39" s="375">
        <f t="shared" si="25"/>
        <v>587205.75069907354</v>
      </c>
      <c r="H39" s="356">
        <f t="shared" si="26"/>
        <v>587205.75069907354</v>
      </c>
      <c r="I39" s="51">
        <f t="shared" si="6"/>
        <v>0</v>
      </c>
      <c r="J39" s="51"/>
      <c r="K39" s="112"/>
      <c r="L39" s="53">
        <f t="shared" si="27"/>
        <v>0</v>
      </c>
      <c r="M39" s="112"/>
      <c r="N39" s="53">
        <f t="shared" si="4"/>
        <v>0</v>
      </c>
      <c r="O39" s="53">
        <f t="shared" si="5"/>
        <v>0</v>
      </c>
      <c r="P39" s="1"/>
      <c r="R39" s="1"/>
      <c r="S39" s="1"/>
      <c r="T39" s="1"/>
      <c r="U39" s="1"/>
    </row>
    <row r="40" spans="2:21" ht="12.5">
      <c r="B40" t="str">
        <f t="shared" si="28"/>
        <v/>
      </c>
      <c r="C40" s="49">
        <f t="shared" si="29"/>
        <v>2038</v>
      </c>
      <c r="D40" s="54">
        <f>IF(F39+SUM(E$17:E39)=D$10,F39,D$10-SUM(E$17:E39))</f>
        <v>2621344.1575520858</v>
      </c>
      <c r="E40" s="374">
        <f t="shared" si="23"/>
        <v>284503.46666666667</v>
      </c>
      <c r="F40" s="54">
        <f t="shared" si="24"/>
        <v>2336840.690885419</v>
      </c>
      <c r="G40" s="375">
        <f t="shared" si="25"/>
        <v>556043.50680546788</v>
      </c>
      <c r="H40" s="356">
        <f t="shared" si="26"/>
        <v>556043.50680546788</v>
      </c>
      <c r="I40" s="51">
        <f t="shared" si="6"/>
        <v>0</v>
      </c>
      <c r="J40" s="51"/>
      <c r="K40" s="112"/>
      <c r="L40" s="53">
        <f t="shared" si="27"/>
        <v>0</v>
      </c>
      <c r="M40" s="112"/>
      <c r="N40" s="53">
        <f t="shared" si="4"/>
        <v>0</v>
      </c>
      <c r="O40" s="53">
        <f t="shared" si="5"/>
        <v>0</v>
      </c>
      <c r="P40" s="1"/>
      <c r="R40" s="1"/>
      <c r="S40" s="1"/>
      <c r="T40" s="1"/>
      <c r="U40" s="1"/>
    </row>
    <row r="41" spans="2:21" ht="12.5">
      <c r="B41" t="str">
        <f t="shared" si="28"/>
        <v/>
      </c>
      <c r="C41" s="49">
        <f t="shared" si="29"/>
        <v>2039</v>
      </c>
      <c r="D41" s="54">
        <f>IF(F40+SUM(E$17:E40)=D$10,F40,D$10-SUM(E$17:E40))</f>
        <v>2336840.690885419</v>
      </c>
      <c r="E41" s="374">
        <f t="shared" si="23"/>
        <v>284503.46666666667</v>
      </c>
      <c r="F41" s="54">
        <f t="shared" si="24"/>
        <v>2052337.2242187522</v>
      </c>
      <c r="G41" s="375">
        <f t="shared" si="25"/>
        <v>524881.26291186223</v>
      </c>
      <c r="H41" s="356">
        <f t="shared" si="26"/>
        <v>524881.26291186223</v>
      </c>
      <c r="I41" s="51">
        <f t="shared" si="6"/>
        <v>0</v>
      </c>
      <c r="J41" s="51"/>
      <c r="K41" s="112"/>
      <c r="L41" s="53">
        <f t="shared" si="27"/>
        <v>0</v>
      </c>
      <c r="M41" s="112"/>
      <c r="N41" s="53">
        <f t="shared" si="4"/>
        <v>0</v>
      </c>
      <c r="O41" s="53">
        <f t="shared" si="5"/>
        <v>0</v>
      </c>
      <c r="P41" s="1"/>
      <c r="R41" s="1"/>
      <c r="S41" s="1"/>
      <c r="T41" s="1"/>
      <c r="U41" s="1"/>
    </row>
    <row r="42" spans="2:21" ht="12.5">
      <c r="B42" t="str">
        <f t="shared" si="28"/>
        <v/>
      </c>
      <c r="C42" s="49">
        <f t="shared" si="29"/>
        <v>2040</v>
      </c>
      <c r="D42" s="54">
        <f>IF(F41+SUM(E$17:E41)=D$10,F41,D$10-SUM(E$17:E41))</f>
        <v>2052337.2242187522</v>
      </c>
      <c r="E42" s="374">
        <f t="shared" si="23"/>
        <v>284503.46666666667</v>
      </c>
      <c r="F42" s="54">
        <f t="shared" si="24"/>
        <v>1767833.7575520854</v>
      </c>
      <c r="G42" s="375">
        <f t="shared" si="25"/>
        <v>493719.01901825663</v>
      </c>
      <c r="H42" s="356">
        <f t="shared" si="26"/>
        <v>493719.01901825663</v>
      </c>
      <c r="I42" s="51">
        <f t="shared" si="6"/>
        <v>0</v>
      </c>
      <c r="J42" s="51"/>
      <c r="K42" s="112"/>
      <c r="L42" s="53">
        <f t="shared" si="27"/>
        <v>0</v>
      </c>
      <c r="M42" s="112"/>
      <c r="N42" s="53">
        <f t="shared" si="4"/>
        <v>0</v>
      </c>
      <c r="O42" s="53">
        <f t="shared" si="5"/>
        <v>0</v>
      </c>
      <c r="P42" s="1"/>
      <c r="R42" s="1"/>
      <c r="S42" s="1"/>
      <c r="T42" s="1"/>
      <c r="U42" s="1"/>
    </row>
    <row r="43" spans="2:21" ht="12.5">
      <c r="B43" t="str">
        <f t="shared" si="28"/>
        <v/>
      </c>
      <c r="C43" s="49">
        <f>IF(D11="","-",+C42+1)</f>
        <v>2041</v>
      </c>
      <c r="D43" s="54">
        <f>IF(F42+SUM(E$17:E42)=D$10,F42,D$10-SUM(E$17:E42))</f>
        <v>1767833.7575520854</v>
      </c>
      <c r="E43" s="374">
        <f t="shared" si="23"/>
        <v>284503.46666666667</v>
      </c>
      <c r="F43" s="54">
        <f t="shared" si="24"/>
        <v>1483330.2908854187</v>
      </c>
      <c r="G43" s="375">
        <f t="shared" si="25"/>
        <v>462556.77512465103</v>
      </c>
      <c r="H43" s="356">
        <f t="shared" si="26"/>
        <v>462556.77512465103</v>
      </c>
      <c r="I43" s="51">
        <f t="shared" si="6"/>
        <v>0</v>
      </c>
      <c r="J43" s="51"/>
      <c r="K43" s="112"/>
      <c r="L43" s="53">
        <f t="shared" si="27"/>
        <v>0</v>
      </c>
      <c r="M43" s="112"/>
      <c r="N43" s="53">
        <f t="shared" si="4"/>
        <v>0</v>
      </c>
      <c r="O43" s="53">
        <f t="shared" si="5"/>
        <v>0</v>
      </c>
      <c r="P43" s="1"/>
      <c r="R43" s="1"/>
      <c r="S43" s="1"/>
      <c r="T43" s="1"/>
      <c r="U43" s="1"/>
    </row>
    <row r="44" spans="2:21" ht="12.5">
      <c r="B44" t="str">
        <f t="shared" si="28"/>
        <v/>
      </c>
      <c r="C44" s="49">
        <f>IF(D11="","-",+C43+1)</f>
        <v>2042</v>
      </c>
      <c r="D44" s="54">
        <f>IF(F43+SUM(E$17:E43)=D$10,F43,D$10-SUM(E$17:E43))</f>
        <v>1483330.2908854187</v>
      </c>
      <c r="E44" s="374">
        <f t="shared" si="23"/>
        <v>284503.46666666667</v>
      </c>
      <c r="F44" s="54">
        <f t="shared" si="24"/>
        <v>1198826.8242187519</v>
      </c>
      <c r="G44" s="375">
        <f t="shared" si="25"/>
        <v>431394.53123104537</v>
      </c>
      <c r="H44" s="356">
        <f t="shared" si="26"/>
        <v>431394.53123104537</v>
      </c>
      <c r="I44" s="51">
        <f t="shared" si="6"/>
        <v>0</v>
      </c>
      <c r="J44" s="51"/>
      <c r="K44" s="112"/>
      <c r="L44" s="53">
        <f t="shared" si="27"/>
        <v>0</v>
      </c>
      <c r="M44" s="112"/>
      <c r="N44" s="53">
        <f t="shared" si="4"/>
        <v>0</v>
      </c>
      <c r="O44" s="53">
        <f t="shared" si="5"/>
        <v>0</v>
      </c>
      <c r="P44" s="1"/>
      <c r="R44" s="1"/>
      <c r="S44" s="1"/>
      <c r="T44" s="1"/>
      <c r="U44" s="1"/>
    </row>
    <row r="45" spans="2:21" ht="12.5">
      <c r="B45" t="str">
        <f t="shared" si="28"/>
        <v/>
      </c>
      <c r="C45" s="49">
        <f>IF(D11="","-",+C44+1)</f>
        <v>2043</v>
      </c>
      <c r="D45" s="54">
        <f>IF(F44+SUM(E$17:E44)=D$10,F44,D$10-SUM(E$17:E44))</f>
        <v>1198826.8242187519</v>
      </c>
      <c r="E45" s="374">
        <f t="shared" si="23"/>
        <v>284503.46666666667</v>
      </c>
      <c r="F45" s="54">
        <f t="shared" si="24"/>
        <v>914323.35755208519</v>
      </c>
      <c r="G45" s="375">
        <f t="shared" si="25"/>
        <v>400232.28733743972</v>
      </c>
      <c r="H45" s="356">
        <f t="shared" si="26"/>
        <v>400232.28733743972</v>
      </c>
      <c r="I45" s="51">
        <f t="shared" si="6"/>
        <v>0</v>
      </c>
      <c r="J45" s="51"/>
      <c r="K45" s="112"/>
      <c r="L45" s="53">
        <f t="shared" si="27"/>
        <v>0</v>
      </c>
      <c r="M45" s="112"/>
      <c r="N45" s="53">
        <f t="shared" si="4"/>
        <v>0</v>
      </c>
      <c r="O45" s="53">
        <f t="shared" si="5"/>
        <v>0</v>
      </c>
      <c r="P45" s="1"/>
      <c r="R45" s="1"/>
      <c r="S45" s="1"/>
      <c r="T45" s="1"/>
      <c r="U45" s="1"/>
    </row>
    <row r="46" spans="2:21" ht="12.5">
      <c r="B46" t="str">
        <f t="shared" si="28"/>
        <v/>
      </c>
      <c r="C46" s="49">
        <f>IF(D11="","-",+C45+1)</f>
        <v>2044</v>
      </c>
      <c r="D46" s="54">
        <f>IF(F45+SUM(E$17:E45)=D$10,F45,D$10-SUM(E$17:E45))</f>
        <v>914323.35755208519</v>
      </c>
      <c r="E46" s="374">
        <f t="shared" si="23"/>
        <v>284503.46666666667</v>
      </c>
      <c r="F46" s="54">
        <f t="shared" si="24"/>
        <v>629819.89088541851</v>
      </c>
      <c r="G46" s="375">
        <f t="shared" si="25"/>
        <v>369070.04344383412</v>
      </c>
      <c r="H46" s="356">
        <f t="shared" si="26"/>
        <v>369070.04344383412</v>
      </c>
      <c r="I46" s="51">
        <f t="shared" si="6"/>
        <v>0</v>
      </c>
      <c r="J46" s="51"/>
      <c r="K46" s="112"/>
      <c r="L46" s="53">
        <f t="shared" si="27"/>
        <v>0</v>
      </c>
      <c r="M46" s="112"/>
      <c r="N46" s="53">
        <f t="shared" si="4"/>
        <v>0</v>
      </c>
      <c r="O46" s="53">
        <f t="shared" si="5"/>
        <v>0</v>
      </c>
      <c r="P46" s="1"/>
      <c r="R46" s="1"/>
      <c r="S46" s="1"/>
      <c r="T46" s="1"/>
      <c r="U46" s="1"/>
    </row>
    <row r="47" spans="2:21" ht="12.5">
      <c r="B47" t="str">
        <f t="shared" si="0"/>
        <v/>
      </c>
      <c r="C47" s="49">
        <f>IF(D11="","-",+C46+1)</f>
        <v>2045</v>
      </c>
      <c r="D47" s="54">
        <f>IF(F46+SUM(E$17:E46)=D$10,F46,D$10-SUM(E$17:E46))</f>
        <v>629819.89088541851</v>
      </c>
      <c r="E47" s="374">
        <f t="shared" si="23"/>
        <v>284503.46666666667</v>
      </c>
      <c r="F47" s="54">
        <f t="shared" si="24"/>
        <v>345316.42421875184</v>
      </c>
      <c r="G47" s="375">
        <f t="shared" si="25"/>
        <v>337907.79955022852</v>
      </c>
      <c r="H47" s="356">
        <f t="shared" si="26"/>
        <v>337907.79955022852</v>
      </c>
      <c r="I47" s="51">
        <f t="shared" si="6"/>
        <v>0</v>
      </c>
      <c r="J47" s="51"/>
      <c r="K47" s="112"/>
      <c r="L47" s="53">
        <f t="shared" si="27"/>
        <v>0</v>
      </c>
      <c r="M47" s="112"/>
      <c r="N47" s="53">
        <f t="shared" si="4"/>
        <v>0</v>
      </c>
      <c r="O47" s="53">
        <f t="shared" si="5"/>
        <v>0</v>
      </c>
      <c r="P47" s="1"/>
      <c r="R47" s="1"/>
      <c r="S47" s="1"/>
      <c r="T47" s="1"/>
      <c r="U47" s="1"/>
    </row>
    <row r="48" spans="2:21" ht="12.5">
      <c r="B48" t="str">
        <f t="shared" si="0"/>
        <v/>
      </c>
      <c r="C48" s="49">
        <f>IF(D11="","-",+C47+1)</f>
        <v>2046</v>
      </c>
      <c r="D48" s="54">
        <f>IF(F47+SUM(E$17:E47)=D$10,F47,D$10-SUM(E$17:E47))</f>
        <v>345316.42421875184</v>
      </c>
      <c r="E48" s="374">
        <f t="shared" si="23"/>
        <v>284503.46666666667</v>
      </c>
      <c r="F48" s="54">
        <f t="shared" si="24"/>
        <v>60812.957552085165</v>
      </c>
      <c r="G48" s="375">
        <f t="shared" si="25"/>
        <v>306745.55565662292</v>
      </c>
      <c r="H48" s="356">
        <f t="shared" si="26"/>
        <v>306745.55565662292</v>
      </c>
      <c r="I48" s="51">
        <f t="shared" si="6"/>
        <v>0</v>
      </c>
      <c r="J48" s="51"/>
      <c r="K48" s="112"/>
      <c r="L48" s="53">
        <f t="shared" si="27"/>
        <v>0</v>
      </c>
      <c r="M48" s="112"/>
      <c r="N48" s="53">
        <f t="shared" si="4"/>
        <v>0</v>
      </c>
      <c r="O48" s="53">
        <f t="shared" si="5"/>
        <v>0</v>
      </c>
      <c r="P48" s="1"/>
      <c r="R48" s="1"/>
      <c r="S48" s="1"/>
      <c r="T48" s="1"/>
      <c r="U48" s="1"/>
    </row>
    <row r="49" spans="2:21" ht="12.5">
      <c r="B49" t="str">
        <f t="shared" si="0"/>
        <v/>
      </c>
      <c r="C49" s="49">
        <f>IF(D11="","-",+C48+1)</f>
        <v>2047</v>
      </c>
      <c r="D49" s="54">
        <f>IF(F48+SUM(E$17:E48)=D$10,F48,D$10-SUM(E$17:E48))</f>
        <v>60812.957552085165</v>
      </c>
      <c r="E49" s="374">
        <f t="shared" si="23"/>
        <v>60812.957552085165</v>
      </c>
      <c r="F49" s="54">
        <f t="shared" si="24"/>
        <v>0</v>
      </c>
      <c r="G49" s="375">
        <f t="shared" si="25"/>
        <v>64143.441073661874</v>
      </c>
      <c r="H49" s="356">
        <f t="shared" si="26"/>
        <v>64143.441073661874</v>
      </c>
      <c r="I49" s="51">
        <f t="shared" si="6"/>
        <v>0</v>
      </c>
      <c r="J49" s="51"/>
      <c r="K49" s="112"/>
      <c r="L49" s="53">
        <f t="shared" si="27"/>
        <v>0</v>
      </c>
      <c r="M49" s="112"/>
      <c r="N49" s="53">
        <f t="shared" si="4"/>
        <v>0</v>
      </c>
      <c r="O49" s="53">
        <f t="shared" si="5"/>
        <v>0</v>
      </c>
      <c r="P49" s="1"/>
      <c r="R49" s="1"/>
      <c r="S49" s="1"/>
      <c r="T49" s="1"/>
      <c r="U49" s="1"/>
    </row>
    <row r="50" spans="2:21" ht="12.5">
      <c r="B50" t="str">
        <f t="shared" si="0"/>
        <v/>
      </c>
      <c r="C50" s="49">
        <f>IF(D11="","-",+C49+1)</f>
        <v>2048</v>
      </c>
      <c r="D50" s="54">
        <f>IF(F49+SUM(E$17:E49)=D$10,F49,D$10-SUM(E$17:E49))</f>
        <v>0</v>
      </c>
      <c r="E50" s="374">
        <f t="shared" si="23"/>
        <v>0</v>
      </c>
      <c r="F50" s="54">
        <f t="shared" si="24"/>
        <v>0</v>
      </c>
      <c r="G50" s="375">
        <f t="shared" si="25"/>
        <v>0</v>
      </c>
      <c r="H50" s="356">
        <f t="shared" si="26"/>
        <v>0</v>
      </c>
      <c r="I50" s="51">
        <f t="shared" si="6"/>
        <v>0</v>
      </c>
      <c r="J50" s="51"/>
      <c r="K50" s="112"/>
      <c r="L50" s="53">
        <f t="shared" si="27"/>
        <v>0</v>
      </c>
      <c r="M50" s="112"/>
      <c r="N50" s="53">
        <f t="shared" si="4"/>
        <v>0</v>
      </c>
      <c r="O50" s="53">
        <f t="shared" si="5"/>
        <v>0</v>
      </c>
      <c r="P50" s="1"/>
      <c r="R50" s="1"/>
      <c r="S50" s="1"/>
      <c r="T50" s="1"/>
      <c r="U50" s="1"/>
    </row>
    <row r="51" spans="2:21" ht="12.5">
      <c r="B51" t="str">
        <f t="shared" si="0"/>
        <v/>
      </c>
      <c r="C51" s="49">
        <f>IF(D11="","-",+C50+1)</f>
        <v>2049</v>
      </c>
      <c r="D51" s="54">
        <f>IF(F50+SUM(E$17:E50)=D$10,F50,D$10-SUM(E$17:E50))</f>
        <v>0</v>
      </c>
      <c r="E51" s="374">
        <f t="shared" si="23"/>
        <v>0</v>
      </c>
      <c r="F51" s="54">
        <f t="shared" si="24"/>
        <v>0</v>
      </c>
      <c r="G51" s="375">
        <f t="shared" si="25"/>
        <v>0</v>
      </c>
      <c r="H51" s="356">
        <f t="shared" si="26"/>
        <v>0</v>
      </c>
      <c r="I51" s="51">
        <f t="shared" si="6"/>
        <v>0</v>
      </c>
      <c r="J51" s="51"/>
      <c r="K51" s="112"/>
      <c r="L51" s="53">
        <f t="shared" si="27"/>
        <v>0</v>
      </c>
      <c r="M51" s="112"/>
      <c r="N51" s="53">
        <f t="shared" si="4"/>
        <v>0</v>
      </c>
      <c r="O51" s="53">
        <f t="shared" si="5"/>
        <v>0</v>
      </c>
      <c r="P51" s="1"/>
      <c r="R51" s="1"/>
      <c r="S51" s="1"/>
      <c r="T51" s="1"/>
      <c r="U51" s="1"/>
    </row>
    <row r="52" spans="2:21" ht="12.5">
      <c r="B52" t="str">
        <f t="shared" si="0"/>
        <v/>
      </c>
      <c r="C52" s="49">
        <f>IF(D11="","-",+C51+1)</f>
        <v>2050</v>
      </c>
      <c r="D52" s="54">
        <f>IF(F51+SUM(E$17:E51)=D$10,F51,D$10-SUM(E$17:E51))</f>
        <v>0</v>
      </c>
      <c r="E52" s="374">
        <f t="shared" si="23"/>
        <v>0</v>
      </c>
      <c r="F52" s="54">
        <f t="shared" si="24"/>
        <v>0</v>
      </c>
      <c r="G52" s="375">
        <f t="shared" si="25"/>
        <v>0</v>
      </c>
      <c r="H52" s="356">
        <f t="shared" si="26"/>
        <v>0</v>
      </c>
      <c r="I52" s="51">
        <f t="shared" si="6"/>
        <v>0</v>
      </c>
      <c r="J52" s="51"/>
      <c r="K52" s="112"/>
      <c r="L52" s="53">
        <f t="shared" si="27"/>
        <v>0</v>
      </c>
      <c r="M52" s="112"/>
      <c r="N52" s="53">
        <f t="shared" si="4"/>
        <v>0</v>
      </c>
      <c r="O52" s="53">
        <f t="shared" si="5"/>
        <v>0</v>
      </c>
      <c r="P52" s="1"/>
      <c r="R52" s="1"/>
      <c r="S52" s="1"/>
      <c r="T52" s="1"/>
      <c r="U52" s="1"/>
    </row>
    <row r="53" spans="2:21" ht="12.5">
      <c r="B53" t="str">
        <f t="shared" si="0"/>
        <v/>
      </c>
      <c r="C53" s="49">
        <f>IF(D11="","-",+C52+1)</f>
        <v>2051</v>
      </c>
      <c r="D53" s="54">
        <f>IF(F52+SUM(E$17:E52)=D$10,F52,D$10-SUM(E$17:E52))</f>
        <v>0</v>
      </c>
      <c r="E53" s="374">
        <f t="shared" si="23"/>
        <v>0</v>
      </c>
      <c r="F53" s="54">
        <f t="shared" si="24"/>
        <v>0</v>
      </c>
      <c r="G53" s="375">
        <f t="shared" si="25"/>
        <v>0</v>
      </c>
      <c r="H53" s="356">
        <f t="shared" si="26"/>
        <v>0</v>
      </c>
      <c r="I53" s="51">
        <f t="shared" si="6"/>
        <v>0</v>
      </c>
      <c r="J53" s="51"/>
      <c r="K53" s="112"/>
      <c r="L53" s="53">
        <f t="shared" si="27"/>
        <v>0</v>
      </c>
      <c r="M53" s="112"/>
      <c r="N53" s="53">
        <f t="shared" si="4"/>
        <v>0</v>
      </c>
      <c r="O53" s="53">
        <f t="shared" si="5"/>
        <v>0</v>
      </c>
      <c r="P53" s="1"/>
      <c r="R53" s="1"/>
      <c r="S53" s="1"/>
      <c r="T53" s="1"/>
      <c r="U53" s="1"/>
    </row>
    <row r="54" spans="2:21" ht="12.5">
      <c r="B54" t="str">
        <f t="shared" si="0"/>
        <v/>
      </c>
      <c r="C54" s="49">
        <f>IF(D11="","-",+C53+1)</f>
        <v>2052</v>
      </c>
      <c r="D54" s="54">
        <f>IF(F53+SUM(E$17:E53)=D$10,F53,D$10-SUM(E$17:E53))</f>
        <v>0</v>
      </c>
      <c r="E54" s="374">
        <f t="shared" si="23"/>
        <v>0</v>
      </c>
      <c r="F54" s="54">
        <f t="shared" si="24"/>
        <v>0</v>
      </c>
      <c r="G54" s="375">
        <f t="shared" si="25"/>
        <v>0</v>
      </c>
      <c r="H54" s="356">
        <f t="shared" si="26"/>
        <v>0</v>
      </c>
      <c r="I54" s="51">
        <f t="shared" si="6"/>
        <v>0</v>
      </c>
      <c r="J54" s="51"/>
      <c r="K54" s="112"/>
      <c r="L54" s="53">
        <f t="shared" si="27"/>
        <v>0</v>
      </c>
      <c r="M54" s="112"/>
      <c r="N54" s="53">
        <f t="shared" si="4"/>
        <v>0</v>
      </c>
      <c r="O54" s="53">
        <f t="shared" si="5"/>
        <v>0</v>
      </c>
      <c r="P54" s="1"/>
      <c r="R54" s="1"/>
      <c r="S54" s="1"/>
      <c r="T54" s="1"/>
      <c r="U54" s="1"/>
    </row>
    <row r="55" spans="2:21" ht="12.5">
      <c r="B55" t="str">
        <f t="shared" si="0"/>
        <v/>
      </c>
      <c r="C55" s="49">
        <f>IF(D11="","-",+C54+1)</f>
        <v>2053</v>
      </c>
      <c r="D55" s="54">
        <f>IF(F54+SUM(E$17:E54)=D$10,F54,D$10-SUM(E$17:E54))</f>
        <v>0</v>
      </c>
      <c r="E55" s="374">
        <f t="shared" si="23"/>
        <v>0</v>
      </c>
      <c r="F55" s="54">
        <f t="shared" si="24"/>
        <v>0</v>
      </c>
      <c r="G55" s="375">
        <f t="shared" si="25"/>
        <v>0</v>
      </c>
      <c r="H55" s="356">
        <f t="shared" si="26"/>
        <v>0</v>
      </c>
      <c r="I55" s="51">
        <f t="shared" si="6"/>
        <v>0</v>
      </c>
      <c r="J55" s="51"/>
      <c r="K55" s="112"/>
      <c r="L55" s="53">
        <f t="shared" si="27"/>
        <v>0</v>
      </c>
      <c r="M55" s="112"/>
      <c r="N55" s="53">
        <f t="shared" si="4"/>
        <v>0</v>
      </c>
      <c r="O55" s="53">
        <f t="shared" si="5"/>
        <v>0</v>
      </c>
      <c r="P55" s="1"/>
      <c r="R55" s="1"/>
      <c r="S55" s="1"/>
      <c r="T55" s="1"/>
      <c r="U55" s="1"/>
    </row>
    <row r="56" spans="2:21" ht="12.5">
      <c r="B56" t="str">
        <f t="shared" si="0"/>
        <v/>
      </c>
      <c r="C56" s="49">
        <f>IF(D11="","-",+C55+1)</f>
        <v>2054</v>
      </c>
      <c r="D56" s="54">
        <f>IF(F55+SUM(E$17:E55)=D$10,F55,D$10-SUM(E$17:E55))</f>
        <v>0</v>
      </c>
      <c r="E56" s="374">
        <f t="shared" si="23"/>
        <v>0</v>
      </c>
      <c r="F56" s="54">
        <f t="shared" si="24"/>
        <v>0</v>
      </c>
      <c r="G56" s="375">
        <f t="shared" si="25"/>
        <v>0</v>
      </c>
      <c r="H56" s="356">
        <f t="shared" si="26"/>
        <v>0</v>
      </c>
      <c r="I56" s="51">
        <f t="shared" si="6"/>
        <v>0</v>
      </c>
      <c r="J56" s="51"/>
      <c r="K56" s="112"/>
      <c r="L56" s="53">
        <f t="shared" si="27"/>
        <v>0</v>
      </c>
      <c r="M56" s="112"/>
      <c r="N56" s="53">
        <f t="shared" si="4"/>
        <v>0</v>
      </c>
      <c r="O56" s="53">
        <f t="shared" si="5"/>
        <v>0</v>
      </c>
      <c r="P56" s="1"/>
      <c r="R56" s="1"/>
      <c r="S56" s="1"/>
      <c r="T56" s="1"/>
      <c r="U56" s="1"/>
    </row>
    <row r="57" spans="2:21" ht="12.5">
      <c r="B57" t="str">
        <f t="shared" si="0"/>
        <v/>
      </c>
      <c r="C57" s="49">
        <f>IF(D11="","-",+C56+1)</f>
        <v>2055</v>
      </c>
      <c r="D57" s="54">
        <f>IF(F56+SUM(E$17:E56)=D$10,F56,D$10-SUM(E$17:E56))</f>
        <v>0</v>
      </c>
      <c r="E57" s="374">
        <f t="shared" si="23"/>
        <v>0</v>
      </c>
      <c r="F57" s="54">
        <f t="shared" si="24"/>
        <v>0</v>
      </c>
      <c r="G57" s="375">
        <f t="shared" si="25"/>
        <v>0</v>
      </c>
      <c r="H57" s="356">
        <f t="shared" si="26"/>
        <v>0</v>
      </c>
      <c r="I57" s="51">
        <f t="shared" si="6"/>
        <v>0</v>
      </c>
      <c r="J57" s="51"/>
      <c r="K57" s="112"/>
      <c r="L57" s="53">
        <f t="shared" si="27"/>
        <v>0</v>
      </c>
      <c r="M57" s="112"/>
      <c r="N57" s="53">
        <f t="shared" si="4"/>
        <v>0</v>
      </c>
      <c r="O57" s="53">
        <f t="shared" si="5"/>
        <v>0</v>
      </c>
      <c r="P57" s="1"/>
      <c r="R57" s="1"/>
      <c r="S57" s="1"/>
      <c r="T57" s="1"/>
      <c r="U57" s="1"/>
    </row>
    <row r="58" spans="2:21" ht="12.5">
      <c r="B58" t="str">
        <f t="shared" si="0"/>
        <v/>
      </c>
      <c r="C58" s="49">
        <f>IF(D11="","-",+C57+1)</f>
        <v>2056</v>
      </c>
      <c r="D58" s="54">
        <f>IF(F57+SUM(E$17:E57)=D$10,F57,D$10-SUM(E$17:E57))</f>
        <v>0</v>
      </c>
      <c r="E58" s="374">
        <f t="shared" si="23"/>
        <v>0</v>
      </c>
      <c r="F58" s="54">
        <f t="shared" si="24"/>
        <v>0</v>
      </c>
      <c r="G58" s="375">
        <f t="shared" si="25"/>
        <v>0</v>
      </c>
      <c r="H58" s="356">
        <f t="shared" si="26"/>
        <v>0</v>
      </c>
      <c r="I58" s="51">
        <f t="shared" si="6"/>
        <v>0</v>
      </c>
      <c r="J58" s="51"/>
      <c r="K58" s="112"/>
      <c r="L58" s="53">
        <f t="shared" si="27"/>
        <v>0</v>
      </c>
      <c r="M58" s="112"/>
      <c r="N58" s="53">
        <f t="shared" si="4"/>
        <v>0</v>
      </c>
      <c r="O58" s="53">
        <f t="shared" si="5"/>
        <v>0</v>
      </c>
      <c r="P58" s="1"/>
      <c r="R58" s="1"/>
      <c r="S58" s="1"/>
      <c r="T58" s="1"/>
      <c r="U58" s="1"/>
    </row>
    <row r="59" spans="2:21" ht="12.5">
      <c r="B59" t="str">
        <f t="shared" si="0"/>
        <v/>
      </c>
      <c r="C59" s="49">
        <f>IF(D11="","-",+C58+1)</f>
        <v>2057</v>
      </c>
      <c r="D59" s="54">
        <f>IF(F58+SUM(E$17:E58)=D$10,F58,D$10-SUM(E$17:E58))</f>
        <v>0</v>
      </c>
      <c r="E59" s="374">
        <f t="shared" si="23"/>
        <v>0</v>
      </c>
      <c r="F59" s="54">
        <f t="shared" si="24"/>
        <v>0</v>
      </c>
      <c r="G59" s="375">
        <f t="shared" si="25"/>
        <v>0</v>
      </c>
      <c r="H59" s="356">
        <f t="shared" si="26"/>
        <v>0</v>
      </c>
      <c r="I59" s="51">
        <f t="shared" si="6"/>
        <v>0</v>
      </c>
      <c r="J59" s="51"/>
      <c r="K59" s="112"/>
      <c r="L59" s="53">
        <f t="shared" si="27"/>
        <v>0</v>
      </c>
      <c r="M59" s="112"/>
      <c r="N59" s="53">
        <f t="shared" si="4"/>
        <v>0</v>
      </c>
      <c r="O59" s="53">
        <f t="shared" si="5"/>
        <v>0</v>
      </c>
      <c r="P59" s="1"/>
      <c r="R59" s="1"/>
      <c r="S59" s="1"/>
      <c r="T59" s="1"/>
      <c r="U59" s="1"/>
    </row>
    <row r="60" spans="2:21" ht="12.5">
      <c r="B60" t="str">
        <f t="shared" si="0"/>
        <v/>
      </c>
      <c r="C60" s="49">
        <f>IF(D11="","-",+C59+1)</f>
        <v>2058</v>
      </c>
      <c r="D60" s="54">
        <f>IF(F59+SUM(E$17:E59)=D$10,F59,D$10-SUM(E$17:E59))</f>
        <v>0</v>
      </c>
      <c r="E60" s="374">
        <f t="shared" si="23"/>
        <v>0</v>
      </c>
      <c r="F60" s="54">
        <f t="shared" si="24"/>
        <v>0</v>
      </c>
      <c r="G60" s="375">
        <f t="shared" si="25"/>
        <v>0</v>
      </c>
      <c r="H60" s="356">
        <f t="shared" si="26"/>
        <v>0</v>
      </c>
      <c r="I60" s="51">
        <f t="shared" si="6"/>
        <v>0</v>
      </c>
      <c r="J60" s="51"/>
      <c r="K60" s="112"/>
      <c r="L60" s="53">
        <f t="shared" si="27"/>
        <v>0</v>
      </c>
      <c r="M60" s="112"/>
      <c r="N60" s="53">
        <f t="shared" si="4"/>
        <v>0</v>
      </c>
      <c r="O60" s="53">
        <f t="shared" si="5"/>
        <v>0</v>
      </c>
      <c r="P60" s="1"/>
      <c r="R60" s="1"/>
      <c r="S60" s="1"/>
      <c r="T60" s="1"/>
      <c r="U60" s="1"/>
    </row>
    <row r="61" spans="2:21" ht="12.5">
      <c r="B61" t="str">
        <f>IF(D61=F60,"","IU")</f>
        <v/>
      </c>
      <c r="C61" s="49">
        <f>IF(D11="","-",+C60+1)</f>
        <v>2059</v>
      </c>
      <c r="D61" s="54">
        <f>IF(F60+SUM(E$17:E60)=D$10,F60,D$10-SUM(E$17:E60))</f>
        <v>0</v>
      </c>
      <c r="E61" s="374">
        <f t="shared" si="23"/>
        <v>0</v>
      </c>
      <c r="F61" s="54">
        <f t="shared" si="24"/>
        <v>0</v>
      </c>
      <c r="G61" s="375">
        <f t="shared" si="25"/>
        <v>0</v>
      </c>
      <c r="H61" s="356">
        <f t="shared" si="26"/>
        <v>0</v>
      </c>
      <c r="I61" s="51">
        <f t="shared" si="6"/>
        <v>0</v>
      </c>
      <c r="J61" s="51"/>
      <c r="K61" s="112"/>
      <c r="L61" s="53">
        <f t="shared" si="27"/>
        <v>0</v>
      </c>
      <c r="M61" s="112"/>
      <c r="N61" s="53">
        <f t="shared" si="4"/>
        <v>0</v>
      </c>
      <c r="O61" s="53">
        <f t="shared" si="5"/>
        <v>0</v>
      </c>
      <c r="P61" s="1"/>
      <c r="R61" s="1"/>
      <c r="S61" s="1"/>
      <c r="T61" s="1"/>
      <c r="U61" s="1"/>
    </row>
    <row r="62" spans="2:21" ht="12.5">
      <c r="B62" t="str">
        <f t="shared" si="0"/>
        <v/>
      </c>
      <c r="C62" s="49">
        <f>IF(D11="","-",+C61+1)</f>
        <v>2060</v>
      </c>
      <c r="D62" s="54">
        <f>IF(F61+SUM(E$17:E61)=D$10,F61,D$10-SUM(E$17:E61))</f>
        <v>0</v>
      </c>
      <c r="E62" s="374">
        <f t="shared" si="23"/>
        <v>0</v>
      </c>
      <c r="F62" s="54">
        <f t="shared" si="24"/>
        <v>0</v>
      </c>
      <c r="G62" s="375">
        <f t="shared" si="25"/>
        <v>0</v>
      </c>
      <c r="H62" s="356">
        <f t="shared" si="26"/>
        <v>0</v>
      </c>
      <c r="I62" s="51">
        <f t="shared" si="6"/>
        <v>0</v>
      </c>
      <c r="J62" s="51"/>
      <c r="K62" s="112"/>
      <c r="L62" s="53">
        <f t="shared" si="27"/>
        <v>0</v>
      </c>
      <c r="M62" s="112"/>
      <c r="N62" s="53">
        <f t="shared" si="4"/>
        <v>0</v>
      </c>
      <c r="O62" s="53">
        <f t="shared" si="5"/>
        <v>0</v>
      </c>
      <c r="P62" s="1"/>
      <c r="R62" s="1"/>
      <c r="S62" s="1"/>
      <c r="T62" s="1"/>
      <c r="U62" s="1"/>
    </row>
    <row r="63" spans="2:21" ht="12.5">
      <c r="B63" t="str">
        <f t="shared" si="0"/>
        <v/>
      </c>
      <c r="C63" s="49">
        <f>IF(D11="","-",+C62+1)</f>
        <v>2061</v>
      </c>
      <c r="D63" s="54">
        <f>IF(F62+SUM(E$17:E62)=D$10,F62,D$10-SUM(E$17:E62))</f>
        <v>0</v>
      </c>
      <c r="E63" s="374">
        <f t="shared" si="23"/>
        <v>0</v>
      </c>
      <c r="F63" s="54">
        <f t="shared" si="24"/>
        <v>0</v>
      </c>
      <c r="G63" s="375">
        <f t="shared" si="25"/>
        <v>0</v>
      </c>
      <c r="H63" s="356">
        <f t="shared" si="26"/>
        <v>0</v>
      </c>
      <c r="I63" s="51">
        <f t="shared" si="6"/>
        <v>0</v>
      </c>
      <c r="J63" s="51"/>
      <c r="K63" s="112"/>
      <c r="L63" s="53">
        <f t="shared" si="27"/>
        <v>0</v>
      </c>
      <c r="M63" s="112"/>
      <c r="N63" s="53">
        <f t="shared" si="4"/>
        <v>0</v>
      </c>
      <c r="O63" s="53">
        <f t="shared" si="5"/>
        <v>0</v>
      </c>
      <c r="P63" s="1"/>
      <c r="R63" s="1"/>
      <c r="S63" s="1"/>
      <c r="T63" s="1"/>
      <c r="U63" s="1"/>
    </row>
    <row r="64" spans="2:21" ht="12.5">
      <c r="B64" t="str">
        <f t="shared" si="0"/>
        <v/>
      </c>
      <c r="C64" s="49">
        <f>IF(D11="","-",+C63+1)</f>
        <v>2062</v>
      </c>
      <c r="D64" s="54">
        <f>IF(F63+SUM(E$17:E63)=D$10,F63,D$10-SUM(E$17:E63))</f>
        <v>0</v>
      </c>
      <c r="E64" s="374">
        <f t="shared" si="23"/>
        <v>0</v>
      </c>
      <c r="F64" s="54">
        <f t="shared" si="24"/>
        <v>0</v>
      </c>
      <c r="G64" s="375">
        <f t="shared" si="25"/>
        <v>0</v>
      </c>
      <c r="H64" s="356">
        <f t="shared" si="26"/>
        <v>0</v>
      </c>
      <c r="I64" s="51">
        <f t="shared" si="6"/>
        <v>0</v>
      </c>
      <c r="J64" s="51"/>
      <c r="K64" s="112"/>
      <c r="L64" s="53">
        <f t="shared" si="27"/>
        <v>0</v>
      </c>
      <c r="M64" s="112"/>
      <c r="N64" s="53">
        <f t="shared" si="4"/>
        <v>0</v>
      </c>
      <c r="O64" s="53">
        <f t="shared" si="5"/>
        <v>0</v>
      </c>
      <c r="P64" s="1"/>
      <c r="R64" s="1"/>
      <c r="S64" s="1"/>
      <c r="T64" s="1"/>
      <c r="U64" s="1"/>
    </row>
    <row r="65" spans="2:21" ht="12.5">
      <c r="B65" t="str">
        <f t="shared" si="0"/>
        <v/>
      </c>
      <c r="C65" s="49">
        <f>IF(D11="","-",+C64+1)</f>
        <v>2063</v>
      </c>
      <c r="D65" s="54">
        <f>IF(F64+SUM(E$17:E64)=D$10,F64,D$10-SUM(E$17:E64))</f>
        <v>0</v>
      </c>
      <c r="E65" s="374">
        <f t="shared" si="23"/>
        <v>0</v>
      </c>
      <c r="F65" s="54">
        <f t="shared" si="24"/>
        <v>0</v>
      </c>
      <c r="G65" s="375">
        <f t="shared" si="25"/>
        <v>0</v>
      </c>
      <c r="H65" s="356">
        <f t="shared" si="26"/>
        <v>0</v>
      </c>
      <c r="I65" s="51">
        <f t="shared" si="6"/>
        <v>0</v>
      </c>
      <c r="J65" s="51"/>
      <c r="K65" s="112"/>
      <c r="L65" s="53">
        <f t="shared" si="27"/>
        <v>0</v>
      </c>
      <c r="M65" s="112"/>
      <c r="N65" s="53">
        <f t="shared" si="4"/>
        <v>0</v>
      </c>
      <c r="O65" s="53">
        <f t="shared" si="5"/>
        <v>0</v>
      </c>
      <c r="P65" s="1"/>
      <c r="R65" s="1"/>
      <c r="S65" s="1"/>
      <c r="T65" s="1"/>
      <c r="U65" s="1"/>
    </row>
    <row r="66" spans="2:21" ht="12.5">
      <c r="B66" t="str">
        <f t="shared" si="0"/>
        <v/>
      </c>
      <c r="C66" s="49">
        <f>IF(D11="","-",+C65+1)</f>
        <v>2064</v>
      </c>
      <c r="D66" s="54">
        <f>IF(F65+SUM(E$17:E65)=D$10,F65,D$10-SUM(E$17:E65))</f>
        <v>0</v>
      </c>
      <c r="E66" s="374">
        <f t="shared" si="23"/>
        <v>0</v>
      </c>
      <c r="F66" s="54">
        <f t="shared" si="24"/>
        <v>0</v>
      </c>
      <c r="G66" s="375">
        <f t="shared" si="25"/>
        <v>0</v>
      </c>
      <c r="H66" s="356">
        <f t="shared" si="26"/>
        <v>0</v>
      </c>
      <c r="I66" s="51">
        <f t="shared" si="6"/>
        <v>0</v>
      </c>
      <c r="J66" s="51"/>
      <c r="K66" s="112"/>
      <c r="L66" s="53">
        <f t="shared" si="27"/>
        <v>0</v>
      </c>
      <c r="M66" s="112"/>
      <c r="N66" s="53">
        <f t="shared" si="4"/>
        <v>0</v>
      </c>
      <c r="O66" s="53">
        <f t="shared" si="5"/>
        <v>0</v>
      </c>
      <c r="P66" s="1"/>
      <c r="R66" s="1"/>
      <c r="S66" s="1"/>
      <c r="T66" s="1"/>
      <c r="U66" s="1"/>
    </row>
    <row r="67" spans="2:21" ht="12.5">
      <c r="B67" t="str">
        <f t="shared" si="0"/>
        <v/>
      </c>
      <c r="C67" s="49">
        <f>IF(D11="","-",+C66+1)</f>
        <v>2065</v>
      </c>
      <c r="D67" s="54">
        <f>IF(F66+SUM(E$17:E66)=D$10,F66,D$10-SUM(E$17:E66))</f>
        <v>0</v>
      </c>
      <c r="E67" s="374">
        <f t="shared" si="23"/>
        <v>0</v>
      </c>
      <c r="F67" s="54">
        <f t="shared" si="24"/>
        <v>0</v>
      </c>
      <c r="G67" s="375">
        <f t="shared" si="25"/>
        <v>0</v>
      </c>
      <c r="H67" s="356">
        <f t="shared" si="26"/>
        <v>0</v>
      </c>
      <c r="I67" s="51">
        <f t="shared" si="6"/>
        <v>0</v>
      </c>
      <c r="J67" s="51"/>
      <c r="K67" s="112"/>
      <c r="L67" s="53">
        <f t="shared" si="27"/>
        <v>0</v>
      </c>
      <c r="M67" s="112"/>
      <c r="N67" s="53">
        <f t="shared" si="4"/>
        <v>0</v>
      </c>
      <c r="O67" s="53">
        <f t="shared" si="5"/>
        <v>0</v>
      </c>
      <c r="P67" s="1"/>
      <c r="R67" s="1"/>
      <c r="S67" s="1"/>
      <c r="T67" s="1"/>
      <c r="U67" s="1"/>
    </row>
    <row r="68" spans="2:21" ht="12.5">
      <c r="B68" t="str">
        <f t="shared" si="0"/>
        <v/>
      </c>
      <c r="C68" s="49">
        <f>IF(D11="","-",+C67+1)</f>
        <v>2066</v>
      </c>
      <c r="D68" s="54">
        <f>IF(F67+SUM(E$17:E67)=D$10,F67,D$10-SUM(E$17:E67))</f>
        <v>0</v>
      </c>
      <c r="E68" s="374">
        <f t="shared" si="23"/>
        <v>0</v>
      </c>
      <c r="F68" s="54">
        <f t="shared" si="24"/>
        <v>0</v>
      </c>
      <c r="G68" s="375">
        <f t="shared" si="25"/>
        <v>0</v>
      </c>
      <c r="H68" s="356">
        <f t="shared" si="26"/>
        <v>0</v>
      </c>
      <c r="I68" s="51">
        <f t="shared" si="6"/>
        <v>0</v>
      </c>
      <c r="J68" s="51"/>
      <c r="K68" s="112"/>
      <c r="L68" s="53">
        <f t="shared" si="27"/>
        <v>0</v>
      </c>
      <c r="M68" s="112"/>
      <c r="N68" s="53">
        <f t="shared" si="4"/>
        <v>0</v>
      </c>
      <c r="O68" s="53">
        <f t="shared" si="5"/>
        <v>0</v>
      </c>
      <c r="P68" s="1"/>
      <c r="R68" s="1"/>
      <c r="S68" s="1"/>
      <c r="T68" s="1"/>
      <c r="U68" s="1"/>
    </row>
    <row r="69" spans="2:21" ht="12.5">
      <c r="B69" t="str">
        <f t="shared" si="0"/>
        <v/>
      </c>
      <c r="C69" s="49">
        <f>IF(D11="","-",+C68+1)</f>
        <v>2067</v>
      </c>
      <c r="D69" s="54">
        <f>IF(F68+SUM(E$17:E68)=D$10,F68,D$10-SUM(E$17:E68))</f>
        <v>0</v>
      </c>
      <c r="E69" s="374">
        <f t="shared" si="23"/>
        <v>0</v>
      </c>
      <c r="F69" s="54">
        <f t="shared" si="24"/>
        <v>0</v>
      </c>
      <c r="G69" s="375">
        <f t="shared" si="25"/>
        <v>0</v>
      </c>
      <c r="H69" s="356">
        <f t="shared" si="26"/>
        <v>0</v>
      </c>
      <c r="I69" s="51">
        <f t="shared" si="6"/>
        <v>0</v>
      </c>
      <c r="J69" s="51"/>
      <c r="K69" s="112"/>
      <c r="L69" s="53">
        <f t="shared" si="27"/>
        <v>0</v>
      </c>
      <c r="M69" s="112"/>
      <c r="N69" s="53">
        <f t="shared" si="4"/>
        <v>0</v>
      </c>
      <c r="O69" s="53">
        <f t="shared" si="5"/>
        <v>0</v>
      </c>
      <c r="P69" s="1"/>
      <c r="R69" s="1"/>
      <c r="S69" s="1"/>
      <c r="T69" s="1"/>
      <c r="U69" s="1"/>
    </row>
    <row r="70" spans="2:21" ht="12.5">
      <c r="B70" t="str">
        <f t="shared" si="0"/>
        <v/>
      </c>
      <c r="C70" s="49">
        <f>IF(D11="","-",+C69+1)</f>
        <v>2068</v>
      </c>
      <c r="D70" s="54">
        <f>IF(F69+SUM(E$17:E69)=D$10,F69,D$10-SUM(E$17:E69))</f>
        <v>0</v>
      </c>
      <c r="E70" s="374">
        <f t="shared" si="23"/>
        <v>0</v>
      </c>
      <c r="F70" s="54">
        <f t="shared" si="24"/>
        <v>0</v>
      </c>
      <c r="G70" s="375">
        <f t="shared" si="25"/>
        <v>0</v>
      </c>
      <c r="H70" s="356">
        <f t="shared" si="26"/>
        <v>0</v>
      </c>
      <c r="I70" s="51">
        <f t="shared" si="6"/>
        <v>0</v>
      </c>
      <c r="J70" s="51"/>
      <c r="K70" s="112"/>
      <c r="L70" s="53">
        <f t="shared" si="27"/>
        <v>0</v>
      </c>
      <c r="M70" s="112"/>
      <c r="N70" s="53">
        <f t="shared" si="4"/>
        <v>0</v>
      </c>
      <c r="O70" s="53">
        <f t="shared" si="5"/>
        <v>0</v>
      </c>
      <c r="P70" s="1"/>
      <c r="R70" s="1"/>
      <c r="S70" s="1"/>
      <c r="T70" s="1"/>
      <c r="U70" s="1"/>
    </row>
    <row r="71" spans="2:21" ht="12.5">
      <c r="B71" t="str">
        <f t="shared" si="0"/>
        <v/>
      </c>
      <c r="C71" s="49">
        <f>IF(D11="","-",+C70+1)</f>
        <v>2069</v>
      </c>
      <c r="D71" s="54">
        <f>IF(F70+SUM(E$17:E70)=D$10,F70,D$10-SUM(E$17:E70))</f>
        <v>0</v>
      </c>
      <c r="E71" s="374">
        <f t="shared" si="23"/>
        <v>0</v>
      </c>
      <c r="F71" s="54">
        <f t="shared" si="24"/>
        <v>0</v>
      </c>
      <c r="G71" s="375">
        <f t="shared" si="25"/>
        <v>0</v>
      </c>
      <c r="H71" s="356">
        <f t="shared" si="26"/>
        <v>0</v>
      </c>
      <c r="I71" s="51">
        <f t="shared" si="6"/>
        <v>0</v>
      </c>
      <c r="J71" s="51"/>
      <c r="K71" s="112"/>
      <c r="L71" s="53">
        <f t="shared" si="27"/>
        <v>0</v>
      </c>
      <c r="M71" s="112"/>
      <c r="N71" s="53">
        <f t="shared" si="4"/>
        <v>0</v>
      </c>
      <c r="O71" s="53">
        <f t="shared" si="5"/>
        <v>0</v>
      </c>
      <c r="P71" s="1"/>
      <c r="R71" s="1"/>
      <c r="S71" s="1"/>
      <c r="T71" s="1"/>
      <c r="U71" s="1"/>
    </row>
    <row r="72" spans="2:21" ht="12.5">
      <c r="B72" t="str">
        <f t="shared" si="0"/>
        <v/>
      </c>
      <c r="C72" s="49">
        <f>IF(D11="","-",+C71+1)</f>
        <v>2070</v>
      </c>
      <c r="D72" s="54">
        <f>IF(F71+SUM(E$17:E71)=D$10,F71,D$10-SUM(E$17:E71))</f>
        <v>0</v>
      </c>
      <c r="E72" s="374">
        <f t="shared" si="23"/>
        <v>0</v>
      </c>
      <c r="F72" s="54">
        <f t="shared" si="24"/>
        <v>0</v>
      </c>
      <c r="G72" s="375">
        <f t="shared" si="25"/>
        <v>0</v>
      </c>
      <c r="H72" s="356">
        <f t="shared" si="26"/>
        <v>0</v>
      </c>
      <c r="I72" s="51">
        <f t="shared" si="6"/>
        <v>0</v>
      </c>
      <c r="J72" s="51"/>
      <c r="K72" s="112"/>
      <c r="L72" s="53">
        <f t="shared" si="27"/>
        <v>0</v>
      </c>
      <c r="M72" s="112"/>
      <c r="N72" s="53">
        <f t="shared" si="4"/>
        <v>0</v>
      </c>
      <c r="O72" s="53">
        <f t="shared" si="5"/>
        <v>0</v>
      </c>
      <c r="P72" s="1"/>
      <c r="R72" s="1"/>
      <c r="S72" s="1"/>
      <c r="T72" s="1"/>
      <c r="U72" s="1"/>
    </row>
    <row r="73" spans="2:21" ht="13" thickBot="1">
      <c r="B73" t="str">
        <f t="shared" si="0"/>
        <v/>
      </c>
      <c r="C73" s="58">
        <f>IF(D11="","-",+C72+1)</f>
        <v>2071</v>
      </c>
      <c r="D73" s="54">
        <f>IF(F72+SUM(E$17:E72)=D$10,F72,D$10-SUM(E$17:E72))</f>
        <v>0</v>
      </c>
      <c r="E73" s="374">
        <f t="shared" si="23"/>
        <v>0</v>
      </c>
      <c r="F73" s="54">
        <f t="shared" si="24"/>
        <v>0</v>
      </c>
      <c r="G73" s="375">
        <f t="shared" si="25"/>
        <v>0</v>
      </c>
      <c r="H73" s="356">
        <f t="shared" si="26"/>
        <v>0</v>
      </c>
      <c r="I73" s="51">
        <f t="shared" si="6"/>
        <v>0</v>
      </c>
      <c r="J73" s="51"/>
      <c r="K73" s="113"/>
      <c r="L73" s="63">
        <f t="shared" si="27"/>
        <v>0</v>
      </c>
      <c r="M73" s="113"/>
      <c r="N73" s="63">
        <f t="shared" si="4"/>
        <v>0</v>
      </c>
      <c r="O73" s="63">
        <f t="shared" si="5"/>
        <v>0</v>
      </c>
      <c r="P73" s="1"/>
      <c r="R73" s="1"/>
      <c r="S73" s="1"/>
      <c r="T73" s="1"/>
      <c r="U73" s="1"/>
    </row>
    <row r="74" spans="2:21" ht="12.5">
      <c r="C74" s="11" t="s">
        <v>75</v>
      </c>
      <c r="D74" s="239"/>
      <c r="E74" s="239">
        <f>SUM(E17:E73)</f>
        <v>8535103.9999999981</v>
      </c>
      <c r="F74" s="239"/>
      <c r="G74" s="239">
        <f>SUM(G17:G73)</f>
        <v>24050674.220221508</v>
      </c>
      <c r="H74" s="239">
        <f>SUM(H17:H73)</f>
        <v>24050674.220221508</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9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1011045.4028817296</v>
      </c>
      <c r="N88" s="393">
        <f>IF(J93&lt;D11,0,VLOOKUP(J93,C17:O73,11))</f>
        <v>1011045.4028817296</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1147021.518776359</v>
      </c>
      <c r="N89" s="396">
        <f>IF(J93&lt;D11,0,VLOOKUP(J93,C100:P155,7))</f>
        <v>1147021.518776359</v>
      </c>
      <c r="O89" s="70">
        <f>+N89-M89</f>
        <v>0</v>
      </c>
      <c r="P89" s="1"/>
      <c r="Q89" s="1"/>
      <c r="R89" s="1"/>
      <c r="S89" s="1"/>
      <c r="T89" s="1"/>
      <c r="U89" s="1"/>
    </row>
    <row r="90" spans="1:21" ht="13.5" thickBot="1">
      <c r="C90" s="25" t="s">
        <v>82</v>
      </c>
      <c r="D90" s="96" t="str">
        <f>+D7</f>
        <v>Prattville-Bluebell 138 kV</v>
      </c>
      <c r="E90" s="1"/>
      <c r="F90" s="1"/>
      <c r="G90" s="1"/>
      <c r="H90" s="1"/>
      <c r="I90" s="257"/>
      <c r="J90" s="257"/>
      <c r="K90" s="397"/>
      <c r="L90" s="109" t="s">
        <v>135</v>
      </c>
      <c r="M90" s="398">
        <f>+M89-M88</f>
        <v>135976.11589462939</v>
      </c>
      <c r="N90" s="398">
        <f>+N89-N88</f>
        <v>135976.11589462939</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439" t="str">
        <f>+D9</f>
        <v>TP2010094</v>
      </c>
      <c r="E92" s="75"/>
      <c r="F92" s="75"/>
      <c r="G92" s="75"/>
      <c r="H92" s="75"/>
      <c r="I92" s="75"/>
      <c r="J92" s="75"/>
      <c r="Q92" s="1"/>
      <c r="R92" s="1"/>
      <c r="S92" s="1"/>
      <c r="T92" s="1"/>
      <c r="U92" s="1"/>
    </row>
    <row r="93" spans="1:21" ht="13">
      <c r="C93" s="34" t="s">
        <v>49</v>
      </c>
      <c r="D93" s="440">
        <f>+D10</f>
        <v>8535104</v>
      </c>
      <c r="E93" s="1" t="s">
        <v>84</v>
      </c>
      <c r="H93" s="2"/>
      <c r="I93" s="2"/>
      <c r="J93" s="36">
        <f>+'OKT.WS.G.BPU.ATRR.True-up'!M16</f>
        <v>2024</v>
      </c>
      <c r="K93" s="33"/>
      <c r="L93" s="239" t="s">
        <v>85</v>
      </c>
      <c r="P93" s="1"/>
      <c r="Q93" s="1"/>
      <c r="R93" s="1"/>
      <c r="S93" s="1"/>
      <c r="T93" s="1"/>
      <c r="U93" s="1"/>
    </row>
    <row r="94" spans="1:21" ht="12.5">
      <c r="C94" s="34" t="s">
        <v>52</v>
      </c>
      <c r="D94" s="85">
        <f>IF(D11=I10,"",D11)</f>
        <v>2015</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09">
        <f>IF(D11=I10,"",D12)</f>
        <v>6</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502064.9411764706</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55" si="30">IF(D100=F99,"","IU")</f>
        <v>IU</v>
      </c>
      <c r="C100" s="49">
        <f>IF(D94= "","-",D94)</f>
        <v>2015</v>
      </c>
      <c r="D100" s="431">
        <v>0</v>
      </c>
      <c r="E100" s="432">
        <v>102447.91666666666</v>
      </c>
      <c r="F100" s="433">
        <v>8327552.083333333</v>
      </c>
      <c r="G100" s="434">
        <v>4163776.0416666665</v>
      </c>
      <c r="H100" s="434">
        <v>565998.7241739725</v>
      </c>
      <c r="I100" s="434">
        <v>565998.7241739725</v>
      </c>
      <c r="J100" s="53">
        <v>0</v>
      </c>
      <c r="K100" s="53"/>
      <c r="L100" s="373">
        <f t="shared" ref="L100:L105" si="31">H100</f>
        <v>565998.7241739725</v>
      </c>
      <c r="M100" s="53">
        <f t="shared" ref="M100:M105" si="32">IF(L100&lt;&gt;0,+H100-L100,0)</f>
        <v>0</v>
      </c>
      <c r="N100" s="373">
        <f t="shared" ref="N100:N105" si="33">I100</f>
        <v>565998.7241739725</v>
      </c>
      <c r="O100" s="52">
        <f t="shared" ref="O100:O131" si="34">IF(N100&lt;&gt;0,+I100-N100,0)</f>
        <v>0</v>
      </c>
      <c r="P100" s="52">
        <f t="shared" ref="P100:P131" si="35">+O100-M100</f>
        <v>0</v>
      </c>
      <c r="Q100" s="1"/>
      <c r="R100" s="1"/>
      <c r="S100" s="1"/>
      <c r="T100" s="1"/>
      <c r="U100" s="1"/>
    </row>
    <row r="101" spans="1:21" ht="12.5">
      <c r="B101" t="str">
        <f t="shared" si="30"/>
        <v>IU</v>
      </c>
      <c r="C101" s="49">
        <f>IF(D94="","-",+C100+1)</f>
        <v>2016</v>
      </c>
      <c r="D101" s="372">
        <v>8432656.083333334</v>
      </c>
      <c r="E101" s="370">
        <v>167354.98039215687</v>
      </c>
      <c r="F101" s="372">
        <v>8265301.1029411769</v>
      </c>
      <c r="G101" s="370">
        <v>8348978.5931372549</v>
      </c>
      <c r="H101" s="371">
        <v>1072129.2771965233</v>
      </c>
      <c r="I101" s="371">
        <v>1072129.2771965233</v>
      </c>
      <c r="J101" s="53">
        <f t="shared" ref="J101:J131" si="36">+I101-H101</f>
        <v>0</v>
      </c>
      <c r="K101" s="53"/>
      <c r="L101" s="373">
        <f t="shared" si="31"/>
        <v>1072129.2771965233</v>
      </c>
      <c r="M101" s="53">
        <f t="shared" si="32"/>
        <v>0</v>
      </c>
      <c r="N101" s="413">
        <f t="shared" si="33"/>
        <v>1072129.2771965233</v>
      </c>
      <c r="O101" s="413">
        <f>IF(N101&lt;&gt;0,+I101-N101,0)</f>
        <v>0</v>
      </c>
      <c r="P101" s="53">
        <f>+O101-M101</f>
        <v>0</v>
      </c>
      <c r="Q101" s="1"/>
      <c r="R101" s="1"/>
      <c r="S101" s="1"/>
      <c r="T101" s="1"/>
      <c r="U101" s="1"/>
    </row>
    <row r="102" spans="1:21" ht="12.5">
      <c r="B102" t="str">
        <f t="shared" si="30"/>
        <v/>
      </c>
      <c r="C102" s="49">
        <f>IF(D94="","-",+C101+1)</f>
        <v>2017</v>
      </c>
      <c r="D102" s="372">
        <v>8265301.1029411769</v>
      </c>
      <c r="E102" s="370">
        <v>213377.6</v>
      </c>
      <c r="F102" s="372">
        <v>8051923.5029411772</v>
      </c>
      <c r="G102" s="370">
        <v>8158612.302941177</v>
      </c>
      <c r="H102" s="371">
        <v>1170675.4253324734</v>
      </c>
      <c r="I102" s="371">
        <v>1170675.4253324734</v>
      </c>
      <c r="J102" s="53">
        <f t="shared" si="36"/>
        <v>0</v>
      </c>
      <c r="K102" s="53"/>
      <c r="L102" s="373">
        <f t="shared" si="31"/>
        <v>1170675.4253324734</v>
      </c>
      <c r="M102" s="53">
        <f t="shared" si="32"/>
        <v>0</v>
      </c>
      <c r="N102" s="413">
        <f t="shared" si="33"/>
        <v>1170675.4253324734</v>
      </c>
      <c r="O102" s="413">
        <f>IF(N102&lt;&gt;0,+I102-N102,0)</f>
        <v>0</v>
      </c>
      <c r="P102" s="53">
        <f>+O102-M102</f>
        <v>0</v>
      </c>
      <c r="Q102" s="1"/>
      <c r="R102" s="1"/>
      <c r="S102" s="1"/>
      <c r="T102" s="1"/>
      <c r="U102" s="1"/>
    </row>
    <row r="103" spans="1:21" ht="12.5">
      <c r="B103" t="str">
        <f t="shared" si="30"/>
        <v/>
      </c>
      <c r="C103" s="49">
        <f>IF(D94="","-",+C102+1)</f>
        <v>2018</v>
      </c>
      <c r="D103" s="372">
        <v>8051923.5029411772</v>
      </c>
      <c r="E103" s="370">
        <v>237086.22222222222</v>
      </c>
      <c r="F103" s="372">
        <v>7814837.2807189552</v>
      </c>
      <c r="G103" s="370">
        <v>7933380.3918300662</v>
      </c>
      <c r="H103" s="371">
        <v>1074553.2860184449</v>
      </c>
      <c r="I103" s="371">
        <v>1074553.2860184449</v>
      </c>
      <c r="J103" s="53">
        <f t="shared" si="36"/>
        <v>0</v>
      </c>
      <c r="K103" s="53"/>
      <c r="L103" s="373">
        <f t="shared" si="31"/>
        <v>1074553.2860184449</v>
      </c>
      <c r="M103" s="53">
        <f t="shared" si="32"/>
        <v>0</v>
      </c>
      <c r="N103" s="413">
        <f t="shared" si="33"/>
        <v>1074553.2860184449</v>
      </c>
      <c r="O103" s="413">
        <f>IF(N103&lt;&gt;0,+I103-N103,0)</f>
        <v>0</v>
      </c>
      <c r="P103" s="53">
        <f>+O103-M103</f>
        <v>0</v>
      </c>
      <c r="Q103" s="1"/>
      <c r="R103" s="1"/>
      <c r="S103" s="1"/>
      <c r="T103" s="1"/>
      <c r="U103" s="1"/>
    </row>
    <row r="104" spans="1:21" ht="12.5">
      <c r="B104" t="str">
        <f t="shared" si="30"/>
        <v/>
      </c>
      <c r="C104" s="49">
        <f>IF(D94="","-",+C103+1)</f>
        <v>2019</v>
      </c>
      <c r="D104" s="372">
        <v>7814837.2807189552</v>
      </c>
      <c r="E104" s="370">
        <v>237086.22222222222</v>
      </c>
      <c r="F104" s="372">
        <v>7577751.0584967332</v>
      </c>
      <c r="G104" s="370">
        <v>7696294.1696078442</v>
      </c>
      <c r="H104" s="371">
        <v>1049525.8837530178</v>
      </c>
      <c r="I104" s="371">
        <v>1049525.8837530178</v>
      </c>
      <c r="J104" s="53">
        <f t="shared" si="36"/>
        <v>0</v>
      </c>
      <c r="K104" s="53"/>
      <c r="L104" s="373">
        <f t="shared" si="31"/>
        <v>1049525.8837530178</v>
      </c>
      <c r="M104" s="53">
        <f t="shared" si="32"/>
        <v>0</v>
      </c>
      <c r="N104" s="413">
        <f t="shared" si="33"/>
        <v>1049525.8837530178</v>
      </c>
      <c r="O104" s="53">
        <f t="shared" si="34"/>
        <v>0</v>
      </c>
      <c r="P104" s="53">
        <f t="shared" si="35"/>
        <v>0</v>
      </c>
      <c r="Q104" s="1"/>
      <c r="R104" s="1"/>
      <c r="S104" s="1"/>
      <c r="T104" s="1"/>
      <c r="U104" s="1"/>
    </row>
    <row r="105" spans="1:21" ht="12.5">
      <c r="B105" t="str">
        <f t="shared" si="30"/>
        <v/>
      </c>
      <c r="C105" s="49">
        <f>IF(D94="","-",+C104+1)</f>
        <v>2020</v>
      </c>
      <c r="D105" s="372">
        <v>7577751.0584967332</v>
      </c>
      <c r="E105" s="370">
        <v>304825.14285714284</v>
      </c>
      <c r="F105" s="372">
        <v>7272925.9156395905</v>
      </c>
      <c r="G105" s="370">
        <v>7425338.4870681614</v>
      </c>
      <c r="H105" s="371">
        <v>1094981.3923049036</v>
      </c>
      <c r="I105" s="371">
        <v>1094981.3923049036</v>
      </c>
      <c r="J105" s="53">
        <f t="shared" si="36"/>
        <v>0</v>
      </c>
      <c r="K105" s="53"/>
      <c r="L105" s="373">
        <f t="shared" si="31"/>
        <v>1094981.3923049036</v>
      </c>
      <c r="M105" s="53">
        <f t="shared" si="32"/>
        <v>0</v>
      </c>
      <c r="N105" s="413">
        <f t="shared" si="33"/>
        <v>1094981.3923049036</v>
      </c>
      <c r="O105" s="53">
        <f t="shared" si="34"/>
        <v>0</v>
      </c>
      <c r="P105" s="53">
        <f t="shared" si="35"/>
        <v>0</v>
      </c>
      <c r="Q105" s="1"/>
      <c r="R105" s="1"/>
      <c r="S105" s="1"/>
      <c r="T105" s="1"/>
      <c r="U105" s="1"/>
    </row>
    <row r="106" spans="1:21" ht="12.5">
      <c r="B106" t="str">
        <f t="shared" si="30"/>
        <v/>
      </c>
      <c r="C106" s="49">
        <f>IF(D94="","-",+C105+1)</f>
        <v>2021</v>
      </c>
      <c r="D106" s="372">
        <v>7272925.9156395905</v>
      </c>
      <c r="E106" s="370">
        <v>341404.15999999997</v>
      </c>
      <c r="F106" s="372">
        <v>6931521.7556395903</v>
      </c>
      <c r="G106" s="370">
        <v>7102223.8356395904</v>
      </c>
      <c r="H106" s="371">
        <v>1179196.7813973147</v>
      </c>
      <c r="I106" s="371">
        <v>1179196.7813973147</v>
      </c>
      <c r="J106" s="53">
        <f t="shared" si="36"/>
        <v>0</v>
      </c>
      <c r="K106" s="53"/>
      <c r="L106" s="373">
        <f t="shared" ref="L106:L109" si="37">H106</f>
        <v>1179196.7813973147</v>
      </c>
      <c r="M106" s="53">
        <f t="shared" ref="M106:M109" si="38">IF(L106&lt;&gt;0,+H106-L106,0)</f>
        <v>0</v>
      </c>
      <c r="N106" s="413">
        <f t="shared" ref="N106:N109" si="39">I106</f>
        <v>1179196.7813973147</v>
      </c>
      <c r="O106" s="53">
        <f t="shared" ref="O106:O109" si="40">IF(N106&lt;&gt;0,+I106-N106,0)</f>
        <v>0</v>
      </c>
      <c r="P106" s="53">
        <f t="shared" ref="P106:P109" si="41">+O106-M106</f>
        <v>0</v>
      </c>
      <c r="Q106" s="1"/>
      <c r="R106" s="1"/>
      <c r="S106" s="1"/>
      <c r="T106" s="1"/>
      <c r="U106" s="1"/>
    </row>
    <row r="107" spans="1:21" ht="12.5">
      <c r="B107" t="str">
        <f t="shared" si="30"/>
        <v/>
      </c>
      <c r="C107" s="49">
        <f>IF(D94="","-",+C106+1)</f>
        <v>2022</v>
      </c>
      <c r="D107" s="372">
        <v>6931521.7556395903</v>
      </c>
      <c r="E107" s="370">
        <v>406433.52380952379</v>
      </c>
      <c r="F107" s="372">
        <v>6525088.2318300661</v>
      </c>
      <c r="G107" s="370">
        <v>6728304.9937348282</v>
      </c>
      <c r="H107" s="371">
        <v>1179959.9433506974</v>
      </c>
      <c r="I107" s="371">
        <v>1179959.9433506974</v>
      </c>
      <c r="J107" s="53">
        <f t="shared" si="36"/>
        <v>0</v>
      </c>
      <c r="K107" s="53"/>
      <c r="L107" s="373">
        <f t="shared" si="37"/>
        <v>1179959.9433506974</v>
      </c>
      <c r="M107" s="53">
        <f t="shared" si="38"/>
        <v>0</v>
      </c>
      <c r="N107" s="413">
        <f t="shared" si="39"/>
        <v>1179959.9433506974</v>
      </c>
      <c r="O107" s="53">
        <f t="shared" si="40"/>
        <v>0</v>
      </c>
      <c r="P107" s="53">
        <f t="shared" si="41"/>
        <v>0</v>
      </c>
      <c r="Q107" s="1"/>
      <c r="R107" s="1"/>
      <c r="S107" s="1"/>
      <c r="T107" s="1"/>
      <c r="U107" s="1"/>
    </row>
    <row r="108" spans="1:21" ht="12.5">
      <c r="B108" t="str">
        <f t="shared" si="30"/>
        <v/>
      </c>
      <c r="C108" s="49">
        <f>IF(D94="","-",+C107+1)</f>
        <v>2023</v>
      </c>
      <c r="D108" s="372">
        <v>6525088.2318300661</v>
      </c>
      <c r="E108" s="370">
        <v>449216</v>
      </c>
      <c r="F108" s="372">
        <v>6075872.2318300661</v>
      </c>
      <c r="G108" s="370">
        <v>6300480.2318300661</v>
      </c>
      <c r="H108" s="371">
        <v>1139963.8590299715</v>
      </c>
      <c r="I108" s="371">
        <v>1139963.8590299715</v>
      </c>
      <c r="J108" s="53">
        <f t="shared" si="36"/>
        <v>0</v>
      </c>
      <c r="K108" s="53"/>
      <c r="L108" s="373">
        <f t="shared" si="37"/>
        <v>1139963.8590299715</v>
      </c>
      <c r="M108" s="53">
        <f t="shared" si="38"/>
        <v>0</v>
      </c>
      <c r="N108" s="413">
        <f t="shared" si="39"/>
        <v>1139963.8590299715</v>
      </c>
      <c r="O108" s="53">
        <f t="shared" si="40"/>
        <v>0</v>
      </c>
      <c r="P108" s="53">
        <f t="shared" si="41"/>
        <v>0</v>
      </c>
      <c r="Q108" s="1"/>
      <c r="R108" s="1"/>
      <c r="S108" s="1"/>
      <c r="T108" s="1"/>
      <c r="U108" s="1"/>
    </row>
    <row r="109" spans="1:21" ht="12.5">
      <c r="B109" t="str">
        <f t="shared" si="30"/>
        <v/>
      </c>
      <c r="C109" s="49">
        <f>IF(D94="","-",+C108+1)</f>
        <v>2024</v>
      </c>
      <c r="D109" s="372">
        <v>6075872.2318300661</v>
      </c>
      <c r="E109" s="370">
        <v>502064.9411764706</v>
      </c>
      <c r="F109" s="372">
        <v>5573807.2906535957</v>
      </c>
      <c r="G109" s="370">
        <v>5824839.7612418309</v>
      </c>
      <c r="H109" s="371">
        <v>1147021.518776359</v>
      </c>
      <c r="I109" s="371">
        <v>1147021.518776359</v>
      </c>
      <c r="J109" s="53">
        <f t="shared" si="36"/>
        <v>0</v>
      </c>
      <c r="K109" s="53"/>
      <c r="L109" s="373">
        <f t="shared" si="37"/>
        <v>1147021.518776359</v>
      </c>
      <c r="M109" s="53">
        <f t="shared" si="38"/>
        <v>0</v>
      </c>
      <c r="N109" s="413">
        <f t="shared" si="39"/>
        <v>1147021.518776359</v>
      </c>
      <c r="O109" s="53">
        <f t="shared" si="40"/>
        <v>0</v>
      </c>
      <c r="P109" s="53">
        <f t="shared" si="41"/>
        <v>0</v>
      </c>
      <c r="Q109" s="1"/>
      <c r="R109" s="1"/>
      <c r="S109" s="1"/>
      <c r="T109" s="1"/>
      <c r="U109" s="1"/>
    </row>
    <row r="110" spans="1:21" ht="12.5">
      <c r="B110" t="str">
        <f t="shared" si="30"/>
        <v/>
      </c>
      <c r="C110" s="49">
        <f>IF(D94="","-",+C109+1)</f>
        <v>2025</v>
      </c>
      <c r="D110" s="11">
        <f>IF(F109+SUM(E$100:E109)=D$93,F109,D$93-SUM(E$100:E109))</f>
        <v>5573807.2906535957</v>
      </c>
      <c r="E110" s="374">
        <f>IF(+J97&lt;F109,J97,D110)</f>
        <v>502064.9411764706</v>
      </c>
      <c r="F110" s="54">
        <f t="shared" ref="F110:F155" si="42">+D110-E110</f>
        <v>5071742.3494771253</v>
      </c>
      <c r="G110" s="54">
        <f t="shared" ref="G110:G155" si="43">+(F110+D110)/2</f>
        <v>5322774.8200653605</v>
      </c>
      <c r="H110" s="385">
        <f t="shared" ref="H110:H155" si="44">+J$95*G110+E110</f>
        <v>1091430.2751598943</v>
      </c>
      <c r="I110" s="404">
        <f t="shared" ref="I110:I155" si="45">+J$96*G110+E110</f>
        <v>1091430.2751598943</v>
      </c>
      <c r="J110" s="53">
        <f t="shared" si="36"/>
        <v>0</v>
      </c>
      <c r="K110" s="53"/>
      <c r="L110" s="112"/>
      <c r="M110" s="53">
        <f t="shared" ref="M110:M131" si="46">IF(L110&lt;&gt;0,+H110-L110,0)</f>
        <v>0</v>
      </c>
      <c r="N110" s="112"/>
      <c r="O110" s="53">
        <f t="shared" si="34"/>
        <v>0</v>
      </c>
      <c r="P110" s="53">
        <f t="shared" si="35"/>
        <v>0</v>
      </c>
      <c r="Q110" s="1"/>
      <c r="R110" s="1"/>
      <c r="S110" s="1"/>
      <c r="T110" s="1"/>
      <c r="U110" s="1"/>
    </row>
    <row r="111" spans="1:21" ht="12.5">
      <c r="B111" t="str">
        <f t="shared" si="30"/>
        <v/>
      </c>
      <c r="C111" s="49">
        <f>IF(D94="","-",+C110+1)</f>
        <v>2026</v>
      </c>
      <c r="D111" s="11">
        <f>IF(F110+SUM(E$100:E110)=D$93,F110,D$93-SUM(E$100:E110))</f>
        <v>5071742.3494771253</v>
      </c>
      <c r="E111" s="374">
        <f>IF(+J97&lt;F110,J97,D111)</f>
        <v>502064.9411764706</v>
      </c>
      <c r="F111" s="54">
        <f t="shared" si="42"/>
        <v>4569677.408300655</v>
      </c>
      <c r="G111" s="54">
        <f t="shared" si="43"/>
        <v>4820709.8788888901</v>
      </c>
      <c r="H111" s="385">
        <f t="shared" si="44"/>
        <v>1035839.0315434294</v>
      </c>
      <c r="I111" s="404">
        <f t="shared" si="45"/>
        <v>1035839.0315434294</v>
      </c>
      <c r="J111" s="53">
        <f t="shared" si="36"/>
        <v>0</v>
      </c>
      <c r="K111" s="53"/>
      <c r="L111" s="112"/>
      <c r="M111" s="53">
        <f t="shared" si="46"/>
        <v>0</v>
      </c>
      <c r="N111" s="112"/>
      <c r="O111" s="53">
        <f t="shared" si="34"/>
        <v>0</v>
      </c>
      <c r="P111" s="53">
        <f t="shared" si="35"/>
        <v>0</v>
      </c>
      <c r="Q111" s="1"/>
      <c r="R111" s="1"/>
      <c r="S111" s="1"/>
      <c r="T111" s="1"/>
      <c r="U111" s="1"/>
    </row>
    <row r="112" spans="1:21" ht="12.5">
      <c r="B112" t="str">
        <f t="shared" si="30"/>
        <v/>
      </c>
      <c r="C112" s="49">
        <f>IF(D94="","-",+C111+1)</f>
        <v>2027</v>
      </c>
      <c r="D112" s="11">
        <f>IF(F111+SUM(E$100:E111)=D$93,F111,D$93-SUM(E$100:E111))</f>
        <v>4569677.408300655</v>
      </c>
      <c r="E112" s="374">
        <f>IF(+J97&lt;F111,J97,D112)</f>
        <v>502064.9411764706</v>
      </c>
      <c r="F112" s="54">
        <f t="shared" si="42"/>
        <v>4067612.4671241846</v>
      </c>
      <c r="G112" s="54">
        <f t="shared" si="43"/>
        <v>4318644.9377124198</v>
      </c>
      <c r="H112" s="385">
        <f t="shared" si="44"/>
        <v>980247.78792696446</v>
      </c>
      <c r="I112" s="404">
        <f t="shared" si="45"/>
        <v>980247.78792696446</v>
      </c>
      <c r="J112" s="53">
        <f t="shared" si="36"/>
        <v>0</v>
      </c>
      <c r="K112" s="53"/>
      <c r="L112" s="112"/>
      <c r="M112" s="53">
        <f t="shared" si="46"/>
        <v>0</v>
      </c>
      <c r="N112" s="112"/>
      <c r="O112" s="53">
        <f t="shared" si="34"/>
        <v>0</v>
      </c>
      <c r="P112" s="53">
        <f t="shared" si="35"/>
        <v>0</v>
      </c>
      <c r="Q112" s="1"/>
      <c r="R112" s="1"/>
      <c r="S112" s="1"/>
      <c r="T112" s="1"/>
      <c r="U112" s="1"/>
    </row>
    <row r="113" spans="2:21" ht="12.5">
      <c r="B113" t="str">
        <f t="shared" si="30"/>
        <v/>
      </c>
      <c r="C113" s="49">
        <f>IF(D94="","-",+C112+1)</f>
        <v>2028</v>
      </c>
      <c r="D113" s="11">
        <f>IF(F112+SUM(E$100:E112)=D$93,F112,D$93-SUM(E$100:E112))</f>
        <v>4067612.4671241846</v>
      </c>
      <c r="E113" s="374">
        <f>IF(+J97&lt;F112,J97,D113)</f>
        <v>502064.9411764706</v>
      </c>
      <c r="F113" s="54">
        <f t="shared" si="42"/>
        <v>3565547.5259477142</v>
      </c>
      <c r="G113" s="54">
        <f t="shared" si="43"/>
        <v>3816579.9965359494</v>
      </c>
      <c r="H113" s="385">
        <f t="shared" si="44"/>
        <v>924656.54431049968</v>
      </c>
      <c r="I113" s="404">
        <f t="shared" si="45"/>
        <v>924656.54431049968</v>
      </c>
      <c r="J113" s="53">
        <f t="shared" si="36"/>
        <v>0</v>
      </c>
      <c r="K113" s="53"/>
      <c r="L113" s="112"/>
      <c r="M113" s="53">
        <f t="shared" si="46"/>
        <v>0</v>
      </c>
      <c r="N113" s="112"/>
      <c r="O113" s="53">
        <f t="shared" si="34"/>
        <v>0</v>
      </c>
      <c r="P113" s="53">
        <f t="shared" si="35"/>
        <v>0</v>
      </c>
      <c r="Q113" s="1"/>
      <c r="R113" s="1"/>
      <c r="S113" s="1"/>
      <c r="T113" s="1"/>
      <c r="U113" s="1"/>
    </row>
    <row r="114" spans="2:21" ht="12.5">
      <c r="B114" t="str">
        <f t="shared" si="30"/>
        <v/>
      </c>
      <c r="C114" s="49">
        <f>IF(D94="","-",+C113+1)</f>
        <v>2029</v>
      </c>
      <c r="D114" s="11">
        <f>IF(F113+SUM(E$100:E113)=D$93,F113,D$93-SUM(E$100:E113))</f>
        <v>3565547.5259477142</v>
      </c>
      <c r="E114" s="374">
        <f>IF(+J97&lt;F113,J97,D114)</f>
        <v>502064.9411764706</v>
      </c>
      <c r="F114" s="54">
        <f t="shared" si="42"/>
        <v>3063482.5847712439</v>
      </c>
      <c r="G114" s="54">
        <f t="shared" si="43"/>
        <v>3314515.055359479</v>
      </c>
      <c r="H114" s="385">
        <f t="shared" si="44"/>
        <v>869065.30069403478</v>
      </c>
      <c r="I114" s="404">
        <f t="shared" si="45"/>
        <v>869065.30069403478</v>
      </c>
      <c r="J114" s="53">
        <f t="shared" si="36"/>
        <v>0</v>
      </c>
      <c r="K114" s="53"/>
      <c r="L114" s="112"/>
      <c r="M114" s="53">
        <f t="shared" si="46"/>
        <v>0</v>
      </c>
      <c r="N114" s="112"/>
      <c r="O114" s="53">
        <f t="shared" si="34"/>
        <v>0</v>
      </c>
      <c r="P114" s="53">
        <f t="shared" si="35"/>
        <v>0</v>
      </c>
      <c r="Q114" s="1"/>
      <c r="R114" s="1"/>
      <c r="S114" s="1"/>
      <c r="T114" s="1"/>
      <c r="U114" s="1"/>
    </row>
    <row r="115" spans="2:21" ht="12.5">
      <c r="B115" t="str">
        <f t="shared" si="30"/>
        <v/>
      </c>
      <c r="C115" s="49">
        <f>IF(D94="","-",+C114+1)</f>
        <v>2030</v>
      </c>
      <c r="D115" s="11">
        <f>IF(F114+SUM(E$100:E114)=D$93,F114,D$93-SUM(E$100:E114))</f>
        <v>3063482.5847712439</v>
      </c>
      <c r="E115" s="374">
        <f>IF(+J97&lt;F114,J97,D115)</f>
        <v>502064.9411764706</v>
      </c>
      <c r="F115" s="54">
        <f t="shared" si="42"/>
        <v>2561417.6435947735</v>
      </c>
      <c r="G115" s="54">
        <f t="shared" si="43"/>
        <v>2812450.1141830087</v>
      </c>
      <c r="H115" s="385">
        <f t="shared" si="44"/>
        <v>813474.05707756989</v>
      </c>
      <c r="I115" s="404">
        <f t="shared" si="45"/>
        <v>813474.05707756989</v>
      </c>
      <c r="J115" s="53">
        <f t="shared" si="36"/>
        <v>0</v>
      </c>
      <c r="K115" s="53"/>
      <c r="L115" s="112"/>
      <c r="M115" s="53">
        <f t="shared" si="46"/>
        <v>0</v>
      </c>
      <c r="N115" s="112"/>
      <c r="O115" s="53">
        <f t="shared" si="34"/>
        <v>0</v>
      </c>
      <c r="P115" s="53">
        <f t="shared" si="35"/>
        <v>0</v>
      </c>
      <c r="Q115" s="1"/>
      <c r="R115" s="1"/>
      <c r="S115" s="1"/>
      <c r="T115" s="1"/>
      <c r="U115" s="1"/>
    </row>
    <row r="116" spans="2:21" ht="12.5">
      <c r="B116" t="str">
        <f t="shared" si="30"/>
        <v/>
      </c>
      <c r="C116" s="49">
        <f>IF(D94="","-",+C115+1)</f>
        <v>2031</v>
      </c>
      <c r="D116" s="11">
        <f>IF(F115+SUM(E$100:E115)=D$93,F115,D$93-SUM(E$100:E115))</f>
        <v>2561417.6435947735</v>
      </c>
      <c r="E116" s="374">
        <f>IF(+J97&lt;F115,J97,D116)</f>
        <v>502064.9411764706</v>
      </c>
      <c r="F116" s="54">
        <f t="shared" si="42"/>
        <v>2059352.7024183029</v>
      </c>
      <c r="G116" s="54">
        <f t="shared" si="43"/>
        <v>2310385.1730065383</v>
      </c>
      <c r="H116" s="385">
        <f t="shared" si="44"/>
        <v>757882.81346110511</v>
      </c>
      <c r="I116" s="404">
        <f t="shared" si="45"/>
        <v>757882.81346110511</v>
      </c>
      <c r="J116" s="53">
        <f t="shared" si="36"/>
        <v>0</v>
      </c>
      <c r="K116" s="53"/>
      <c r="L116" s="112"/>
      <c r="M116" s="53">
        <f t="shared" si="46"/>
        <v>0</v>
      </c>
      <c r="N116" s="112"/>
      <c r="O116" s="53">
        <f t="shared" si="34"/>
        <v>0</v>
      </c>
      <c r="P116" s="53">
        <f t="shared" si="35"/>
        <v>0</v>
      </c>
      <c r="Q116" s="1"/>
      <c r="R116" s="1"/>
      <c r="S116" s="1"/>
      <c r="T116" s="1"/>
      <c r="U116" s="1"/>
    </row>
    <row r="117" spans="2:21" ht="12.5">
      <c r="B117" t="str">
        <f t="shared" si="30"/>
        <v/>
      </c>
      <c r="C117" s="49">
        <f>IF(D94="","-",+C116+1)</f>
        <v>2032</v>
      </c>
      <c r="D117" s="11">
        <f>IF(F116+SUM(E$100:E116)=D$93,F116,D$93-SUM(E$100:E116))</f>
        <v>2059352.7024183029</v>
      </c>
      <c r="E117" s="374">
        <f>IF(+J97&lt;F116,J97,D117)</f>
        <v>502064.9411764706</v>
      </c>
      <c r="F117" s="54">
        <f t="shared" si="42"/>
        <v>1557287.7612418323</v>
      </c>
      <c r="G117" s="54">
        <f t="shared" si="43"/>
        <v>1808320.2318300675</v>
      </c>
      <c r="H117" s="385">
        <f t="shared" si="44"/>
        <v>702291.56984464009</v>
      </c>
      <c r="I117" s="404">
        <f t="shared" si="45"/>
        <v>702291.56984464009</v>
      </c>
      <c r="J117" s="53">
        <f t="shared" si="36"/>
        <v>0</v>
      </c>
      <c r="K117" s="53"/>
      <c r="L117" s="112"/>
      <c r="M117" s="53">
        <f t="shared" si="46"/>
        <v>0</v>
      </c>
      <c r="N117" s="112"/>
      <c r="O117" s="53">
        <f t="shared" si="34"/>
        <v>0</v>
      </c>
      <c r="P117" s="53">
        <f t="shared" si="35"/>
        <v>0</v>
      </c>
      <c r="Q117" s="1"/>
      <c r="R117" s="1"/>
      <c r="S117" s="1"/>
      <c r="T117" s="1"/>
      <c r="U117" s="1"/>
    </row>
    <row r="118" spans="2:21" ht="12.5">
      <c r="B118" t="str">
        <f t="shared" si="30"/>
        <v/>
      </c>
      <c r="C118" s="49">
        <f>IF(D94="","-",+C117+1)</f>
        <v>2033</v>
      </c>
      <c r="D118" s="11">
        <f>IF(F117+SUM(E$100:E117)=D$93,F117,D$93-SUM(E$100:E117))</f>
        <v>1557287.7612418323</v>
      </c>
      <c r="E118" s="374">
        <f>IF(+J97&lt;F117,J97,D118)</f>
        <v>502064.9411764706</v>
      </c>
      <c r="F118" s="54">
        <f t="shared" si="42"/>
        <v>1055222.8200653617</v>
      </c>
      <c r="G118" s="54">
        <f t="shared" si="43"/>
        <v>1306255.2906535971</v>
      </c>
      <c r="H118" s="385">
        <f t="shared" si="44"/>
        <v>646700.32622817531</v>
      </c>
      <c r="I118" s="404">
        <f t="shared" si="45"/>
        <v>646700.32622817531</v>
      </c>
      <c r="J118" s="53">
        <f t="shared" si="36"/>
        <v>0</v>
      </c>
      <c r="K118" s="53"/>
      <c r="L118" s="112"/>
      <c r="M118" s="53">
        <f t="shared" si="46"/>
        <v>0</v>
      </c>
      <c r="N118" s="112"/>
      <c r="O118" s="53">
        <f t="shared" si="34"/>
        <v>0</v>
      </c>
      <c r="P118" s="53">
        <f t="shared" si="35"/>
        <v>0</v>
      </c>
      <c r="Q118" s="1"/>
      <c r="R118" s="1"/>
      <c r="S118" s="1"/>
      <c r="T118" s="1"/>
      <c r="U118" s="1"/>
    </row>
    <row r="119" spans="2:21" ht="12.5">
      <c r="B119" t="str">
        <f t="shared" si="30"/>
        <v/>
      </c>
      <c r="C119" s="49">
        <f>IF(D94="","-",+C118+1)</f>
        <v>2034</v>
      </c>
      <c r="D119" s="11">
        <f>IF(F118+SUM(E$100:E118)=D$93,F118,D$93-SUM(E$100:E118))</f>
        <v>1055222.8200653617</v>
      </c>
      <c r="E119" s="374">
        <f>IF(+J97&lt;F118,J97,D119)</f>
        <v>502064.9411764706</v>
      </c>
      <c r="F119" s="54">
        <f t="shared" si="42"/>
        <v>553157.87888889108</v>
      </c>
      <c r="G119" s="54">
        <f t="shared" si="43"/>
        <v>804190.34947712638</v>
      </c>
      <c r="H119" s="385">
        <f t="shared" si="44"/>
        <v>591109.0826117103</v>
      </c>
      <c r="I119" s="404">
        <f t="shared" si="45"/>
        <v>591109.0826117103</v>
      </c>
      <c r="J119" s="53">
        <f t="shared" si="36"/>
        <v>0</v>
      </c>
      <c r="K119" s="53"/>
      <c r="L119" s="112"/>
      <c r="M119" s="53">
        <f t="shared" si="46"/>
        <v>0</v>
      </c>
      <c r="N119" s="112"/>
      <c r="O119" s="53">
        <f t="shared" si="34"/>
        <v>0</v>
      </c>
      <c r="P119" s="53">
        <f t="shared" si="35"/>
        <v>0</v>
      </c>
      <c r="Q119" s="1"/>
      <c r="R119" s="1"/>
      <c r="S119" s="1"/>
      <c r="T119" s="1"/>
      <c r="U119" s="1"/>
    </row>
    <row r="120" spans="2:21" ht="12.5">
      <c r="B120" t="str">
        <f t="shared" si="30"/>
        <v/>
      </c>
      <c r="C120" s="49">
        <f>IF(D94="","-",+C119+1)</f>
        <v>2035</v>
      </c>
      <c r="D120" s="11">
        <f>IF(F119+SUM(E$100:E119)=D$93,F119,D$93-SUM(E$100:E119))</f>
        <v>553157.87888889108</v>
      </c>
      <c r="E120" s="374">
        <f>IF(+J97&lt;F119,J97,D120)</f>
        <v>502064.9411764706</v>
      </c>
      <c r="F120" s="54">
        <f t="shared" si="42"/>
        <v>51092.937712420477</v>
      </c>
      <c r="G120" s="54">
        <f t="shared" si="43"/>
        <v>302125.40830065578</v>
      </c>
      <c r="H120" s="385">
        <f t="shared" si="44"/>
        <v>535517.83899524552</v>
      </c>
      <c r="I120" s="404">
        <f t="shared" si="45"/>
        <v>535517.83899524552</v>
      </c>
      <c r="J120" s="53">
        <f t="shared" si="36"/>
        <v>0</v>
      </c>
      <c r="K120" s="53"/>
      <c r="L120" s="112"/>
      <c r="M120" s="53">
        <f t="shared" si="46"/>
        <v>0</v>
      </c>
      <c r="N120" s="112"/>
      <c r="O120" s="53">
        <f t="shared" si="34"/>
        <v>0</v>
      </c>
      <c r="P120" s="53">
        <f t="shared" si="35"/>
        <v>0</v>
      </c>
      <c r="Q120" s="1"/>
      <c r="R120" s="1"/>
      <c r="S120" s="1"/>
      <c r="T120" s="1"/>
      <c r="U120" s="1"/>
    </row>
    <row r="121" spans="2:21" ht="12.5">
      <c r="B121" t="str">
        <f t="shared" si="30"/>
        <v/>
      </c>
      <c r="C121" s="49">
        <f>IF(D94="","-",+C120+1)</f>
        <v>2036</v>
      </c>
      <c r="D121" s="11">
        <f>IF(F120+SUM(E$100:E120)=D$93,F120,D$93-SUM(E$100:E120))</f>
        <v>51092.937712420477</v>
      </c>
      <c r="E121" s="374">
        <f>IF(+J97&lt;F120,J97,D121)</f>
        <v>51092.937712420477</v>
      </c>
      <c r="F121" s="54">
        <f t="shared" si="42"/>
        <v>0</v>
      </c>
      <c r="G121" s="54">
        <f t="shared" si="43"/>
        <v>25546.468856210238</v>
      </c>
      <c r="H121" s="385">
        <f t="shared" si="44"/>
        <v>53921.575717691681</v>
      </c>
      <c r="I121" s="404">
        <f t="shared" si="45"/>
        <v>53921.575717691681</v>
      </c>
      <c r="J121" s="53">
        <f t="shared" si="36"/>
        <v>0</v>
      </c>
      <c r="K121" s="53"/>
      <c r="L121" s="112"/>
      <c r="M121" s="53">
        <f t="shared" si="46"/>
        <v>0</v>
      </c>
      <c r="N121" s="112"/>
      <c r="O121" s="53">
        <f t="shared" si="34"/>
        <v>0</v>
      </c>
      <c r="P121" s="53">
        <f t="shared" si="35"/>
        <v>0</v>
      </c>
      <c r="Q121" s="1"/>
      <c r="R121" s="1"/>
      <c r="S121" s="1"/>
      <c r="T121" s="1"/>
      <c r="U121" s="1"/>
    </row>
    <row r="122" spans="2:21" ht="12.5">
      <c r="B122" t="str">
        <f t="shared" si="30"/>
        <v/>
      </c>
      <c r="C122" s="49">
        <f>IF(D94="","-",+C121+1)</f>
        <v>2037</v>
      </c>
      <c r="D122" s="11">
        <f>IF(F121+SUM(E$100:E121)=D$93,F121,D$93-SUM(E$100:E121))</f>
        <v>0</v>
      </c>
      <c r="E122" s="374">
        <f>IF(+J97&lt;F121,J97,D122)</f>
        <v>0</v>
      </c>
      <c r="F122" s="54">
        <f t="shared" si="42"/>
        <v>0</v>
      </c>
      <c r="G122" s="54">
        <f t="shared" si="43"/>
        <v>0</v>
      </c>
      <c r="H122" s="385">
        <f t="shared" si="44"/>
        <v>0</v>
      </c>
      <c r="I122" s="404">
        <f t="shared" si="45"/>
        <v>0</v>
      </c>
      <c r="J122" s="53">
        <f t="shared" si="36"/>
        <v>0</v>
      </c>
      <c r="K122" s="53"/>
      <c r="L122" s="112"/>
      <c r="M122" s="53">
        <f t="shared" si="46"/>
        <v>0</v>
      </c>
      <c r="N122" s="112"/>
      <c r="O122" s="53">
        <f t="shared" si="34"/>
        <v>0</v>
      </c>
      <c r="P122" s="53">
        <f t="shared" si="35"/>
        <v>0</v>
      </c>
      <c r="Q122" s="1"/>
      <c r="R122" s="1"/>
      <c r="S122" s="1"/>
      <c r="T122" s="1"/>
      <c r="U122" s="1"/>
    </row>
    <row r="123" spans="2:21" ht="12.5">
      <c r="B123" t="str">
        <f t="shared" si="30"/>
        <v/>
      </c>
      <c r="C123" s="49">
        <f>IF(D94="","-",+C122+1)</f>
        <v>2038</v>
      </c>
      <c r="D123" s="11">
        <f>IF(F122+SUM(E$100:E122)=D$93,F122,D$93-SUM(E$100:E122))</f>
        <v>0</v>
      </c>
      <c r="E123" s="374">
        <f>IF(+J97&lt;F122,J97,D123)</f>
        <v>0</v>
      </c>
      <c r="F123" s="54">
        <f t="shared" si="42"/>
        <v>0</v>
      </c>
      <c r="G123" s="54">
        <f t="shared" si="43"/>
        <v>0</v>
      </c>
      <c r="H123" s="385">
        <f t="shared" si="44"/>
        <v>0</v>
      </c>
      <c r="I123" s="404">
        <f t="shared" si="45"/>
        <v>0</v>
      </c>
      <c r="J123" s="53">
        <f t="shared" si="36"/>
        <v>0</v>
      </c>
      <c r="K123" s="53"/>
      <c r="L123" s="112"/>
      <c r="M123" s="53">
        <f t="shared" si="46"/>
        <v>0</v>
      </c>
      <c r="N123" s="112"/>
      <c r="O123" s="53">
        <f t="shared" si="34"/>
        <v>0</v>
      </c>
      <c r="P123" s="53">
        <f t="shared" si="35"/>
        <v>0</v>
      </c>
      <c r="Q123" s="1"/>
      <c r="R123" s="1"/>
      <c r="S123" s="1"/>
      <c r="T123" s="1"/>
      <c r="U123" s="1"/>
    </row>
    <row r="124" spans="2:21" ht="12.5">
      <c r="B124" t="str">
        <f t="shared" si="30"/>
        <v/>
      </c>
      <c r="C124" s="49">
        <f>IF(D94="","-",+C123+1)</f>
        <v>2039</v>
      </c>
      <c r="D124" s="11">
        <f>IF(F123+SUM(E$100:E123)=D$93,F123,D$93-SUM(E$100:E123))</f>
        <v>0</v>
      </c>
      <c r="E124" s="374">
        <f>IF(+J97&lt;F123,J97,D124)</f>
        <v>0</v>
      </c>
      <c r="F124" s="54">
        <f t="shared" si="42"/>
        <v>0</v>
      </c>
      <c r="G124" s="54">
        <f t="shared" si="43"/>
        <v>0</v>
      </c>
      <c r="H124" s="385">
        <f t="shared" si="44"/>
        <v>0</v>
      </c>
      <c r="I124" s="404">
        <f t="shared" si="45"/>
        <v>0</v>
      </c>
      <c r="J124" s="53">
        <f t="shared" si="36"/>
        <v>0</v>
      </c>
      <c r="K124" s="53"/>
      <c r="L124" s="112"/>
      <c r="M124" s="53">
        <f t="shared" si="46"/>
        <v>0</v>
      </c>
      <c r="N124" s="112"/>
      <c r="O124" s="53">
        <f t="shared" si="34"/>
        <v>0</v>
      </c>
      <c r="P124" s="53">
        <f t="shared" si="35"/>
        <v>0</v>
      </c>
      <c r="Q124" s="1"/>
      <c r="R124" s="1"/>
      <c r="S124" s="1"/>
      <c r="T124" s="1"/>
      <c r="U124" s="1"/>
    </row>
    <row r="125" spans="2:21" ht="12.5">
      <c r="B125" t="str">
        <f t="shared" si="30"/>
        <v/>
      </c>
      <c r="C125" s="49">
        <f>IF(D94="","-",+C124+1)</f>
        <v>2040</v>
      </c>
      <c r="D125" s="11">
        <f>IF(F124+SUM(E$100:E124)=D$93,F124,D$93-SUM(E$100:E124))</f>
        <v>0</v>
      </c>
      <c r="E125" s="374">
        <f>IF(+J97&lt;F124,J97,D125)</f>
        <v>0</v>
      </c>
      <c r="F125" s="54">
        <f t="shared" si="42"/>
        <v>0</v>
      </c>
      <c r="G125" s="54">
        <f t="shared" si="43"/>
        <v>0</v>
      </c>
      <c r="H125" s="385">
        <f t="shared" si="44"/>
        <v>0</v>
      </c>
      <c r="I125" s="404">
        <f t="shared" si="45"/>
        <v>0</v>
      </c>
      <c r="J125" s="53">
        <f t="shared" si="36"/>
        <v>0</v>
      </c>
      <c r="K125" s="53"/>
      <c r="L125" s="112"/>
      <c r="M125" s="53">
        <f t="shared" si="46"/>
        <v>0</v>
      </c>
      <c r="N125" s="112"/>
      <c r="O125" s="53">
        <f t="shared" si="34"/>
        <v>0</v>
      </c>
      <c r="P125" s="53">
        <f t="shared" si="35"/>
        <v>0</v>
      </c>
      <c r="Q125" s="1"/>
      <c r="R125" s="1"/>
      <c r="S125" s="1"/>
      <c r="T125" s="1"/>
      <c r="U125" s="1"/>
    </row>
    <row r="126" spans="2:21" ht="12.5">
      <c r="B126" t="str">
        <f t="shared" si="30"/>
        <v/>
      </c>
      <c r="C126" s="49">
        <f>IF(D94="","-",+C125+1)</f>
        <v>2041</v>
      </c>
      <c r="D126" s="11">
        <f>IF(F125+SUM(E$100:E125)=D$93,F125,D$93-SUM(E$100:E125))</f>
        <v>0</v>
      </c>
      <c r="E126" s="374">
        <f>IF(+J97&lt;F125,J97,D126)</f>
        <v>0</v>
      </c>
      <c r="F126" s="54">
        <f t="shared" si="42"/>
        <v>0</v>
      </c>
      <c r="G126" s="54">
        <f t="shared" si="43"/>
        <v>0</v>
      </c>
      <c r="H126" s="385">
        <f t="shared" si="44"/>
        <v>0</v>
      </c>
      <c r="I126" s="404">
        <f t="shared" si="45"/>
        <v>0</v>
      </c>
      <c r="J126" s="53">
        <f t="shared" si="36"/>
        <v>0</v>
      </c>
      <c r="K126" s="53"/>
      <c r="L126" s="112"/>
      <c r="M126" s="53">
        <f t="shared" si="46"/>
        <v>0</v>
      </c>
      <c r="N126" s="112"/>
      <c r="O126" s="53">
        <f t="shared" si="34"/>
        <v>0</v>
      </c>
      <c r="P126" s="53">
        <f t="shared" si="35"/>
        <v>0</v>
      </c>
      <c r="Q126" s="1"/>
      <c r="R126" s="1"/>
      <c r="S126" s="1"/>
      <c r="T126" s="1"/>
      <c r="U126" s="1"/>
    </row>
    <row r="127" spans="2:21" ht="12.5">
      <c r="B127" t="str">
        <f t="shared" si="30"/>
        <v/>
      </c>
      <c r="C127" s="49">
        <f>IF(D94="","-",+C126+1)</f>
        <v>2042</v>
      </c>
      <c r="D127" s="11">
        <f>IF(F126+SUM(E$100:E126)=D$93,F126,D$93-SUM(E$100:E126))</f>
        <v>0</v>
      </c>
      <c r="E127" s="374">
        <f>IF(+J97&lt;F126,J97,D127)</f>
        <v>0</v>
      </c>
      <c r="F127" s="54">
        <f t="shared" si="42"/>
        <v>0</v>
      </c>
      <c r="G127" s="54">
        <f t="shared" si="43"/>
        <v>0</v>
      </c>
      <c r="H127" s="385">
        <f t="shared" si="44"/>
        <v>0</v>
      </c>
      <c r="I127" s="404">
        <f t="shared" si="45"/>
        <v>0</v>
      </c>
      <c r="J127" s="53">
        <f t="shared" si="36"/>
        <v>0</v>
      </c>
      <c r="K127" s="53"/>
      <c r="L127" s="112"/>
      <c r="M127" s="53">
        <f t="shared" si="46"/>
        <v>0</v>
      </c>
      <c r="N127" s="112"/>
      <c r="O127" s="53">
        <f t="shared" si="34"/>
        <v>0</v>
      </c>
      <c r="P127" s="53">
        <f t="shared" si="35"/>
        <v>0</v>
      </c>
      <c r="Q127" s="1"/>
      <c r="R127" s="1"/>
      <c r="S127" s="1"/>
      <c r="T127" s="1"/>
      <c r="U127" s="1"/>
    </row>
    <row r="128" spans="2:21" ht="12.5">
      <c r="B128" t="str">
        <f t="shared" si="30"/>
        <v/>
      </c>
      <c r="C128" s="49">
        <f>IF(D94="","-",+C127+1)</f>
        <v>2043</v>
      </c>
      <c r="D128" s="11">
        <f>IF(F127+SUM(E$100:E127)=D$93,F127,D$93-SUM(E$100:E127))</f>
        <v>0</v>
      </c>
      <c r="E128" s="374">
        <f>IF(+J97&lt;F127,J97,D128)</f>
        <v>0</v>
      </c>
      <c r="F128" s="54">
        <f t="shared" si="42"/>
        <v>0</v>
      </c>
      <c r="G128" s="54">
        <f t="shared" si="43"/>
        <v>0</v>
      </c>
      <c r="H128" s="385">
        <f t="shared" si="44"/>
        <v>0</v>
      </c>
      <c r="I128" s="404">
        <f t="shared" si="45"/>
        <v>0</v>
      </c>
      <c r="J128" s="53">
        <f t="shared" si="36"/>
        <v>0</v>
      </c>
      <c r="K128" s="53"/>
      <c r="L128" s="112"/>
      <c r="M128" s="53">
        <f t="shared" si="46"/>
        <v>0</v>
      </c>
      <c r="N128" s="112"/>
      <c r="O128" s="53">
        <f t="shared" si="34"/>
        <v>0</v>
      </c>
      <c r="P128" s="53">
        <f t="shared" si="35"/>
        <v>0</v>
      </c>
      <c r="Q128" s="1"/>
      <c r="R128" s="1"/>
      <c r="S128" s="1"/>
      <c r="T128" s="1"/>
      <c r="U128" s="1"/>
    </row>
    <row r="129" spans="2:21" ht="12.5">
      <c r="B129" t="str">
        <f t="shared" si="30"/>
        <v/>
      </c>
      <c r="C129" s="49">
        <f>IF(D94="","-",+C128+1)</f>
        <v>2044</v>
      </c>
      <c r="D129" s="11">
        <f>IF(F128+SUM(E$100:E128)=D$93,F128,D$93-SUM(E$100:E128))</f>
        <v>0</v>
      </c>
      <c r="E129" s="374">
        <f>IF(+J97&lt;F128,J97,D129)</f>
        <v>0</v>
      </c>
      <c r="F129" s="54">
        <f t="shared" si="42"/>
        <v>0</v>
      </c>
      <c r="G129" s="54">
        <f t="shared" si="43"/>
        <v>0</v>
      </c>
      <c r="H129" s="385">
        <f t="shared" si="44"/>
        <v>0</v>
      </c>
      <c r="I129" s="404">
        <f t="shared" si="45"/>
        <v>0</v>
      </c>
      <c r="J129" s="53">
        <f t="shared" si="36"/>
        <v>0</v>
      </c>
      <c r="K129" s="53"/>
      <c r="L129" s="112"/>
      <c r="M129" s="53">
        <f t="shared" si="46"/>
        <v>0</v>
      </c>
      <c r="N129" s="112"/>
      <c r="O129" s="53">
        <f t="shared" si="34"/>
        <v>0</v>
      </c>
      <c r="P129" s="53">
        <f t="shared" si="35"/>
        <v>0</v>
      </c>
      <c r="Q129" s="1"/>
      <c r="R129" s="1"/>
      <c r="S129" s="1"/>
      <c r="T129" s="1"/>
      <c r="U129" s="1"/>
    </row>
    <row r="130" spans="2:21" ht="12.5">
      <c r="B130" t="str">
        <f t="shared" si="30"/>
        <v/>
      </c>
      <c r="C130" s="49">
        <f>IF(D94="","-",+C129+1)</f>
        <v>2045</v>
      </c>
      <c r="D130" s="11">
        <f>IF(F129+SUM(E$100:E129)=D$93,F129,D$93-SUM(E$100:E129))</f>
        <v>0</v>
      </c>
      <c r="E130" s="374">
        <f>IF(+J97&lt;F129,J97,D130)</f>
        <v>0</v>
      </c>
      <c r="F130" s="54">
        <f t="shared" si="42"/>
        <v>0</v>
      </c>
      <c r="G130" s="54">
        <f t="shared" si="43"/>
        <v>0</v>
      </c>
      <c r="H130" s="385">
        <f t="shared" si="44"/>
        <v>0</v>
      </c>
      <c r="I130" s="404">
        <f t="shared" si="45"/>
        <v>0</v>
      </c>
      <c r="J130" s="53">
        <f t="shared" si="36"/>
        <v>0</v>
      </c>
      <c r="K130" s="53"/>
      <c r="L130" s="112"/>
      <c r="M130" s="53">
        <f t="shared" si="46"/>
        <v>0</v>
      </c>
      <c r="N130" s="112"/>
      <c r="O130" s="53">
        <f t="shared" si="34"/>
        <v>0</v>
      </c>
      <c r="P130" s="53">
        <f t="shared" si="35"/>
        <v>0</v>
      </c>
      <c r="Q130" s="1"/>
      <c r="R130" s="1"/>
      <c r="S130" s="1"/>
      <c r="T130" s="1"/>
      <c r="U130" s="1"/>
    </row>
    <row r="131" spans="2:21" ht="12.5">
      <c r="B131" t="str">
        <f t="shared" si="30"/>
        <v/>
      </c>
      <c r="C131" s="49">
        <f>IF(D94="","-",+C130+1)</f>
        <v>2046</v>
      </c>
      <c r="D131" s="11">
        <f>IF(F130+SUM(E$100:E130)=D$93,F130,D$93-SUM(E$100:E130))</f>
        <v>0</v>
      </c>
      <c r="E131" s="374">
        <f>IF(+J97&lt;F130,J97,D131)</f>
        <v>0</v>
      </c>
      <c r="F131" s="54">
        <f t="shared" si="42"/>
        <v>0</v>
      </c>
      <c r="G131" s="54">
        <f t="shared" si="43"/>
        <v>0</v>
      </c>
      <c r="H131" s="385">
        <f t="shared" si="44"/>
        <v>0</v>
      </c>
      <c r="I131" s="404">
        <f t="shared" si="45"/>
        <v>0</v>
      </c>
      <c r="J131" s="53">
        <f t="shared" si="36"/>
        <v>0</v>
      </c>
      <c r="K131" s="53"/>
      <c r="L131" s="112"/>
      <c r="M131" s="53">
        <f t="shared" si="46"/>
        <v>0</v>
      </c>
      <c r="N131" s="112"/>
      <c r="O131" s="53">
        <f t="shared" si="34"/>
        <v>0</v>
      </c>
      <c r="P131" s="53">
        <f t="shared" si="35"/>
        <v>0</v>
      </c>
      <c r="Q131" s="1"/>
      <c r="R131" s="1"/>
      <c r="S131" s="1"/>
      <c r="T131" s="1"/>
      <c r="U131" s="1"/>
    </row>
    <row r="132" spans="2:21" ht="12.5">
      <c r="B132" t="str">
        <f t="shared" si="30"/>
        <v/>
      </c>
      <c r="C132" s="49">
        <f>IF(D94="","-",+C131+1)</f>
        <v>2047</v>
      </c>
      <c r="D132" s="11">
        <f>IF(F131+SUM(E$100:E131)=D$93,F131,D$93-SUM(E$100:E131))</f>
        <v>0</v>
      </c>
      <c r="E132" s="374">
        <f>IF(+J97&lt;F131,J97,D132)</f>
        <v>0</v>
      </c>
      <c r="F132" s="54">
        <f t="shared" si="42"/>
        <v>0</v>
      </c>
      <c r="G132" s="54">
        <f t="shared" si="43"/>
        <v>0</v>
      </c>
      <c r="H132" s="385">
        <f t="shared" si="44"/>
        <v>0</v>
      </c>
      <c r="I132" s="404">
        <f t="shared" si="45"/>
        <v>0</v>
      </c>
      <c r="J132" s="53">
        <f t="shared" ref="J132:J155" si="47">+I542-H542</f>
        <v>0</v>
      </c>
      <c r="K132" s="53"/>
      <c r="L132" s="112"/>
      <c r="M132" s="53">
        <f t="shared" ref="M132:M155" si="48">IF(L542&lt;&gt;0,+H542-L542,0)</f>
        <v>0</v>
      </c>
      <c r="N132" s="112"/>
      <c r="O132" s="53">
        <f t="shared" ref="O132:O155" si="49">IF(N542&lt;&gt;0,+I542-N542,0)</f>
        <v>0</v>
      </c>
      <c r="P132" s="53">
        <f t="shared" ref="P132:P155" si="50">+O542-M542</f>
        <v>0</v>
      </c>
      <c r="Q132" s="1"/>
      <c r="R132" s="1"/>
      <c r="S132" s="1"/>
      <c r="T132" s="1"/>
      <c r="U132" s="1"/>
    </row>
    <row r="133" spans="2:21" ht="12.5">
      <c r="B133" t="str">
        <f t="shared" si="30"/>
        <v/>
      </c>
      <c r="C133" s="49">
        <f>IF(D94="","-",+C132+1)</f>
        <v>2048</v>
      </c>
      <c r="D133" s="11">
        <f>IF(F132+SUM(E$100:E132)=D$93,F132,D$93-SUM(E$100:E132))</f>
        <v>0</v>
      </c>
      <c r="E133" s="374">
        <f>IF(+J97&lt;F132,J97,D133)</f>
        <v>0</v>
      </c>
      <c r="F133" s="54">
        <f t="shared" si="42"/>
        <v>0</v>
      </c>
      <c r="G133" s="54">
        <f t="shared" si="43"/>
        <v>0</v>
      </c>
      <c r="H133" s="385">
        <f t="shared" si="44"/>
        <v>0</v>
      </c>
      <c r="I133" s="404">
        <f t="shared" si="45"/>
        <v>0</v>
      </c>
      <c r="J133" s="53">
        <f t="shared" si="47"/>
        <v>0</v>
      </c>
      <c r="K133" s="53"/>
      <c r="L133" s="112"/>
      <c r="M133" s="53">
        <f t="shared" si="48"/>
        <v>0</v>
      </c>
      <c r="N133" s="112"/>
      <c r="O133" s="53">
        <f t="shared" si="49"/>
        <v>0</v>
      </c>
      <c r="P133" s="53">
        <f t="shared" si="50"/>
        <v>0</v>
      </c>
      <c r="Q133" s="1"/>
      <c r="R133" s="1"/>
      <c r="S133" s="1"/>
      <c r="T133" s="1"/>
      <c r="U133" s="1"/>
    </row>
    <row r="134" spans="2:21" ht="12.5">
      <c r="B134" t="str">
        <f t="shared" si="30"/>
        <v/>
      </c>
      <c r="C134" s="49">
        <f>IF(D94="","-",+C133+1)</f>
        <v>2049</v>
      </c>
      <c r="D134" s="11">
        <f>IF(F133+SUM(E$100:E133)=D$93,F133,D$93-SUM(E$100:E133))</f>
        <v>0</v>
      </c>
      <c r="E134" s="374">
        <f>IF(+J97&lt;F133,J97,D134)</f>
        <v>0</v>
      </c>
      <c r="F134" s="54">
        <f t="shared" si="42"/>
        <v>0</v>
      </c>
      <c r="G134" s="54">
        <f t="shared" si="43"/>
        <v>0</v>
      </c>
      <c r="H134" s="385">
        <f t="shared" si="44"/>
        <v>0</v>
      </c>
      <c r="I134" s="404">
        <f t="shared" si="45"/>
        <v>0</v>
      </c>
      <c r="J134" s="53">
        <f t="shared" si="47"/>
        <v>0</v>
      </c>
      <c r="K134" s="53"/>
      <c r="L134" s="112"/>
      <c r="M134" s="53">
        <f t="shared" si="48"/>
        <v>0</v>
      </c>
      <c r="N134" s="112"/>
      <c r="O134" s="53">
        <f t="shared" si="49"/>
        <v>0</v>
      </c>
      <c r="P134" s="53">
        <f t="shared" si="50"/>
        <v>0</v>
      </c>
      <c r="Q134" s="1"/>
      <c r="R134" s="1"/>
      <c r="S134" s="1"/>
      <c r="T134" s="1"/>
      <c r="U134" s="1"/>
    </row>
    <row r="135" spans="2:21" ht="12.5">
      <c r="B135" t="str">
        <f t="shared" si="30"/>
        <v/>
      </c>
      <c r="C135" s="49">
        <f>IF(D94="","-",+C134+1)</f>
        <v>2050</v>
      </c>
      <c r="D135" s="11">
        <f>IF(F134+SUM(E$100:E134)=D$93,F134,D$93-SUM(E$100:E134))</f>
        <v>0</v>
      </c>
      <c r="E135" s="374">
        <f>IF(+J97&lt;F134,J97,D135)</f>
        <v>0</v>
      </c>
      <c r="F135" s="54">
        <f t="shared" si="42"/>
        <v>0</v>
      </c>
      <c r="G135" s="54">
        <f t="shared" si="43"/>
        <v>0</v>
      </c>
      <c r="H135" s="385">
        <f t="shared" si="44"/>
        <v>0</v>
      </c>
      <c r="I135" s="404">
        <f t="shared" si="45"/>
        <v>0</v>
      </c>
      <c r="J135" s="53">
        <f t="shared" si="47"/>
        <v>0</v>
      </c>
      <c r="K135" s="53"/>
      <c r="L135" s="112"/>
      <c r="M135" s="53">
        <f t="shared" si="48"/>
        <v>0</v>
      </c>
      <c r="N135" s="112"/>
      <c r="O135" s="53">
        <f t="shared" si="49"/>
        <v>0</v>
      </c>
      <c r="P135" s="53">
        <f t="shared" si="50"/>
        <v>0</v>
      </c>
      <c r="Q135" s="1"/>
      <c r="R135" s="1"/>
      <c r="S135" s="1"/>
      <c r="T135" s="1"/>
      <c r="U135" s="1"/>
    </row>
    <row r="136" spans="2:21" ht="12.5">
      <c r="B136" t="str">
        <f t="shared" si="30"/>
        <v/>
      </c>
      <c r="C136" s="49">
        <f>IF(D94="","-",+C135+1)</f>
        <v>2051</v>
      </c>
      <c r="D136" s="11">
        <f>IF(F135+SUM(E$100:E135)=D$93,F135,D$93-SUM(E$100:E135))</f>
        <v>0</v>
      </c>
      <c r="E136" s="374">
        <f>IF(+J97&lt;F135,J97,D136)</f>
        <v>0</v>
      </c>
      <c r="F136" s="54">
        <f t="shared" si="42"/>
        <v>0</v>
      </c>
      <c r="G136" s="54">
        <f t="shared" si="43"/>
        <v>0</v>
      </c>
      <c r="H136" s="385">
        <f t="shared" si="44"/>
        <v>0</v>
      </c>
      <c r="I136" s="404">
        <f t="shared" si="45"/>
        <v>0</v>
      </c>
      <c r="J136" s="53">
        <f t="shared" si="47"/>
        <v>0</v>
      </c>
      <c r="K136" s="53"/>
      <c r="L136" s="112"/>
      <c r="M136" s="53">
        <f t="shared" si="48"/>
        <v>0</v>
      </c>
      <c r="N136" s="112"/>
      <c r="O136" s="53">
        <f t="shared" si="49"/>
        <v>0</v>
      </c>
      <c r="P136" s="53">
        <f t="shared" si="50"/>
        <v>0</v>
      </c>
      <c r="Q136" s="1"/>
      <c r="R136" s="1"/>
      <c r="S136" s="1"/>
      <c r="T136" s="1"/>
      <c r="U136" s="1"/>
    </row>
    <row r="137" spans="2:21" ht="12.5">
      <c r="B137" t="str">
        <f t="shared" si="30"/>
        <v/>
      </c>
      <c r="C137" s="49">
        <f>IF(D94="","-",+C136+1)</f>
        <v>2052</v>
      </c>
      <c r="D137" s="11">
        <f>IF(F136+SUM(E$100:E136)=D$93,F136,D$93-SUM(E$100:E136))</f>
        <v>0</v>
      </c>
      <c r="E137" s="374">
        <f>IF(+J97&lt;F136,J97,D137)</f>
        <v>0</v>
      </c>
      <c r="F137" s="54">
        <f t="shared" si="42"/>
        <v>0</v>
      </c>
      <c r="G137" s="54">
        <f t="shared" si="43"/>
        <v>0</v>
      </c>
      <c r="H137" s="385">
        <f t="shared" si="44"/>
        <v>0</v>
      </c>
      <c r="I137" s="404">
        <f t="shared" si="45"/>
        <v>0</v>
      </c>
      <c r="J137" s="53">
        <f t="shared" si="47"/>
        <v>0</v>
      </c>
      <c r="K137" s="53"/>
      <c r="L137" s="112"/>
      <c r="M137" s="53">
        <f t="shared" si="48"/>
        <v>0</v>
      </c>
      <c r="N137" s="112"/>
      <c r="O137" s="53">
        <f t="shared" si="49"/>
        <v>0</v>
      </c>
      <c r="P137" s="53">
        <f t="shared" si="50"/>
        <v>0</v>
      </c>
      <c r="Q137" s="1"/>
      <c r="R137" s="1"/>
      <c r="S137" s="1"/>
      <c r="T137" s="1"/>
      <c r="U137" s="1"/>
    </row>
    <row r="138" spans="2:21" ht="12.5">
      <c r="B138" t="str">
        <f t="shared" si="30"/>
        <v/>
      </c>
      <c r="C138" s="49">
        <f>IF(D94="","-",+C137+1)</f>
        <v>2053</v>
      </c>
      <c r="D138" s="11">
        <f>IF(F137+SUM(E$100:E137)=D$93,F137,D$93-SUM(E$100:E137))</f>
        <v>0</v>
      </c>
      <c r="E138" s="374">
        <f>IF(+J97&lt;F137,J97,D138)</f>
        <v>0</v>
      </c>
      <c r="F138" s="54">
        <f t="shared" si="42"/>
        <v>0</v>
      </c>
      <c r="G138" s="54">
        <f t="shared" si="43"/>
        <v>0</v>
      </c>
      <c r="H138" s="385">
        <f t="shared" si="44"/>
        <v>0</v>
      </c>
      <c r="I138" s="404">
        <f t="shared" si="45"/>
        <v>0</v>
      </c>
      <c r="J138" s="53">
        <f t="shared" si="47"/>
        <v>0</v>
      </c>
      <c r="K138" s="53"/>
      <c r="L138" s="112"/>
      <c r="M138" s="53">
        <f t="shared" si="48"/>
        <v>0</v>
      </c>
      <c r="N138" s="112"/>
      <c r="O138" s="53">
        <f t="shared" si="49"/>
        <v>0</v>
      </c>
      <c r="P138" s="53">
        <f t="shared" si="50"/>
        <v>0</v>
      </c>
      <c r="Q138" s="1"/>
      <c r="R138" s="1"/>
      <c r="S138" s="1"/>
      <c r="T138" s="1"/>
      <c r="U138" s="1"/>
    </row>
    <row r="139" spans="2:21" ht="12.5">
      <c r="B139" t="str">
        <f t="shared" si="30"/>
        <v/>
      </c>
      <c r="C139" s="49">
        <f>IF(D94="","-",+C138+1)</f>
        <v>2054</v>
      </c>
      <c r="D139" s="11">
        <f>IF(F138+SUM(E$100:E138)=D$93,F138,D$93-SUM(E$100:E138))</f>
        <v>0</v>
      </c>
      <c r="E139" s="374">
        <f>IF(+J97&lt;F138,J97,D139)</f>
        <v>0</v>
      </c>
      <c r="F139" s="54">
        <f t="shared" si="42"/>
        <v>0</v>
      </c>
      <c r="G139" s="54">
        <f t="shared" si="43"/>
        <v>0</v>
      </c>
      <c r="H139" s="385">
        <f t="shared" si="44"/>
        <v>0</v>
      </c>
      <c r="I139" s="404">
        <f t="shared" si="45"/>
        <v>0</v>
      </c>
      <c r="J139" s="53">
        <f t="shared" si="47"/>
        <v>0</v>
      </c>
      <c r="K139" s="53"/>
      <c r="L139" s="112"/>
      <c r="M139" s="53">
        <f t="shared" si="48"/>
        <v>0</v>
      </c>
      <c r="N139" s="112"/>
      <c r="O139" s="53">
        <f t="shared" si="49"/>
        <v>0</v>
      </c>
      <c r="P139" s="53">
        <f t="shared" si="50"/>
        <v>0</v>
      </c>
      <c r="Q139" s="1"/>
      <c r="R139" s="1"/>
      <c r="S139" s="1"/>
      <c r="T139" s="1"/>
      <c r="U139" s="1"/>
    </row>
    <row r="140" spans="2:21" ht="12.5">
      <c r="B140" t="str">
        <f t="shared" si="30"/>
        <v/>
      </c>
      <c r="C140" s="49">
        <f>IF(D94="","-",+C139+1)</f>
        <v>2055</v>
      </c>
      <c r="D140" s="11">
        <f>IF(F139+SUM(E$100:E139)=D$93,F139,D$93-SUM(E$100:E139))</f>
        <v>0</v>
      </c>
      <c r="E140" s="374">
        <f>IF(+J97&lt;F139,J97,D140)</f>
        <v>0</v>
      </c>
      <c r="F140" s="54">
        <f t="shared" si="42"/>
        <v>0</v>
      </c>
      <c r="G140" s="54">
        <f t="shared" si="43"/>
        <v>0</v>
      </c>
      <c r="H140" s="385">
        <f t="shared" si="44"/>
        <v>0</v>
      </c>
      <c r="I140" s="404">
        <f t="shared" si="45"/>
        <v>0</v>
      </c>
      <c r="J140" s="53">
        <f t="shared" si="47"/>
        <v>0</v>
      </c>
      <c r="K140" s="53"/>
      <c r="L140" s="112"/>
      <c r="M140" s="53">
        <f t="shared" si="48"/>
        <v>0</v>
      </c>
      <c r="N140" s="112"/>
      <c r="O140" s="53">
        <f t="shared" si="49"/>
        <v>0</v>
      </c>
      <c r="P140" s="53">
        <f t="shared" si="50"/>
        <v>0</v>
      </c>
      <c r="Q140" s="1"/>
      <c r="R140" s="1"/>
      <c r="S140" s="1"/>
      <c r="T140" s="1"/>
      <c r="U140" s="1"/>
    </row>
    <row r="141" spans="2:21" ht="12.5">
      <c r="B141" t="str">
        <f t="shared" si="30"/>
        <v/>
      </c>
      <c r="C141" s="49">
        <f>IF(D94="","-",+C140+1)</f>
        <v>2056</v>
      </c>
      <c r="D141" s="11">
        <f>IF(F140+SUM(E$100:E140)=D$93,F140,D$93-SUM(E$100:E140))</f>
        <v>0</v>
      </c>
      <c r="E141" s="374">
        <f>IF(+J97&lt;F140,J97,D141)</f>
        <v>0</v>
      </c>
      <c r="F141" s="54">
        <f t="shared" si="42"/>
        <v>0</v>
      </c>
      <c r="G141" s="54">
        <f t="shared" si="43"/>
        <v>0</v>
      </c>
      <c r="H141" s="385">
        <f t="shared" si="44"/>
        <v>0</v>
      </c>
      <c r="I141" s="404">
        <f t="shared" si="45"/>
        <v>0</v>
      </c>
      <c r="J141" s="53">
        <f t="shared" si="47"/>
        <v>0</v>
      </c>
      <c r="K141" s="53"/>
      <c r="L141" s="112"/>
      <c r="M141" s="53">
        <f t="shared" si="48"/>
        <v>0</v>
      </c>
      <c r="N141" s="112"/>
      <c r="O141" s="53">
        <f t="shared" si="49"/>
        <v>0</v>
      </c>
      <c r="P141" s="53">
        <f t="shared" si="50"/>
        <v>0</v>
      </c>
      <c r="Q141" s="1"/>
      <c r="R141" s="1"/>
      <c r="S141" s="1"/>
      <c r="T141" s="1"/>
      <c r="U141" s="1"/>
    </row>
    <row r="142" spans="2:21" ht="12.5">
      <c r="B142" t="str">
        <f t="shared" si="30"/>
        <v/>
      </c>
      <c r="C142" s="49">
        <f>IF(D94="","-",+C141+1)</f>
        <v>2057</v>
      </c>
      <c r="D142" s="11">
        <f>IF(F141+SUM(E$100:E141)=D$93,F141,D$93-SUM(E$100:E141))</f>
        <v>0</v>
      </c>
      <c r="E142" s="374">
        <f>IF(+J97&lt;F141,J97,D142)</f>
        <v>0</v>
      </c>
      <c r="F142" s="54">
        <f t="shared" si="42"/>
        <v>0</v>
      </c>
      <c r="G142" s="54">
        <f t="shared" si="43"/>
        <v>0</v>
      </c>
      <c r="H142" s="385">
        <f t="shared" si="44"/>
        <v>0</v>
      </c>
      <c r="I142" s="404">
        <f t="shared" si="45"/>
        <v>0</v>
      </c>
      <c r="J142" s="53">
        <f t="shared" si="47"/>
        <v>0</v>
      </c>
      <c r="K142" s="53"/>
      <c r="L142" s="112"/>
      <c r="M142" s="53">
        <f t="shared" si="48"/>
        <v>0</v>
      </c>
      <c r="N142" s="112"/>
      <c r="O142" s="53">
        <f t="shared" si="49"/>
        <v>0</v>
      </c>
      <c r="P142" s="53">
        <f t="shared" si="50"/>
        <v>0</v>
      </c>
      <c r="Q142" s="1"/>
      <c r="R142" s="1"/>
      <c r="S142" s="1"/>
      <c r="T142" s="1"/>
      <c r="U142" s="1"/>
    </row>
    <row r="143" spans="2:21" ht="12.5">
      <c r="B143" t="str">
        <f t="shared" si="30"/>
        <v/>
      </c>
      <c r="C143" s="49">
        <f>IF(D94="","-",+C142+1)</f>
        <v>2058</v>
      </c>
      <c r="D143" s="11">
        <f>IF(F142+SUM(E$100:E142)=D$93,F142,D$93-SUM(E$100:E142))</f>
        <v>0</v>
      </c>
      <c r="E143" s="374">
        <f>IF(+J97&lt;F142,J97,D143)</f>
        <v>0</v>
      </c>
      <c r="F143" s="54">
        <f t="shared" si="42"/>
        <v>0</v>
      </c>
      <c r="G143" s="54">
        <f t="shared" si="43"/>
        <v>0</v>
      </c>
      <c r="H143" s="385">
        <f t="shared" si="44"/>
        <v>0</v>
      </c>
      <c r="I143" s="404">
        <f t="shared" si="45"/>
        <v>0</v>
      </c>
      <c r="J143" s="53">
        <f t="shared" si="47"/>
        <v>0</v>
      </c>
      <c r="K143" s="53"/>
      <c r="L143" s="112"/>
      <c r="M143" s="53">
        <f t="shared" si="48"/>
        <v>0</v>
      </c>
      <c r="N143" s="112"/>
      <c r="O143" s="53">
        <f t="shared" si="49"/>
        <v>0</v>
      </c>
      <c r="P143" s="53">
        <f t="shared" si="50"/>
        <v>0</v>
      </c>
      <c r="Q143" s="1"/>
      <c r="R143" s="1"/>
      <c r="S143" s="1"/>
      <c r="T143" s="1"/>
      <c r="U143" s="1"/>
    </row>
    <row r="144" spans="2:21" ht="12.5">
      <c r="B144" t="str">
        <f t="shared" si="30"/>
        <v/>
      </c>
      <c r="C144" s="49">
        <f>IF(D94="","-",+C143+1)</f>
        <v>2059</v>
      </c>
      <c r="D144" s="11">
        <f>IF(F143+SUM(E$100:E143)=D$93,F143,D$93-SUM(E$100:E143))</f>
        <v>0</v>
      </c>
      <c r="E144" s="374">
        <f>IF(+J97&lt;F143,J97,D144)</f>
        <v>0</v>
      </c>
      <c r="F144" s="54">
        <f t="shared" si="42"/>
        <v>0</v>
      </c>
      <c r="G144" s="54">
        <f t="shared" si="43"/>
        <v>0</v>
      </c>
      <c r="H144" s="385">
        <f t="shared" si="44"/>
        <v>0</v>
      </c>
      <c r="I144" s="404">
        <f t="shared" si="45"/>
        <v>0</v>
      </c>
      <c r="J144" s="53">
        <f t="shared" si="47"/>
        <v>0</v>
      </c>
      <c r="K144" s="53"/>
      <c r="L144" s="112"/>
      <c r="M144" s="53">
        <f t="shared" si="48"/>
        <v>0</v>
      </c>
      <c r="N144" s="112"/>
      <c r="O144" s="53">
        <f t="shared" si="49"/>
        <v>0</v>
      </c>
      <c r="P144" s="53">
        <f t="shared" si="50"/>
        <v>0</v>
      </c>
      <c r="Q144" s="1"/>
      <c r="R144" s="1"/>
      <c r="S144" s="1"/>
      <c r="T144" s="1"/>
      <c r="U144" s="1"/>
    </row>
    <row r="145" spans="2:21" ht="12.5">
      <c r="B145" t="str">
        <f t="shared" si="30"/>
        <v/>
      </c>
      <c r="C145" s="49">
        <f>IF(D94="","-",+C144+1)</f>
        <v>2060</v>
      </c>
      <c r="D145" s="11">
        <f>IF(F144+SUM(E$100:E144)=D$93,F144,D$93-SUM(E$100:E144))</f>
        <v>0</v>
      </c>
      <c r="E145" s="374">
        <f>IF(+J97&lt;F144,J97,D145)</f>
        <v>0</v>
      </c>
      <c r="F145" s="54">
        <f t="shared" si="42"/>
        <v>0</v>
      </c>
      <c r="G145" s="54">
        <f t="shared" si="43"/>
        <v>0</v>
      </c>
      <c r="H145" s="385">
        <f t="shared" si="44"/>
        <v>0</v>
      </c>
      <c r="I145" s="404">
        <f t="shared" si="45"/>
        <v>0</v>
      </c>
      <c r="J145" s="53">
        <f t="shared" si="47"/>
        <v>0</v>
      </c>
      <c r="K145" s="53"/>
      <c r="L145" s="112"/>
      <c r="M145" s="53">
        <f t="shared" si="48"/>
        <v>0</v>
      </c>
      <c r="N145" s="112"/>
      <c r="O145" s="53">
        <f t="shared" si="49"/>
        <v>0</v>
      </c>
      <c r="P145" s="53">
        <f t="shared" si="50"/>
        <v>0</v>
      </c>
      <c r="Q145" s="1"/>
      <c r="R145" s="1"/>
      <c r="S145" s="1"/>
      <c r="T145" s="1"/>
      <c r="U145" s="1"/>
    </row>
    <row r="146" spans="2:21" ht="12.5">
      <c r="B146" t="str">
        <f t="shared" si="30"/>
        <v/>
      </c>
      <c r="C146" s="49">
        <f>IF(D94="","-",+C145+1)</f>
        <v>2061</v>
      </c>
      <c r="D146" s="11">
        <f>IF(F145+SUM(E$100:E145)=D$93,F145,D$93-SUM(E$100:E145))</f>
        <v>0</v>
      </c>
      <c r="E146" s="374">
        <f>IF(+J97&lt;F145,J97,D146)</f>
        <v>0</v>
      </c>
      <c r="F146" s="54">
        <f t="shared" si="42"/>
        <v>0</v>
      </c>
      <c r="G146" s="54">
        <f t="shared" si="43"/>
        <v>0</v>
      </c>
      <c r="H146" s="385">
        <f t="shared" si="44"/>
        <v>0</v>
      </c>
      <c r="I146" s="404">
        <f t="shared" si="45"/>
        <v>0</v>
      </c>
      <c r="J146" s="53">
        <f t="shared" si="47"/>
        <v>0</v>
      </c>
      <c r="K146" s="53"/>
      <c r="L146" s="112"/>
      <c r="M146" s="53">
        <f t="shared" si="48"/>
        <v>0</v>
      </c>
      <c r="N146" s="112"/>
      <c r="O146" s="53">
        <f t="shared" si="49"/>
        <v>0</v>
      </c>
      <c r="P146" s="53">
        <f t="shared" si="50"/>
        <v>0</v>
      </c>
      <c r="Q146" s="1"/>
      <c r="R146" s="1"/>
      <c r="S146" s="1"/>
      <c r="T146" s="1"/>
      <c r="U146" s="1"/>
    </row>
    <row r="147" spans="2:21" ht="12.5">
      <c r="B147" t="str">
        <f t="shared" si="30"/>
        <v/>
      </c>
      <c r="C147" s="49">
        <f>IF(D94="","-",+C146+1)</f>
        <v>2062</v>
      </c>
      <c r="D147" s="11">
        <f>IF(F146+SUM(E$100:E146)=D$93,F146,D$93-SUM(E$100:E146))</f>
        <v>0</v>
      </c>
      <c r="E147" s="374">
        <f>IF(+J97&lt;F146,J97,D147)</f>
        <v>0</v>
      </c>
      <c r="F147" s="54">
        <f t="shared" si="42"/>
        <v>0</v>
      </c>
      <c r="G147" s="54">
        <f t="shared" si="43"/>
        <v>0</v>
      </c>
      <c r="H147" s="385">
        <f t="shared" si="44"/>
        <v>0</v>
      </c>
      <c r="I147" s="404">
        <f t="shared" si="45"/>
        <v>0</v>
      </c>
      <c r="J147" s="53">
        <f t="shared" si="47"/>
        <v>0</v>
      </c>
      <c r="K147" s="53"/>
      <c r="L147" s="112"/>
      <c r="M147" s="53">
        <f t="shared" si="48"/>
        <v>0</v>
      </c>
      <c r="N147" s="112"/>
      <c r="O147" s="53">
        <f t="shared" si="49"/>
        <v>0</v>
      </c>
      <c r="P147" s="53">
        <f t="shared" si="50"/>
        <v>0</v>
      </c>
      <c r="Q147" s="1"/>
      <c r="R147" s="1"/>
      <c r="S147" s="1"/>
      <c r="T147" s="1"/>
      <c r="U147" s="1"/>
    </row>
    <row r="148" spans="2:21" ht="12.5">
      <c r="B148" t="str">
        <f t="shared" si="30"/>
        <v/>
      </c>
      <c r="C148" s="49">
        <f>IF(D94="","-",+C147+1)</f>
        <v>2063</v>
      </c>
      <c r="D148" s="11">
        <f>IF(F147+SUM(E$100:E147)=D$93,F147,D$93-SUM(E$100:E147))</f>
        <v>0</v>
      </c>
      <c r="E148" s="374">
        <f>IF(+J97&lt;F147,J97,D148)</f>
        <v>0</v>
      </c>
      <c r="F148" s="54">
        <f t="shared" si="42"/>
        <v>0</v>
      </c>
      <c r="G148" s="54">
        <f t="shared" si="43"/>
        <v>0</v>
      </c>
      <c r="H148" s="385">
        <f t="shared" si="44"/>
        <v>0</v>
      </c>
      <c r="I148" s="404">
        <f t="shared" si="45"/>
        <v>0</v>
      </c>
      <c r="J148" s="53">
        <f t="shared" si="47"/>
        <v>0</v>
      </c>
      <c r="K148" s="53"/>
      <c r="L148" s="112"/>
      <c r="M148" s="53">
        <f t="shared" si="48"/>
        <v>0</v>
      </c>
      <c r="N148" s="112"/>
      <c r="O148" s="53">
        <f t="shared" si="49"/>
        <v>0</v>
      </c>
      <c r="P148" s="53">
        <f t="shared" si="50"/>
        <v>0</v>
      </c>
      <c r="Q148" s="1"/>
      <c r="R148" s="1"/>
      <c r="S148" s="1"/>
      <c r="T148" s="1"/>
      <c r="U148" s="1"/>
    </row>
    <row r="149" spans="2:21" ht="12.5">
      <c r="B149" t="str">
        <f t="shared" si="30"/>
        <v/>
      </c>
      <c r="C149" s="49">
        <f>IF(D94="","-",+C148+1)</f>
        <v>2064</v>
      </c>
      <c r="D149" s="11">
        <f>IF(F148+SUM(E$100:E148)=D$93,F148,D$93-SUM(E$100:E148))</f>
        <v>0</v>
      </c>
      <c r="E149" s="374">
        <f>IF(+J97&lt;F148,J97,D149)</f>
        <v>0</v>
      </c>
      <c r="F149" s="54">
        <f t="shared" si="42"/>
        <v>0</v>
      </c>
      <c r="G149" s="54">
        <f t="shared" si="43"/>
        <v>0</v>
      </c>
      <c r="H149" s="385">
        <f t="shared" si="44"/>
        <v>0</v>
      </c>
      <c r="I149" s="404">
        <f t="shared" si="45"/>
        <v>0</v>
      </c>
      <c r="J149" s="53">
        <f t="shared" si="47"/>
        <v>0</v>
      </c>
      <c r="K149" s="53"/>
      <c r="L149" s="112"/>
      <c r="M149" s="53">
        <f t="shared" si="48"/>
        <v>0</v>
      </c>
      <c r="N149" s="112"/>
      <c r="O149" s="53">
        <f t="shared" si="49"/>
        <v>0</v>
      </c>
      <c r="P149" s="53">
        <f t="shared" si="50"/>
        <v>0</v>
      </c>
      <c r="Q149" s="1"/>
      <c r="R149" s="1"/>
      <c r="S149" s="1"/>
      <c r="T149" s="1"/>
      <c r="U149" s="1"/>
    </row>
    <row r="150" spans="2:21" ht="12.5">
      <c r="B150" t="str">
        <f t="shared" si="30"/>
        <v/>
      </c>
      <c r="C150" s="49">
        <f>IF(D94="","-",+C149+1)</f>
        <v>2065</v>
      </c>
      <c r="D150" s="11">
        <f>IF(F149+SUM(E$100:E149)=D$93,F149,D$93-SUM(E$100:E149))</f>
        <v>0</v>
      </c>
      <c r="E150" s="374">
        <f>IF(+J97&lt;F149,J97,D150)</f>
        <v>0</v>
      </c>
      <c r="F150" s="54">
        <f t="shared" si="42"/>
        <v>0</v>
      </c>
      <c r="G150" s="54">
        <f t="shared" si="43"/>
        <v>0</v>
      </c>
      <c r="H150" s="385">
        <f t="shared" si="44"/>
        <v>0</v>
      </c>
      <c r="I150" s="404">
        <f t="shared" si="45"/>
        <v>0</v>
      </c>
      <c r="J150" s="53">
        <f t="shared" si="47"/>
        <v>0</v>
      </c>
      <c r="K150" s="53"/>
      <c r="L150" s="112"/>
      <c r="M150" s="53">
        <f t="shared" si="48"/>
        <v>0</v>
      </c>
      <c r="N150" s="112"/>
      <c r="O150" s="53">
        <f t="shared" si="49"/>
        <v>0</v>
      </c>
      <c r="P150" s="53">
        <f t="shared" si="50"/>
        <v>0</v>
      </c>
      <c r="Q150" s="1"/>
      <c r="R150" s="1"/>
      <c r="S150" s="1"/>
      <c r="T150" s="1"/>
      <c r="U150" s="1"/>
    </row>
    <row r="151" spans="2:21" ht="12.5">
      <c r="B151" t="str">
        <f t="shared" si="30"/>
        <v/>
      </c>
      <c r="C151" s="49">
        <f>IF(D94="","-",+C150+1)</f>
        <v>2066</v>
      </c>
      <c r="D151" s="11">
        <f>IF(F150+SUM(E$100:E150)=D$93,F150,D$93-SUM(E$100:E150))</f>
        <v>0</v>
      </c>
      <c r="E151" s="374">
        <f>IF(+J97&lt;F150,J97,D151)</f>
        <v>0</v>
      </c>
      <c r="F151" s="54">
        <f t="shared" si="42"/>
        <v>0</v>
      </c>
      <c r="G151" s="54">
        <f t="shared" si="43"/>
        <v>0</v>
      </c>
      <c r="H151" s="385">
        <f t="shared" si="44"/>
        <v>0</v>
      </c>
      <c r="I151" s="404">
        <f t="shared" si="45"/>
        <v>0</v>
      </c>
      <c r="J151" s="53">
        <f t="shared" si="47"/>
        <v>0</v>
      </c>
      <c r="K151" s="53"/>
      <c r="L151" s="112"/>
      <c r="M151" s="53">
        <f t="shared" si="48"/>
        <v>0</v>
      </c>
      <c r="N151" s="112"/>
      <c r="O151" s="53">
        <f t="shared" si="49"/>
        <v>0</v>
      </c>
      <c r="P151" s="53">
        <f t="shared" si="50"/>
        <v>0</v>
      </c>
      <c r="Q151" s="1"/>
      <c r="R151" s="1"/>
      <c r="S151" s="1"/>
      <c r="T151" s="1"/>
      <c r="U151" s="1"/>
    </row>
    <row r="152" spans="2:21" ht="12.5">
      <c r="B152" t="str">
        <f t="shared" si="30"/>
        <v/>
      </c>
      <c r="C152" s="49">
        <f>IF(D94="","-",+C151+1)</f>
        <v>2067</v>
      </c>
      <c r="D152" s="11">
        <f>IF(F151+SUM(E$100:E151)=D$93,F151,D$93-SUM(E$100:E151))</f>
        <v>0</v>
      </c>
      <c r="E152" s="374">
        <f>IF(+J97&lt;F151,J97,D152)</f>
        <v>0</v>
      </c>
      <c r="F152" s="54">
        <f t="shared" si="42"/>
        <v>0</v>
      </c>
      <c r="G152" s="54">
        <f t="shared" si="43"/>
        <v>0</v>
      </c>
      <c r="H152" s="385">
        <f t="shared" si="44"/>
        <v>0</v>
      </c>
      <c r="I152" s="404">
        <f t="shared" si="45"/>
        <v>0</v>
      </c>
      <c r="J152" s="53">
        <f t="shared" si="47"/>
        <v>0</v>
      </c>
      <c r="K152" s="53"/>
      <c r="L152" s="112"/>
      <c r="M152" s="53">
        <f t="shared" si="48"/>
        <v>0</v>
      </c>
      <c r="N152" s="112"/>
      <c r="O152" s="53">
        <f t="shared" si="49"/>
        <v>0</v>
      </c>
      <c r="P152" s="53">
        <f t="shared" si="50"/>
        <v>0</v>
      </c>
      <c r="Q152" s="1"/>
      <c r="R152" s="1"/>
      <c r="S152" s="1"/>
      <c r="T152" s="1"/>
      <c r="U152" s="1"/>
    </row>
    <row r="153" spans="2:21" ht="12.5">
      <c r="B153" t="str">
        <f t="shared" si="30"/>
        <v/>
      </c>
      <c r="C153" s="49">
        <f>IF(D94="","-",+C152+1)</f>
        <v>2068</v>
      </c>
      <c r="D153" s="11">
        <f>IF(F152+SUM(E$100:E152)=D$93,F152,D$93-SUM(E$100:E152))</f>
        <v>0</v>
      </c>
      <c r="E153" s="374">
        <f>IF(+J97&lt;F152,J97,D153)</f>
        <v>0</v>
      </c>
      <c r="F153" s="54">
        <f t="shared" si="42"/>
        <v>0</v>
      </c>
      <c r="G153" s="54">
        <f t="shared" si="43"/>
        <v>0</v>
      </c>
      <c r="H153" s="385">
        <f t="shared" si="44"/>
        <v>0</v>
      </c>
      <c r="I153" s="404">
        <f t="shared" si="45"/>
        <v>0</v>
      </c>
      <c r="J153" s="53">
        <f t="shared" si="47"/>
        <v>0</v>
      </c>
      <c r="K153" s="53"/>
      <c r="L153" s="112"/>
      <c r="M153" s="53">
        <f t="shared" si="48"/>
        <v>0</v>
      </c>
      <c r="N153" s="112"/>
      <c r="O153" s="53">
        <f t="shared" si="49"/>
        <v>0</v>
      </c>
      <c r="P153" s="53">
        <f t="shared" si="50"/>
        <v>0</v>
      </c>
      <c r="Q153" s="1"/>
      <c r="R153" s="1"/>
      <c r="S153" s="1"/>
      <c r="T153" s="1"/>
      <c r="U153" s="1"/>
    </row>
    <row r="154" spans="2:21" ht="12.5">
      <c r="B154" t="str">
        <f t="shared" si="30"/>
        <v/>
      </c>
      <c r="C154" s="49">
        <f>IF(D94="","-",+C153+1)</f>
        <v>2069</v>
      </c>
      <c r="D154" s="11">
        <f>IF(F153+SUM(E$100:E153)=D$93,F153,D$93-SUM(E$100:E153))</f>
        <v>0</v>
      </c>
      <c r="E154" s="374">
        <f>IF(+J97&lt;F153,J97,D154)</f>
        <v>0</v>
      </c>
      <c r="F154" s="54">
        <f t="shared" si="42"/>
        <v>0</v>
      </c>
      <c r="G154" s="54">
        <f t="shared" si="43"/>
        <v>0</v>
      </c>
      <c r="H154" s="385">
        <f t="shared" si="44"/>
        <v>0</v>
      </c>
      <c r="I154" s="404">
        <f t="shared" si="45"/>
        <v>0</v>
      </c>
      <c r="J154" s="53">
        <f t="shared" si="47"/>
        <v>0</v>
      </c>
      <c r="K154" s="53"/>
      <c r="L154" s="112"/>
      <c r="M154" s="53">
        <f t="shared" si="48"/>
        <v>0</v>
      </c>
      <c r="N154" s="112"/>
      <c r="O154" s="53">
        <f t="shared" si="49"/>
        <v>0</v>
      </c>
      <c r="P154" s="53">
        <f t="shared" si="50"/>
        <v>0</v>
      </c>
      <c r="Q154" s="1"/>
      <c r="R154" s="1"/>
      <c r="S154" s="1"/>
      <c r="T154" s="1"/>
      <c r="U154" s="1"/>
    </row>
    <row r="155" spans="2:21" ht="13" thickBot="1">
      <c r="B155" t="str">
        <f t="shared" si="30"/>
        <v/>
      </c>
      <c r="C155" s="58">
        <f>IF(D94="","-",+C154+1)</f>
        <v>2070</v>
      </c>
      <c r="D155" s="11">
        <f>IF(F154+SUM(E$100:E154)=D$93,F154,D$93-SUM(E$100:E154))</f>
        <v>0</v>
      </c>
      <c r="E155" s="386">
        <f>IF(+J97&lt;F154,J97,D155)</f>
        <v>0</v>
      </c>
      <c r="F155" s="59">
        <f t="shared" si="42"/>
        <v>0</v>
      </c>
      <c r="G155" s="59">
        <f t="shared" si="43"/>
        <v>0</v>
      </c>
      <c r="H155" s="441">
        <f t="shared" si="44"/>
        <v>0</v>
      </c>
      <c r="I155" s="442">
        <f t="shared" si="45"/>
        <v>0</v>
      </c>
      <c r="J155" s="63">
        <f t="shared" si="47"/>
        <v>0</v>
      </c>
      <c r="K155" s="53"/>
      <c r="L155" s="113"/>
      <c r="M155" s="63">
        <f t="shared" si="48"/>
        <v>0</v>
      </c>
      <c r="N155" s="113"/>
      <c r="O155" s="63">
        <f t="shared" si="49"/>
        <v>0</v>
      </c>
      <c r="P155" s="63">
        <f t="shared" si="50"/>
        <v>0</v>
      </c>
      <c r="Q155" s="1"/>
      <c r="R155" s="1"/>
      <c r="S155" s="1"/>
      <c r="T155" s="1"/>
      <c r="U155" s="1"/>
    </row>
    <row r="156" spans="2:21" ht="12.5">
      <c r="C156" s="11" t="s">
        <v>75</v>
      </c>
      <c r="D156" s="239"/>
      <c r="E156" s="239">
        <f>SUM(E100:E155)</f>
        <v>8535104</v>
      </c>
      <c r="F156" s="239"/>
      <c r="G156" s="239"/>
      <c r="H156" s="239">
        <f>SUM(H100:H155)</f>
        <v>19676142.294904638</v>
      </c>
      <c r="I156" s="239">
        <f>SUM(I100:I155)</f>
        <v>19676142.294904638</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41" priority="1" stopIfTrue="1" operator="equal">
      <formula>$I$10</formula>
    </cfRule>
  </conditionalFormatting>
  <conditionalFormatting sqref="C100:C155">
    <cfRule type="cellIs" dxfId="40"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1">
    <tabColor theme="9" tint="0.39997558519241921"/>
  </sheetPr>
  <dimension ref="A1:U163"/>
  <sheetViews>
    <sheetView topLeftCell="F96" zoomScaleNormal="100" zoomScaleSheetLayoutView="78" workbookViewId="0">
      <selection activeCell="L108" sqref="L108:P111"/>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10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765131.27278380515</v>
      </c>
      <c r="P5" s="1"/>
      <c r="R5" s="1"/>
      <c r="S5" s="1"/>
      <c r="T5" s="1"/>
      <c r="U5" s="1"/>
    </row>
    <row r="6" spans="1:21" ht="15.5">
      <c r="C6" s="6"/>
      <c r="D6" s="2"/>
      <c r="E6" s="1"/>
      <c r="F6" s="1"/>
      <c r="G6" s="1"/>
      <c r="H6" s="348"/>
      <c r="I6" s="348"/>
      <c r="J6" s="349"/>
      <c r="K6" s="22" t="s">
        <v>243</v>
      </c>
      <c r="L6" s="350"/>
      <c r="M6" s="1"/>
      <c r="N6" s="351">
        <f>VLOOKUP(I10,C17:I73,6)</f>
        <v>765131.27278380515</v>
      </c>
      <c r="O6" s="1"/>
      <c r="P6" s="1"/>
      <c r="R6" s="1"/>
      <c r="S6" s="1"/>
      <c r="T6" s="1"/>
      <c r="U6" s="1"/>
    </row>
    <row r="7" spans="1:21" ht="13.5" thickBot="1">
      <c r="C7" s="25" t="s">
        <v>46</v>
      </c>
      <c r="D7" s="96" t="s">
        <v>229</v>
      </c>
      <c r="E7" s="1"/>
      <c r="F7" s="1"/>
      <c r="G7" s="1"/>
      <c r="H7" s="257"/>
      <c r="I7" s="257"/>
      <c r="J7" s="239"/>
      <c r="K7" s="352" t="s">
        <v>47</v>
      </c>
      <c r="L7" s="353"/>
      <c r="M7" s="353"/>
      <c r="N7" s="354">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218</v>
      </c>
      <c r="E9" s="461" t="s">
        <v>303</v>
      </c>
      <c r="F9" s="31"/>
      <c r="G9" s="472" t="s">
        <v>331</v>
      </c>
      <c r="H9" s="31"/>
      <c r="I9" s="32"/>
      <c r="J9" s="33"/>
      <c r="P9" s="1"/>
      <c r="R9" s="1"/>
      <c r="S9" s="1"/>
      <c r="T9" s="1"/>
      <c r="U9" s="1"/>
    </row>
    <row r="10" spans="1:21" ht="13">
      <c r="C10" s="34" t="s">
        <v>49</v>
      </c>
      <c r="D10" s="355">
        <v>7210308.9500000002</v>
      </c>
      <c r="E10" s="1" t="s">
        <v>50</v>
      </c>
      <c r="G10" s="2"/>
      <c r="H10" s="2"/>
      <c r="I10" s="36">
        <f>+'OKT.WS.F.BPU.ATRR.Projected'!R101</f>
        <v>2026</v>
      </c>
      <c r="J10" s="33"/>
      <c r="K10" s="239" t="s">
        <v>51</v>
      </c>
      <c r="O10" s="1"/>
      <c r="P10" s="1"/>
      <c r="R10" s="1"/>
      <c r="S10" s="1"/>
      <c r="T10" s="1"/>
      <c r="U10" s="1"/>
    </row>
    <row r="11" spans="1:21" ht="12.5">
      <c r="C11" s="34" t="s">
        <v>52</v>
      </c>
      <c r="D11" s="37">
        <v>2013</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12</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240343.63166666668</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2013</v>
      </c>
      <c r="D17" s="368">
        <v>7200873.8200000003</v>
      </c>
      <c r="E17" s="369">
        <v>0</v>
      </c>
      <c r="F17" s="368">
        <v>7200873.8200000003</v>
      </c>
      <c r="G17" s="369">
        <v>66024.408436961749</v>
      </c>
      <c r="H17" s="371">
        <v>66024.408436961749</v>
      </c>
      <c r="I17" s="51">
        <v>0</v>
      </c>
      <c r="J17" s="51"/>
      <c r="K17" s="114">
        <f t="shared" ref="K17:K22" si="1">G17</f>
        <v>66024.408436961749</v>
      </c>
      <c r="L17" s="52">
        <f t="shared" ref="L17:L22" si="2">IF(K17&lt;&gt;0,+G17-K17,0)</f>
        <v>0</v>
      </c>
      <c r="M17" s="114">
        <f t="shared" ref="M17:M22" si="3">H17</f>
        <v>66024.408436961749</v>
      </c>
      <c r="N17" s="52">
        <f>IF(M17&lt;&gt;0,+H17-M17,0)</f>
        <v>0</v>
      </c>
      <c r="O17" s="53">
        <f>+N17-L17</f>
        <v>0</v>
      </c>
      <c r="P17" s="1"/>
      <c r="R17" s="1"/>
      <c r="S17" s="1"/>
      <c r="T17" s="1"/>
      <c r="U17" s="1"/>
    </row>
    <row r="18" spans="2:21" ht="12.5">
      <c r="B18" t="str">
        <f t="shared" si="0"/>
        <v/>
      </c>
      <c r="C18" s="49">
        <f>IF(D11="","-",+C17+1)</f>
        <v>2014</v>
      </c>
      <c r="D18" s="372">
        <v>7200873.8200000003</v>
      </c>
      <c r="E18" s="370">
        <v>124569.42917795427</v>
      </c>
      <c r="F18" s="372">
        <v>7076304.3908220464</v>
      </c>
      <c r="G18" s="370">
        <v>903156.28905530274</v>
      </c>
      <c r="H18" s="371">
        <v>903156.28905530274</v>
      </c>
      <c r="I18" s="51">
        <v>0</v>
      </c>
      <c r="J18" s="51"/>
      <c r="K18" s="416">
        <f t="shared" si="1"/>
        <v>903156.28905530274</v>
      </c>
      <c r="L18" s="419">
        <f t="shared" si="2"/>
        <v>0</v>
      </c>
      <c r="M18" s="416">
        <f t="shared" si="3"/>
        <v>903156.28905530274</v>
      </c>
      <c r="N18" s="418">
        <f>IF(M18&lt;&gt;0,+H18-M18,0)</f>
        <v>0</v>
      </c>
      <c r="O18" s="419">
        <f>+N18-L18</f>
        <v>0</v>
      </c>
      <c r="P18" s="1"/>
      <c r="R18" s="1"/>
      <c r="S18" s="1"/>
      <c r="T18" s="1"/>
      <c r="U18" s="1"/>
    </row>
    <row r="19" spans="2:21" ht="12.5">
      <c r="B19" t="str">
        <f t="shared" si="0"/>
        <v/>
      </c>
      <c r="C19" s="49">
        <f>IF(D11="","-",+C18+1)</f>
        <v>2015</v>
      </c>
      <c r="D19" s="433">
        <v>7076304.3908220464</v>
      </c>
      <c r="E19" s="432">
        <v>124569.42917795427</v>
      </c>
      <c r="F19" s="433">
        <v>6951734.9616440926</v>
      </c>
      <c r="G19" s="432">
        <v>841053.03893843992</v>
      </c>
      <c r="H19" s="436">
        <v>841053.03893843992</v>
      </c>
      <c r="I19" s="51">
        <v>0</v>
      </c>
      <c r="J19" s="51"/>
      <c r="K19" s="416">
        <f t="shared" si="1"/>
        <v>841053.03893843992</v>
      </c>
      <c r="L19" s="419">
        <f t="shared" si="2"/>
        <v>0</v>
      </c>
      <c r="M19" s="416">
        <f t="shared" si="3"/>
        <v>841053.03893843992</v>
      </c>
      <c r="N19" s="418">
        <f>IF(M19&lt;&gt;0,+H19-M19,0)</f>
        <v>0</v>
      </c>
      <c r="O19" s="419">
        <f>+N19-L19</f>
        <v>0</v>
      </c>
      <c r="P19" s="1"/>
      <c r="R19" s="1"/>
      <c r="S19" s="1"/>
      <c r="T19" s="1"/>
      <c r="U19" s="1"/>
    </row>
    <row r="20" spans="2:21" ht="12.5">
      <c r="B20" t="str">
        <f t="shared" si="0"/>
        <v/>
      </c>
      <c r="C20" s="49">
        <f>IF(D11="","-",+C19+1)</f>
        <v>2016</v>
      </c>
      <c r="D20" s="433">
        <v>6951734.9616440926</v>
      </c>
      <c r="E20" s="432">
        <v>149630.22739831218</v>
      </c>
      <c r="F20" s="433">
        <v>6802104.7342457809</v>
      </c>
      <c r="G20" s="432">
        <v>883443.80340987013</v>
      </c>
      <c r="H20" s="436">
        <v>883443.80340987013</v>
      </c>
      <c r="I20" s="51">
        <f>H20-G20</f>
        <v>0</v>
      </c>
      <c r="J20" s="51"/>
      <c r="K20" s="416">
        <f t="shared" si="1"/>
        <v>883443.80340987013</v>
      </c>
      <c r="L20" s="419">
        <f t="shared" si="2"/>
        <v>0</v>
      </c>
      <c r="M20" s="416">
        <f t="shared" si="3"/>
        <v>883443.80340987013</v>
      </c>
      <c r="N20" s="53">
        <f t="shared" ref="N20:N73" si="4">IF(M20&lt;&gt;0,+H20-M20,0)</f>
        <v>0</v>
      </c>
      <c r="O20" s="53">
        <f t="shared" ref="O20:O73" si="5">+N20-L20</f>
        <v>0</v>
      </c>
      <c r="P20" s="1"/>
      <c r="R20" s="1"/>
      <c r="S20" s="1"/>
      <c r="T20" s="1"/>
      <c r="U20" s="1"/>
    </row>
    <row r="21" spans="2:21" ht="12.5">
      <c r="B21" t="str">
        <f t="shared" si="0"/>
        <v>IU</v>
      </c>
      <c r="C21" s="49">
        <f>IF(D11="","-",+C20+1)</f>
        <v>2017</v>
      </c>
      <c r="D21" s="433">
        <v>6811539.9142457796</v>
      </c>
      <c r="E21" s="432">
        <v>141768.94979225809</v>
      </c>
      <c r="F21" s="433">
        <v>6669770.9644535212</v>
      </c>
      <c r="G21" s="432">
        <v>882836.42245279858</v>
      </c>
      <c r="H21" s="436">
        <v>882836.42245279858</v>
      </c>
      <c r="I21" s="51">
        <f t="shared" ref="I21:I73" si="6">H21-G21</f>
        <v>0</v>
      </c>
      <c r="J21" s="51"/>
      <c r="K21" s="416">
        <f t="shared" si="1"/>
        <v>882836.42245279858</v>
      </c>
      <c r="L21" s="419">
        <f t="shared" si="2"/>
        <v>0</v>
      </c>
      <c r="M21" s="416">
        <f t="shared" si="3"/>
        <v>882836.42245279858</v>
      </c>
      <c r="N21" s="53">
        <f>IF(M21&lt;&gt;0,+H21-M21,0)</f>
        <v>0</v>
      </c>
      <c r="O21" s="53">
        <f>+N21-L21</f>
        <v>0</v>
      </c>
      <c r="P21" s="1"/>
      <c r="R21" s="1"/>
      <c r="S21" s="1"/>
      <c r="T21" s="1"/>
      <c r="U21" s="1"/>
    </row>
    <row r="22" spans="2:21" ht="12.5">
      <c r="B22" t="str">
        <f t="shared" si="0"/>
        <v/>
      </c>
      <c r="C22" s="49">
        <f>IF(D11="","-",+C21+1)</f>
        <v>2018</v>
      </c>
      <c r="D22" s="433">
        <v>6669770.9644535212</v>
      </c>
      <c r="E22" s="432">
        <v>176829.81385654397</v>
      </c>
      <c r="F22" s="433">
        <v>6492941.1505969772</v>
      </c>
      <c r="G22" s="432">
        <v>845651.23589628318</v>
      </c>
      <c r="H22" s="436">
        <v>845651.23589628318</v>
      </c>
      <c r="I22" s="51">
        <v>0</v>
      </c>
      <c r="J22" s="51"/>
      <c r="K22" s="416">
        <f t="shared" si="1"/>
        <v>845651.23589628318</v>
      </c>
      <c r="L22" s="419">
        <f t="shared" si="2"/>
        <v>0</v>
      </c>
      <c r="M22" s="416">
        <f t="shared" si="3"/>
        <v>845651.23589628318</v>
      </c>
      <c r="N22" s="53">
        <f>IF(M22&lt;&gt;0,+H22-M22,0)</f>
        <v>0</v>
      </c>
      <c r="O22" s="53">
        <f>+N22-L22</f>
        <v>0</v>
      </c>
      <c r="P22" s="1"/>
      <c r="R22" s="1"/>
      <c r="S22" s="1"/>
      <c r="T22" s="1"/>
      <c r="U22" s="1"/>
    </row>
    <row r="23" spans="2:21" ht="12.5">
      <c r="B23" t="str">
        <f t="shared" si="0"/>
        <v/>
      </c>
      <c r="C23" s="49">
        <f>IF(D11="","-",+C22+1)</f>
        <v>2019</v>
      </c>
      <c r="D23" s="433">
        <v>6492941.1505969772</v>
      </c>
      <c r="E23" s="432">
        <v>213849.4508925222</v>
      </c>
      <c r="F23" s="433">
        <v>6279091.6997044552</v>
      </c>
      <c r="G23" s="432">
        <v>877586.22744876624</v>
      </c>
      <c r="H23" s="436">
        <v>877586.22744876624</v>
      </c>
      <c r="I23" s="51">
        <f t="shared" si="6"/>
        <v>0</v>
      </c>
      <c r="J23" s="51"/>
      <c r="K23" s="416">
        <f t="shared" ref="K23" si="7">G23</f>
        <v>877586.22744876624</v>
      </c>
      <c r="L23" s="419">
        <f t="shared" ref="L23" si="8">IF(K23&lt;&gt;0,+G23-K23,0)</f>
        <v>0</v>
      </c>
      <c r="M23" s="416">
        <f t="shared" ref="M23" si="9">H23</f>
        <v>877586.22744876624</v>
      </c>
      <c r="N23" s="53">
        <f>IF(M23&lt;&gt;0,+H23-M23,0)</f>
        <v>0</v>
      </c>
      <c r="O23" s="53">
        <f>+N23-L23</f>
        <v>0</v>
      </c>
      <c r="P23" s="1"/>
      <c r="R23" s="1"/>
      <c r="S23" s="1"/>
      <c r="T23" s="1"/>
      <c r="U23" s="1"/>
    </row>
    <row r="24" spans="2:21" ht="12.5">
      <c r="B24" t="str">
        <f t="shared" si="0"/>
        <v>IU</v>
      </c>
      <c r="C24" s="49">
        <f>IF(D11="","-",+C23+1)</f>
        <v>2020</v>
      </c>
      <c r="D24" s="433">
        <v>6316111.3367404332</v>
      </c>
      <c r="E24" s="432">
        <v>211130.68525810694</v>
      </c>
      <c r="F24" s="433">
        <v>6104980.651482326</v>
      </c>
      <c r="G24" s="432">
        <v>862818.59359815018</v>
      </c>
      <c r="H24" s="436">
        <v>862818.59359815018</v>
      </c>
      <c r="I24" s="51">
        <f t="shared" si="6"/>
        <v>0</v>
      </c>
      <c r="J24" s="51"/>
      <c r="K24" s="416">
        <f t="shared" ref="K24" si="10">G24</f>
        <v>862818.59359815018</v>
      </c>
      <c r="L24" s="419">
        <f t="shared" ref="L24" si="11">IF(K24&lt;&gt;0,+G24-K24,0)</f>
        <v>0</v>
      </c>
      <c r="M24" s="416">
        <f t="shared" ref="M24" si="12">H24</f>
        <v>862818.59359815018</v>
      </c>
      <c r="N24" s="53">
        <f>IF(M24&lt;&gt;0,+H24-M24,0)</f>
        <v>0</v>
      </c>
      <c r="O24" s="53">
        <f t="shared" si="5"/>
        <v>0</v>
      </c>
      <c r="P24" s="1"/>
      <c r="R24" s="1"/>
      <c r="S24" s="1"/>
      <c r="T24" s="1"/>
      <c r="U24" s="1"/>
    </row>
    <row r="25" spans="2:21" ht="12.5">
      <c r="B25" t="str">
        <f t="shared" si="0"/>
        <v>IU</v>
      </c>
      <c r="C25" s="49">
        <f>IF(D11="","-",+C24+1)</f>
        <v>2021</v>
      </c>
      <c r="D25" s="433">
        <v>6067961.014446348</v>
      </c>
      <c r="E25" s="432">
        <v>232590.61290322582</v>
      </c>
      <c r="F25" s="433">
        <v>5835370.4015431218</v>
      </c>
      <c r="G25" s="432">
        <v>876471.96738932701</v>
      </c>
      <c r="H25" s="436">
        <v>876471.96738932701</v>
      </c>
      <c r="I25" s="51">
        <f t="shared" si="6"/>
        <v>0</v>
      </c>
      <c r="J25" s="51"/>
      <c r="K25" s="416">
        <f t="shared" ref="K25" si="13">G25</f>
        <v>876471.96738932701</v>
      </c>
      <c r="L25" s="419">
        <f t="shared" ref="L25" si="14">IF(K25&lt;&gt;0,+G25-K25,0)</f>
        <v>0</v>
      </c>
      <c r="M25" s="416">
        <f t="shared" ref="M25" si="15">H25</f>
        <v>876471.96738932701</v>
      </c>
      <c r="N25" s="53">
        <f t="shared" si="4"/>
        <v>0</v>
      </c>
      <c r="O25" s="53">
        <f t="shared" si="5"/>
        <v>0</v>
      </c>
      <c r="P25" s="1"/>
      <c r="R25" s="1"/>
      <c r="S25" s="1"/>
      <c r="T25" s="1"/>
      <c r="U25" s="1"/>
    </row>
    <row r="26" spans="2:21" ht="12.5">
      <c r="B26" t="str">
        <f t="shared" si="0"/>
        <v/>
      </c>
      <c r="C26" s="49">
        <f>IF(D11="","-",+C25+1)</f>
        <v>2022</v>
      </c>
      <c r="D26" s="433">
        <v>5835370.4015431218</v>
      </c>
      <c r="E26" s="432">
        <v>218494.21212121213</v>
      </c>
      <c r="F26" s="433">
        <v>5616876.1894219099</v>
      </c>
      <c r="G26" s="432">
        <v>875617.10069768119</v>
      </c>
      <c r="H26" s="436">
        <v>875617.10069768119</v>
      </c>
      <c r="I26" s="51">
        <f t="shared" si="6"/>
        <v>0</v>
      </c>
      <c r="J26" s="51"/>
      <c r="K26" s="416">
        <f t="shared" ref="K26" si="16">G26</f>
        <v>875617.10069768119</v>
      </c>
      <c r="L26" s="419">
        <f t="shared" ref="L26" si="17">IF(K26&lt;&gt;0,+G26-K26,0)</f>
        <v>0</v>
      </c>
      <c r="M26" s="416">
        <f t="shared" ref="M26" si="18">H26</f>
        <v>875617.10069768119</v>
      </c>
      <c r="N26" s="53">
        <f t="shared" si="4"/>
        <v>0</v>
      </c>
      <c r="O26" s="53">
        <f t="shared" si="5"/>
        <v>0</v>
      </c>
      <c r="P26" s="1"/>
      <c r="R26" s="1"/>
      <c r="S26" s="1"/>
      <c r="T26" s="1"/>
      <c r="U26" s="1"/>
    </row>
    <row r="27" spans="2:21" ht="12.5">
      <c r="B27" t="str">
        <f t="shared" si="0"/>
        <v>IU</v>
      </c>
      <c r="C27" s="49">
        <f>IF(D11="","-",+C26+1)</f>
        <v>2023</v>
      </c>
      <c r="D27" s="433">
        <v>5616876.13942191</v>
      </c>
      <c r="E27" s="432">
        <v>232590.61129032259</v>
      </c>
      <c r="F27" s="433">
        <v>5384285.5281315874</v>
      </c>
      <c r="G27" s="432">
        <v>854336.96728904522</v>
      </c>
      <c r="H27" s="436">
        <v>854336.96728904522</v>
      </c>
      <c r="I27" s="51">
        <f t="shared" si="6"/>
        <v>0</v>
      </c>
      <c r="J27" s="51"/>
      <c r="K27" s="416">
        <f t="shared" ref="K27:K28" si="19">G27</f>
        <v>854336.96728904522</v>
      </c>
      <c r="L27" s="419">
        <f t="shared" ref="L27:L28" si="20">IF(K27&lt;&gt;0,+G27-K27,0)</f>
        <v>0</v>
      </c>
      <c r="M27" s="416">
        <f t="shared" ref="M27:M28" si="21">H27</f>
        <v>854336.96728904522</v>
      </c>
      <c r="N27" s="53">
        <f t="shared" ref="N27:N28" si="22">IF(M27&lt;&gt;0,+H27-M27,0)</f>
        <v>0</v>
      </c>
      <c r="O27" s="53">
        <f t="shared" ref="O27:O28" si="23">+N27-L27</f>
        <v>0</v>
      </c>
      <c r="P27" s="1"/>
      <c r="R27" s="1"/>
      <c r="S27" s="1"/>
      <c r="T27" s="1"/>
      <c r="U27" s="1"/>
    </row>
    <row r="28" spans="2:21" ht="12.5">
      <c r="B28" t="str">
        <f t="shared" si="0"/>
        <v/>
      </c>
      <c r="C28" s="49">
        <f>IF(D11="","-",+C27+1)</f>
        <v>2024</v>
      </c>
      <c r="D28" s="433">
        <v>5384285.5281315874</v>
      </c>
      <c r="E28" s="432">
        <v>232590.61129032259</v>
      </c>
      <c r="F28" s="433">
        <v>5151694.9168412648</v>
      </c>
      <c r="G28" s="432">
        <v>832781.34076982411</v>
      </c>
      <c r="H28" s="436">
        <v>832781.34076982411</v>
      </c>
      <c r="I28" s="51">
        <f t="shared" si="6"/>
        <v>0</v>
      </c>
      <c r="J28" s="51"/>
      <c r="K28" s="416">
        <f t="shared" si="19"/>
        <v>832781.34076982411</v>
      </c>
      <c r="L28" s="419">
        <f t="shared" si="20"/>
        <v>0</v>
      </c>
      <c r="M28" s="416">
        <f t="shared" si="21"/>
        <v>832781.34076982411</v>
      </c>
      <c r="N28" s="53">
        <f t="shared" si="22"/>
        <v>0</v>
      </c>
      <c r="O28" s="53">
        <f t="shared" si="23"/>
        <v>0</v>
      </c>
      <c r="P28" s="1"/>
      <c r="R28" s="1"/>
      <c r="S28" s="1"/>
      <c r="T28" s="1"/>
      <c r="U28" s="1"/>
    </row>
    <row r="29" spans="2:21" ht="12.5">
      <c r="B29" t="str">
        <f t="shared" si="0"/>
        <v/>
      </c>
      <c r="C29" s="49">
        <f>IF(D11="","-",+C28+1)</f>
        <v>2025</v>
      </c>
      <c r="D29" s="433">
        <v>5151694.9168412648</v>
      </c>
      <c r="E29" s="432">
        <v>240343.63166666668</v>
      </c>
      <c r="F29" s="433">
        <v>4911351.285174598</v>
      </c>
      <c r="G29" s="432">
        <v>816201.08529569418</v>
      </c>
      <c r="H29" s="436">
        <v>816201.08529569418</v>
      </c>
      <c r="I29" s="51">
        <f t="shared" si="6"/>
        <v>0</v>
      </c>
      <c r="J29" s="51"/>
      <c r="K29" s="416">
        <f t="shared" ref="K29" si="24">G29</f>
        <v>816201.08529569418</v>
      </c>
      <c r="L29" s="419">
        <f t="shared" ref="L29" si="25">IF(K29&lt;&gt;0,+G29-K29,0)</f>
        <v>0</v>
      </c>
      <c r="M29" s="416">
        <f t="shared" ref="M29" si="26">H29</f>
        <v>816201.08529569418</v>
      </c>
      <c r="N29" s="53">
        <f t="shared" ref="N29" si="27">IF(M29&lt;&gt;0,+H29-M29,0)</f>
        <v>0</v>
      </c>
      <c r="O29" s="53">
        <f t="shared" ref="O29" si="28">+N29-L29</f>
        <v>0</v>
      </c>
      <c r="P29" s="1"/>
      <c r="R29" s="1"/>
      <c r="S29" s="1"/>
      <c r="T29" s="1"/>
      <c r="U29" s="1"/>
    </row>
    <row r="30" spans="2:21" ht="13">
      <c r="B30" t="str">
        <f t="shared" si="0"/>
        <v/>
      </c>
      <c r="C30" s="479">
        <f>IF(D11="","-",+C29+1)</f>
        <v>2026</v>
      </c>
      <c r="D30" s="54">
        <f>IF(F29+SUM(E$17:E29)=D$10,F29,D$10-SUM(E$17:E29))</f>
        <v>4911351.285174598</v>
      </c>
      <c r="E30" s="374">
        <f t="shared" ref="E30:E73" si="29">IF(+$I$14&lt;F29,$I$14,D30)</f>
        <v>240343.63166666668</v>
      </c>
      <c r="F30" s="54">
        <f t="shared" ref="F30:F73" si="30">+D30-E30</f>
        <v>4671007.6535079312</v>
      </c>
      <c r="G30" s="375">
        <f t="shared" ref="G30:G73" si="31">(D30+F30)/2*I$12+E30</f>
        <v>765131.27278380515</v>
      </c>
      <c r="H30" s="356">
        <f t="shared" ref="H30:H73" si="32">+(D30+F30)/2*I$13+E30</f>
        <v>765131.27278380515</v>
      </c>
      <c r="I30" s="51">
        <f t="shared" si="6"/>
        <v>0</v>
      </c>
      <c r="J30" s="51"/>
      <c r="K30" s="112"/>
      <c r="L30" s="53">
        <f t="shared" ref="L30:L73" si="33">IF(K30&lt;&gt;0,+G30-K30,0)</f>
        <v>0</v>
      </c>
      <c r="M30" s="112"/>
      <c r="N30" s="53">
        <f t="shared" si="4"/>
        <v>0</v>
      </c>
      <c r="O30" s="53">
        <f t="shared" si="5"/>
        <v>0</v>
      </c>
      <c r="P30" s="1"/>
      <c r="R30" s="1"/>
      <c r="S30" s="1"/>
      <c r="T30" s="1"/>
      <c r="U30" s="1"/>
    </row>
    <row r="31" spans="2:21" ht="12.5">
      <c r="B31" t="str">
        <f t="shared" si="0"/>
        <v/>
      </c>
      <c r="C31" s="49">
        <f>IF(D11="","-",+C30+1)</f>
        <v>2027</v>
      </c>
      <c r="D31" s="54">
        <f>IF(F30+SUM(E$17:E30)=D$10,F30,D$10-SUM(E$17:E30))</f>
        <v>4671007.6535079312</v>
      </c>
      <c r="E31" s="374">
        <f t="shared" si="29"/>
        <v>240343.63166666668</v>
      </c>
      <c r="F31" s="54">
        <f t="shared" si="30"/>
        <v>4430664.0218412643</v>
      </c>
      <c r="G31" s="375">
        <f t="shared" si="31"/>
        <v>738805.94551794545</v>
      </c>
      <c r="H31" s="356">
        <f t="shared" si="32"/>
        <v>738805.94551794545</v>
      </c>
      <c r="I31" s="51">
        <f t="shared" si="6"/>
        <v>0</v>
      </c>
      <c r="J31" s="51"/>
      <c r="K31" s="112"/>
      <c r="L31" s="53">
        <f t="shared" si="33"/>
        <v>0</v>
      </c>
      <c r="M31" s="112"/>
      <c r="N31" s="53">
        <f t="shared" si="4"/>
        <v>0</v>
      </c>
      <c r="O31" s="53">
        <f t="shared" si="5"/>
        <v>0</v>
      </c>
      <c r="P31" s="1"/>
      <c r="R31" s="1"/>
      <c r="S31" s="1"/>
      <c r="T31" s="1"/>
      <c r="U31" s="1"/>
    </row>
    <row r="32" spans="2:21" ht="12.5">
      <c r="B32" t="str">
        <f t="shared" si="0"/>
        <v/>
      </c>
      <c r="C32" s="49">
        <f>IF(D12="","-",+C31+1)</f>
        <v>2028</v>
      </c>
      <c r="D32" s="54">
        <f>IF(F31+SUM(E$17:E31)=D$10,F31,D$10-SUM(E$17:E31))</f>
        <v>4430664.0218412643</v>
      </c>
      <c r="E32" s="374">
        <f>IF(+$I$14&lt;F31,$I$14,D32)</f>
        <v>240343.63166666668</v>
      </c>
      <c r="F32" s="54">
        <f>+D32-E32</f>
        <v>4190320.3901745975</v>
      </c>
      <c r="G32" s="375">
        <f t="shared" si="31"/>
        <v>712480.61825208587</v>
      </c>
      <c r="H32" s="356">
        <f t="shared" si="32"/>
        <v>712480.61825208587</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2029</v>
      </c>
      <c r="D33" s="54">
        <f>IF(F32+SUM(E$17:E32)=D$10,F32,D$10-SUM(E$17:E32))</f>
        <v>4190320.3901745975</v>
      </c>
      <c r="E33" s="374">
        <f>IF(+$I$14&lt;F32,$I$14,D33)</f>
        <v>240343.63166666668</v>
      </c>
      <c r="F33" s="54">
        <f>+D33-E33</f>
        <v>3949976.7585079307</v>
      </c>
      <c r="G33" s="375">
        <f t="shared" si="31"/>
        <v>686155.29098622617</v>
      </c>
      <c r="H33" s="356">
        <f t="shared" si="32"/>
        <v>686155.29098622617</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49">
        <f>IF(D14="","-",+C33+1)</f>
        <v>2030</v>
      </c>
      <c r="D34" s="377">
        <f>IF(F33+SUM(E$17:E33)=D$10,F33,D$10-SUM(E$17:E33))</f>
        <v>3949976.7585079307</v>
      </c>
      <c r="E34" s="378">
        <f t="shared" si="29"/>
        <v>240343.63166666668</v>
      </c>
      <c r="F34" s="377">
        <f t="shared" si="30"/>
        <v>3709633.1268412638</v>
      </c>
      <c r="G34" s="375">
        <f t="shared" si="31"/>
        <v>659829.96372036659</v>
      </c>
      <c r="H34" s="356">
        <f t="shared" si="32"/>
        <v>659829.96372036659</v>
      </c>
      <c r="I34" s="381">
        <f t="shared" si="6"/>
        <v>0</v>
      </c>
      <c r="J34" s="381"/>
      <c r="K34" s="382"/>
      <c r="L34" s="383">
        <f t="shared" si="33"/>
        <v>0</v>
      </c>
      <c r="M34" s="382"/>
      <c r="N34" s="383">
        <f t="shared" si="4"/>
        <v>0</v>
      </c>
      <c r="O34" s="383">
        <f t="shared" si="5"/>
        <v>0</v>
      </c>
      <c r="P34" s="384"/>
      <c r="Q34" s="184"/>
      <c r="R34" s="384"/>
      <c r="S34" s="384"/>
      <c r="T34" s="384"/>
      <c r="U34" s="1"/>
    </row>
    <row r="35" spans="2:21" ht="12.5">
      <c r="B35" t="str">
        <f t="shared" si="0"/>
        <v/>
      </c>
      <c r="C35" s="49">
        <f>IF(D11="","-",+C34+1)</f>
        <v>2031</v>
      </c>
      <c r="D35" s="54">
        <f>IF(F34+SUM(E$17:E34)=D$10,F34,D$10-SUM(E$17:E34))</f>
        <v>3709633.1268412638</v>
      </c>
      <c r="E35" s="374">
        <f t="shared" si="29"/>
        <v>240343.63166666668</v>
      </c>
      <c r="F35" s="54">
        <f t="shared" si="30"/>
        <v>3469289.495174597</v>
      </c>
      <c r="G35" s="375">
        <f t="shared" si="31"/>
        <v>633504.63645450689</v>
      </c>
      <c r="H35" s="356">
        <f t="shared" si="32"/>
        <v>633504.63645450689</v>
      </c>
      <c r="I35" s="51">
        <f t="shared" si="6"/>
        <v>0</v>
      </c>
      <c r="J35" s="51"/>
      <c r="K35" s="112"/>
      <c r="L35" s="53">
        <f t="shared" si="33"/>
        <v>0</v>
      </c>
      <c r="M35" s="112"/>
      <c r="N35" s="53">
        <f t="shared" si="4"/>
        <v>0</v>
      </c>
      <c r="O35" s="53">
        <f t="shared" si="5"/>
        <v>0</v>
      </c>
      <c r="P35" s="1"/>
      <c r="R35" s="1"/>
      <c r="S35" s="1"/>
      <c r="T35" s="1"/>
      <c r="U35" s="1"/>
    </row>
    <row r="36" spans="2:21" ht="12.5">
      <c r="B36" t="str">
        <f t="shared" si="0"/>
        <v/>
      </c>
      <c r="C36" s="49">
        <f>IF(D11="","-",+C35+1)</f>
        <v>2032</v>
      </c>
      <c r="D36" s="54">
        <f>IF(F35+SUM(E$17:E35)=D$10,F35,D$10-SUM(E$17:E35))</f>
        <v>3469289.495174597</v>
      </c>
      <c r="E36" s="374">
        <f t="shared" si="29"/>
        <v>240343.63166666668</v>
      </c>
      <c r="F36" s="54">
        <f t="shared" si="30"/>
        <v>3228945.8635079302</v>
      </c>
      <c r="G36" s="375">
        <f t="shared" si="31"/>
        <v>607179.30918864731</v>
      </c>
      <c r="H36" s="356">
        <f t="shared" si="32"/>
        <v>607179.30918864731</v>
      </c>
      <c r="I36" s="51">
        <f t="shared" si="6"/>
        <v>0</v>
      </c>
      <c r="J36" s="51"/>
      <c r="K36" s="112"/>
      <c r="L36" s="53">
        <f t="shared" si="33"/>
        <v>0</v>
      </c>
      <c r="M36" s="112"/>
      <c r="N36" s="53">
        <f t="shared" si="4"/>
        <v>0</v>
      </c>
      <c r="O36" s="53">
        <f t="shared" si="5"/>
        <v>0</v>
      </c>
      <c r="P36" s="1"/>
      <c r="R36" s="1"/>
      <c r="S36" s="1"/>
      <c r="T36" s="1"/>
      <c r="U36" s="1"/>
    </row>
    <row r="37" spans="2:21" ht="12.5">
      <c r="B37" t="str">
        <f t="shared" si="0"/>
        <v/>
      </c>
      <c r="C37" s="49">
        <f>IF(D11="","-",+C36+1)</f>
        <v>2033</v>
      </c>
      <c r="D37" s="54">
        <f>IF(F36+SUM(E$17:E36)=D$10,F36,D$10-SUM(E$17:E36))</f>
        <v>3228945.8635079302</v>
      </c>
      <c r="E37" s="374">
        <f t="shared" si="29"/>
        <v>240343.63166666668</v>
      </c>
      <c r="F37" s="54">
        <f t="shared" si="30"/>
        <v>2988602.2318412634</v>
      </c>
      <c r="G37" s="375">
        <f t="shared" si="31"/>
        <v>580853.98192278773</v>
      </c>
      <c r="H37" s="356">
        <f t="shared" si="32"/>
        <v>580853.98192278773</v>
      </c>
      <c r="I37" s="51">
        <f t="shared" si="6"/>
        <v>0</v>
      </c>
      <c r="J37" s="51"/>
      <c r="K37" s="112"/>
      <c r="L37" s="53">
        <f t="shared" si="33"/>
        <v>0</v>
      </c>
      <c r="M37" s="112"/>
      <c r="N37" s="53">
        <f t="shared" si="4"/>
        <v>0</v>
      </c>
      <c r="O37" s="53">
        <f t="shared" si="5"/>
        <v>0</v>
      </c>
      <c r="P37" s="1"/>
      <c r="R37" s="1"/>
      <c r="S37" s="1"/>
      <c r="T37" s="1"/>
      <c r="U37" s="1"/>
    </row>
    <row r="38" spans="2:21" ht="12.5">
      <c r="B38" t="str">
        <f t="shared" si="0"/>
        <v/>
      </c>
      <c r="C38" s="49">
        <f>IF(D11="","-",+C37+1)</f>
        <v>2034</v>
      </c>
      <c r="D38" s="54">
        <f>IF(F37+SUM(E$17:E37)=D$10,F37,D$10-SUM(E$17:E37))</f>
        <v>2988602.2318412634</v>
      </c>
      <c r="E38" s="374">
        <f t="shared" si="29"/>
        <v>240343.63166666668</v>
      </c>
      <c r="F38" s="54">
        <f t="shared" si="30"/>
        <v>2748258.6001745965</v>
      </c>
      <c r="G38" s="375">
        <f t="shared" si="31"/>
        <v>554528.65465692803</v>
      </c>
      <c r="H38" s="356">
        <f t="shared" si="32"/>
        <v>554528.65465692803</v>
      </c>
      <c r="I38" s="51">
        <f t="shared" si="6"/>
        <v>0</v>
      </c>
      <c r="J38" s="51"/>
      <c r="K38" s="112"/>
      <c r="L38" s="53">
        <f t="shared" si="33"/>
        <v>0</v>
      </c>
      <c r="M38" s="112"/>
      <c r="N38" s="53">
        <f t="shared" si="4"/>
        <v>0</v>
      </c>
      <c r="O38" s="53">
        <f t="shared" si="5"/>
        <v>0</v>
      </c>
      <c r="P38" s="1"/>
      <c r="R38" s="1"/>
      <c r="S38" s="1"/>
      <c r="T38" s="1"/>
      <c r="U38" s="1"/>
    </row>
    <row r="39" spans="2:21" ht="12.5">
      <c r="B39" t="str">
        <f t="shared" si="0"/>
        <v/>
      </c>
      <c r="C39" s="49">
        <f>IF(D11="","-",+C38+1)</f>
        <v>2035</v>
      </c>
      <c r="D39" s="54">
        <f>IF(F38+SUM(E$17:E38)=D$10,F38,D$10-SUM(E$17:E38))</f>
        <v>2748258.6001745965</v>
      </c>
      <c r="E39" s="374">
        <f t="shared" si="29"/>
        <v>240343.63166666668</v>
      </c>
      <c r="F39" s="54">
        <f t="shared" si="30"/>
        <v>2507914.9685079297</v>
      </c>
      <c r="G39" s="375">
        <f t="shared" si="31"/>
        <v>528203.32739106845</v>
      </c>
      <c r="H39" s="356">
        <f t="shared" si="32"/>
        <v>528203.32739106845</v>
      </c>
      <c r="I39" s="51">
        <f t="shared" si="6"/>
        <v>0</v>
      </c>
      <c r="J39" s="51"/>
      <c r="K39" s="112"/>
      <c r="L39" s="53">
        <f t="shared" si="33"/>
        <v>0</v>
      </c>
      <c r="M39" s="112"/>
      <c r="N39" s="53">
        <f t="shared" si="4"/>
        <v>0</v>
      </c>
      <c r="O39" s="53">
        <f t="shared" si="5"/>
        <v>0</v>
      </c>
      <c r="P39" s="1"/>
      <c r="R39" s="1"/>
      <c r="S39" s="1"/>
      <c r="T39" s="1"/>
      <c r="U39" s="1"/>
    </row>
    <row r="40" spans="2:21" ht="12.5">
      <c r="B40" t="str">
        <f t="shared" si="0"/>
        <v/>
      </c>
      <c r="C40" s="49">
        <f>IF(D11="","-",+C39+1)</f>
        <v>2036</v>
      </c>
      <c r="D40" s="54">
        <f>IF(F39+SUM(E$17:E39)=D$10,F39,D$10-SUM(E$17:E39))</f>
        <v>2507914.9685079297</v>
      </c>
      <c r="E40" s="374">
        <f t="shared" si="29"/>
        <v>240343.63166666668</v>
      </c>
      <c r="F40" s="54">
        <f t="shared" si="30"/>
        <v>2267571.3368412629</v>
      </c>
      <c r="G40" s="375">
        <f t="shared" si="31"/>
        <v>501878.00012520881</v>
      </c>
      <c r="H40" s="356">
        <f t="shared" si="32"/>
        <v>501878.00012520881</v>
      </c>
      <c r="I40" s="51">
        <f t="shared" si="6"/>
        <v>0</v>
      </c>
      <c r="J40" s="51"/>
      <c r="K40" s="112"/>
      <c r="L40" s="53">
        <f t="shared" si="33"/>
        <v>0</v>
      </c>
      <c r="M40" s="112"/>
      <c r="N40" s="53">
        <f t="shared" si="4"/>
        <v>0</v>
      </c>
      <c r="O40" s="53">
        <f t="shared" si="5"/>
        <v>0</v>
      </c>
      <c r="P40" s="1"/>
      <c r="R40" s="1"/>
      <c r="S40" s="1"/>
      <c r="T40" s="1"/>
      <c r="U40" s="1"/>
    </row>
    <row r="41" spans="2:21" ht="12.5">
      <c r="B41" t="str">
        <f t="shared" si="0"/>
        <v/>
      </c>
      <c r="C41" s="49">
        <f>IF(D12="","-",+C40+1)</f>
        <v>2037</v>
      </c>
      <c r="D41" s="54">
        <f>IF(F40+SUM(E$17:E40)=D$10,F40,D$10-SUM(E$17:E40))</f>
        <v>2267571.3368412629</v>
      </c>
      <c r="E41" s="374">
        <f t="shared" si="29"/>
        <v>240343.63166666668</v>
      </c>
      <c r="F41" s="54">
        <f t="shared" si="30"/>
        <v>2027227.7051745963</v>
      </c>
      <c r="G41" s="375">
        <f t="shared" si="31"/>
        <v>475552.67285934917</v>
      </c>
      <c r="H41" s="356">
        <f t="shared" si="32"/>
        <v>475552.67285934917</v>
      </c>
      <c r="I41" s="51">
        <f t="shared" si="6"/>
        <v>0</v>
      </c>
      <c r="J41" s="51"/>
      <c r="K41" s="112"/>
      <c r="L41" s="53">
        <f t="shared" si="33"/>
        <v>0</v>
      </c>
      <c r="M41" s="112"/>
      <c r="N41" s="53">
        <f t="shared" si="4"/>
        <v>0</v>
      </c>
      <c r="O41" s="53">
        <f t="shared" si="5"/>
        <v>0</v>
      </c>
      <c r="P41" s="1"/>
      <c r="R41" s="1"/>
      <c r="S41" s="1"/>
      <c r="T41" s="1"/>
      <c r="U41" s="1"/>
    </row>
    <row r="42" spans="2:21" ht="12.5">
      <c r="B42" t="str">
        <f t="shared" si="0"/>
        <v/>
      </c>
      <c r="C42" s="49">
        <f>IF(D13="","-",+C41+1)</f>
        <v>2038</v>
      </c>
      <c r="D42" s="54">
        <f>IF(F41+SUM(E$17:E41)=D$10,F41,D$10-SUM(E$17:E41))</f>
        <v>2027227.7051745963</v>
      </c>
      <c r="E42" s="374">
        <f t="shared" si="29"/>
        <v>240343.63166666668</v>
      </c>
      <c r="F42" s="54">
        <f t="shared" si="30"/>
        <v>1786884.0735079297</v>
      </c>
      <c r="G42" s="375">
        <f t="shared" si="31"/>
        <v>449227.34559348959</v>
      </c>
      <c r="H42" s="356">
        <f t="shared" si="32"/>
        <v>449227.34559348959</v>
      </c>
      <c r="I42" s="51">
        <f t="shared" si="6"/>
        <v>0</v>
      </c>
      <c r="J42" s="51"/>
      <c r="K42" s="112"/>
      <c r="L42" s="53">
        <f t="shared" si="33"/>
        <v>0</v>
      </c>
      <c r="M42" s="112"/>
      <c r="N42" s="53">
        <f t="shared" si="4"/>
        <v>0</v>
      </c>
      <c r="O42" s="53">
        <f t="shared" si="5"/>
        <v>0</v>
      </c>
      <c r="P42" s="1"/>
      <c r="R42" s="1"/>
      <c r="S42" s="1"/>
      <c r="T42" s="1"/>
      <c r="U42" s="1"/>
    </row>
    <row r="43" spans="2:21" ht="12.5">
      <c r="B43" t="str">
        <f t="shared" si="0"/>
        <v/>
      </c>
      <c r="C43" s="49">
        <f>IF(D11="","-",+C42+1)</f>
        <v>2039</v>
      </c>
      <c r="D43" s="54">
        <f>IF(F42+SUM(E$17:E42)=D$10,F42,D$10-SUM(E$17:E42))</f>
        <v>1786884.0735079297</v>
      </c>
      <c r="E43" s="374">
        <f t="shared" si="29"/>
        <v>240343.63166666668</v>
      </c>
      <c r="F43" s="54">
        <f t="shared" si="30"/>
        <v>1546540.4418412631</v>
      </c>
      <c r="G43" s="375">
        <f t="shared" si="31"/>
        <v>422902.01832763001</v>
      </c>
      <c r="H43" s="356">
        <f t="shared" si="32"/>
        <v>422902.01832763001</v>
      </c>
      <c r="I43" s="51">
        <f t="shared" si="6"/>
        <v>0</v>
      </c>
      <c r="J43" s="51"/>
      <c r="K43" s="112"/>
      <c r="L43" s="53">
        <f t="shared" si="33"/>
        <v>0</v>
      </c>
      <c r="M43" s="112"/>
      <c r="N43" s="53">
        <f t="shared" si="4"/>
        <v>0</v>
      </c>
      <c r="O43" s="53">
        <f t="shared" si="5"/>
        <v>0</v>
      </c>
      <c r="P43" s="1"/>
      <c r="R43" s="1"/>
      <c r="S43" s="1"/>
      <c r="T43" s="1"/>
      <c r="U43" s="1"/>
    </row>
    <row r="44" spans="2:21" ht="12.5">
      <c r="B44" t="str">
        <f t="shared" si="0"/>
        <v/>
      </c>
      <c r="C44" s="49">
        <f>IF(D11="","-",+C43+1)</f>
        <v>2040</v>
      </c>
      <c r="D44" s="54">
        <f>IF(F43+SUM(E$17:E43)=D$10,F43,D$10-SUM(E$17:E43))</f>
        <v>1546540.4418412631</v>
      </c>
      <c r="E44" s="374">
        <f t="shared" si="29"/>
        <v>240343.63166666668</v>
      </c>
      <c r="F44" s="54">
        <f t="shared" si="30"/>
        <v>1306196.8101745965</v>
      </c>
      <c r="G44" s="375">
        <f t="shared" si="31"/>
        <v>396576.69106177043</v>
      </c>
      <c r="H44" s="356">
        <f t="shared" si="32"/>
        <v>396576.69106177043</v>
      </c>
      <c r="I44" s="51">
        <f t="shared" si="6"/>
        <v>0</v>
      </c>
      <c r="J44" s="51"/>
      <c r="K44" s="112"/>
      <c r="L44" s="53">
        <f t="shared" si="33"/>
        <v>0</v>
      </c>
      <c r="M44" s="112"/>
      <c r="N44" s="53">
        <f t="shared" si="4"/>
        <v>0</v>
      </c>
      <c r="O44" s="53">
        <f t="shared" si="5"/>
        <v>0</v>
      </c>
      <c r="P44" s="1"/>
      <c r="R44" s="1"/>
      <c r="S44" s="1"/>
      <c r="T44" s="1"/>
      <c r="U44" s="1"/>
    </row>
    <row r="45" spans="2:21" ht="12.5">
      <c r="B45" t="str">
        <f t="shared" si="0"/>
        <v/>
      </c>
      <c r="C45" s="49">
        <f>IF(D11="","-",+C44+1)</f>
        <v>2041</v>
      </c>
      <c r="D45" s="54">
        <f>IF(F44+SUM(E$17:E44)=D$10,F44,D$10-SUM(E$17:E44))</f>
        <v>1306196.8101745965</v>
      </c>
      <c r="E45" s="374">
        <f t="shared" si="29"/>
        <v>240343.63166666668</v>
      </c>
      <c r="F45" s="54">
        <f t="shared" si="30"/>
        <v>1065853.1785079299</v>
      </c>
      <c r="G45" s="375">
        <f t="shared" si="31"/>
        <v>370251.36379591079</v>
      </c>
      <c r="H45" s="356">
        <f t="shared" si="32"/>
        <v>370251.36379591079</v>
      </c>
      <c r="I45" s="51">
        <f t="shared" si="6"/>
        <v>0</v>
      </c>
      <c r="J45" s="51"/>
      <c r="K45" s="112"/>
      <c r="L45" s="53">
        <f t="shared" si="33"/>
        <v>0</v>
      </c>
      <c r="M45" s="112"/>
      <c r="N45" s="53">
        <f t="shared" si="4"/>
        <v>0</v>
      </c>
      <c r="O45" s="53">
        <f t="shared" si="5"/>
        <v>0</v>
      </c>
      <c r="P45" s="1"/>
      <c r="R45" s="1"/>
      <c r="S45" s="1"/>
      <c r="T45" s="1"/>
      <c r="U45" s="1"/>
    </row>
    <row r="46" spans="2:21" ht="12.5">
      <c r="B46" t="str">
        <f t="shared" si="0"/>
        <v/>
      </c>
      <c r="C46" s="49">
        <f>IF(D11="","-",+C45+1)</f>
        <v>2042</v>
      </c>
      <c r="D46" s="54">
        <f>IF(F45+SUM(E$17:E45)=D$10,F45,D$10-SUM(E$17:E45))</f>
        <v>1065853.1785079299</v>
      </c>
      <c r="E46" s="374">
        <f t="shared" si="29"/>
        <v>240343.63166666668</v>
      </c>
      <c r="F46" s="54">
        <f t="shared" si="30"/>
        <v>825509.54684126319</v>
      </c>
      <c r="G46" s="375">
        <f t="shared" si="31"/>
        <v>343926.03653005115</v>
      </c>
      <c r="H46" s="356">
        <f t="shared" si="32"/>
        <v>343926.03653005115</v>
      </c>
      <c r="I46" s="51">
        <f t="shared" si="6"/>
        <v>0</v>
      </c>
      <c r="J46" s="51"/>
      <c r="K46" s="112"/>
      <c r="L46" s="53">
        <f t="shared" si="33"/>
        <v>0</v>
      </c>
      <c r="M46" s="112"/>
      <c r="N46" s="53">
        <f t="shared" si="4"/>
        <v>0</v>
      </c>
      <c r="O46" s="53">
        <f t="shared" si="5"/>
        <v>0</v>
      </c>
      <c r="P46" s="1"/>
      <c r="R46" s="1"/>
      <c r="S46" s="1"/>
      <c r="T46" s="1"/>
      <c r="U46" s="1"/>
    </row>
    <row r="47" spans="2:21" ht="12.5">
      <c r="B47" t="str">
        <f t="shared" si="0"/>
        <v/>
      </c>
      <c r="C47" s="49">
        <f>IF(D11="","-",+C46+1)</f>
        <v>2043</v>
      </c>
      <c r="D47" s="54">
        <f>IF(F46+SUM(E$17:E46)=D$10,F46,D$10-SUM(E$17:E46))</f>
        <v>825509.54684126319</v>
      </c>
      <c r="E47" s="374">
        <f t="shared" si="29"/>
        <v>240343.63166666668</v>
      </c>
      <c r="F47" s="54">
        <f t="shared" si="30"/>
        <v>585165.91517459648</v>
      </c>
      <c r="G47" s="375">
        <f t="shared" si="31"/>
        <v>317600.70926419157</v>
      </c>
      <c r="H47" s="356">
        <f t="shared" si="32"/>
        <v>317600.70926419157</v>
      </c>
      <c r="I47" s="51">
        <f t="shared" si="6"/>
        <v>0</v>
      </c>
      <c r="J47" s="51"/>
      <c r="K47" s="112"/>
      <c r="L47" s="53">
        <f t="shared" si="33"/>
        <v>0</v>
      </c>
      <c r="M47" s="112"/>
      <c r="N47" s="53">
        <f t="shared" si="4"/>
        <v>0</v>
      </c>
      <c r="O47" s="53">
        <f t="shared" si="5"/>
        <v>0</v>
      </c>
      <c r="P47" s="1"/>
      <c r="R47" s="1"/>
      <c r="S47" s="1"/>
      <c r="T47" s="1"/>
      <c r="U47" s="1"/>
    </row>
    <row r="48" spans="2:21" ht="12.5">
      <c r="B48" t="str">
        <f t="shared" si="0"/>
        <v/>
      </c>
      <c r="C48" s="49">
        <f>IF(D11="","-",+C47+1)</f>
        <v>2044</v>
      </c>
      <c r="D48" s="54">
        <f>IF(F47+SUM(E$17:E47)=D$10,F47,D$10-SUM(E$17:E47))</f>
        <v>585165.91517459648</v>
      </c>
      <c r="E48" s="374">
        <f t="shared" si="29"/>
        <v>240343.63166666668</v>
      </c>
      <c r="F48" s="54">
        <f t="shared" si="30"/>
        <v>344822.28350792977</v>
      </c>
      <c r="G48" s="375">
        <f t="shared" si="31"/>
        <v>291275.38199833198</v>
      </c>
      <c r="H48" s="356">
        <f t="shared" si="32"/>
        <v>291275.38199833198</v>
      </c>
      <c r="I48" s="51">
        <f t="shared" si="6"/>
        <v>0</v>
      </c>
      <c r="J48" s="51"/>
      <c r="K48" s="112"/>
      <c r="L48" s="53">
        <f t="shared" si="33"/>
        <v>0</v>
      </c>
      <c r="M48" s="112"/>
      <c r="N48" s="53">
        <f t="shared" si="4"/>
        <v>0</v>
      </c>
      <c r="O48" s="53">
        <f t="shared" si="5"/>
        <v>0</v>
      </c>
      <c r="P48" s="1"/>
      <c r="R48" s="1"/>
      <c r="S48" s="1"/>
      <c r="T48" s="1"/>
      <c r="U48" s="1"/>
    </row>
    <row r="49" spans="2:21" ht="12.5">
      <c r="B49" t="str">
        <f t="shared" si="0"/>
        <v/>
      </c>
      <c r="C49" s="49">
        <f>IF(D11="","-",+C48+1)</f>
        <v>2045</v>
      </c>
      <c r="D49" s="54">
        <f>IF(F48+SUM(E$17:E48)=D$10,F48,D$10-SUM(E$17:E48))</f>
        <v>344822.28350792977</v>
      </c>
      <c r="E49" s="374">
        <f t="shared" si="29"/>
        <v>240343.63166666668</v>
      </c>
      <c r="F49" s="54">
        <f t="shared" si="30"/>
        <v>104478.65184126308</v>
      </c>
      <c r="G49" s="375">
        <f t="shared" si="31"/>
        <v>264950.05473247234</v>
      </c>
      <c r="H49" s="356">
        <f t="shared" si="32"/>
        <v>264950.05473247234</v>
      </c>
      <c r="I49" s="51">
        <f t="shared" si="6"/>
        <v>0</v>
      </c>
      <c r="J49" s="51"/>
      <c r="K49" s="112"/>
      <c r="L49" s="53">
        <f t="shared" si="33"/>
        <v>0</v>
      </c>
      <c r="M49" s="112"/>
      <c r="N49" s="53">
        <f t="shared" si="4"/>
        <v>0</v>
      </c>
      <c r="O49" s="53">
        <f t="shared" si="5"/>
        <v>0</v>
      </c>
      <c r="P49" s="1"/>
      <c r="R49" s="1"/>
      <c r="S49" s="1"/>
      <c r="T49" s="1"/>
      <c r="U49" s="1"/>
    </row>
    <row r="50" spans="2:21" ht="12.5">
      <c r="B50" t="str">
        <f t="shared" si="0"/>
        <v/>
      </c>
      <c r="C50" s="49">
        <f>IF(D11="","-",+C49+1)</f>
        <v>2046</v>
      </c>
      <c r="D50" s="54">
        <f>IF(F49+SUM(E$17:E49)=D$10,F49,D$10-SUM(E$17:E49))</f>
        <v>104478.65184126308</v>
      </c>
      <c r="E50" s="374">
        <f t="shared" si="29"/>
        <v>104478.65184126308</v>
      </c>
      <c r="F50" s="54">
        <f t="shared" si="30"/>
        <v>0</v>
      </c>
      <c r="G50" s="375">
        <f t="shared" si="31"/>
        <v>110200.531557701</v>
      </c>
      <c r="H50" s="356">
        <f t="shared" si="32"/>
        <v>110200.531557701</v>
      </c>
      <c r="I50" s="51">
        <f t="shared" si="6"/>
        <v>0</v>
      </c>
      <c r="J50" s="51"/>
      <c r="K50" s="112"/>
      <c r="L50" s="53">
        <f t="shared" si="33"/>
        <v>0</v>
      </c>
      <c r="M50" s="112"/>
      <c r="N50" s="53">
        <f t="shared" si="4"/>
        <v>0</v>
      </c>
      <c r="O50" s="53">
        <f t="shared" si="5"/>
        <v>0</v>
      </c>
      <c r="P50" s="1"/>
      <c r="R50" s="1"/>
      <c r="S50" s="1"/>
      <c r="T50" s="1"/>
      <c r="U50" s="1"/>
    </row>
    <row r="51" spans="2:21" ht="12.5">
      <c r="B51" t="str">
        <f t="shared" si="0"/>
        <v/>
      </c>
      <c r="C51" s="49">
        <f>IF(D11="","-",+C50+1)</f>
        <v>2047</v>
      </c>
      <c r="D51" s="54">
        <f>IF(F50+SUM(E$17:E50)=D$10,F50,D$10-SUM(E$17:E50))</f>
        <v>0</v>
      </c>
      <c r="E51" s="374">
        <f t="shared" si="29"/>
        <v>0</v>
      </c>
      <c r="F51" s="54">
        <f t="shared" si="30"/>
        <v>0</v>
      </c>
      <c r="G51" s="375">
        <f t="shared" si="31"/>
        <v>0</v>
      </c>
      <c r="H51" s="356">
        <f t="shared" si="32"/>
        <v>0</v>
      </c>
      <c r="I51" s="51">
        <f t="shared" si="6"/>
        <v>0</v>
      </c>
      <c r="J51" s="51"/>
      <c r="K51" s="112"/>
      <c r="L51" s="53">
        <f t="shared" si="33"/>
        <v>0</v>
      </c>
      <c r="M51" s="112"/>
      <c r="N51" s="53">
        <f t="shared" si="4"/>
        <v>0</v>
      </c>
      <c r="O51" s="53">
        <f t="shared" si="5"/>
        <v>0</v>
      </c>
      <c r="P51" s="1"/>
      <c r="R51" s="1"/>
      <c r="S51" s="1"/>
      <c r="T51" s="1"/>
      <c r="U51" s="1"/>
    </row>
    <row r="52" spans="2:21" ht="12.5">
      <c r="B52" t="str">
        <f t="shared" si="0"/>
        <v/>
      </c>
      <c r="C52" s="49">
        <f>IF(D11="","-",+C51+1)</f>
        <v>2048</v>
      </c>
      <c r="D52" s="54">
        <f>IF(F51+SUM(E$17:E51)=D$10,F51,D$10-SUM(E$17:E51))</f>
        <v>0</v>
      </c>
      <c r="E52" s="374">
        <f t="shared" si="29"/>
        <v>0</v>
      </c>
      <c r="F52" s="54">
        <f t="shared" si="30"/>
        <v>0</v>
      </c>
      <c r="G52" s="375">
        <f t="shared" si="31"/>
        <v>0</v>
      </c>
      <c r="H52" s="356">
        <f t="shared" si="32"/>
        <v>0</v>
      </c>
      <c r="I52" s="51">
        <f t="shared" si="6"/>
        <v>0</v>
      </c>
      <c r="J52" s="51"/>
      <c r="K52" s="112"/>
      <c r="L52" s="53">
        <f t="shared" si="33"/>
        <v>0</v>
      </c>
      <c r="M52" s="112"/>
      <c r="N52" s="53">
        <f t="shared" si="4"/>
        <v>0</v>
      </c>
      <c r="O52" s="53">
        <f t="shared" si="5"/>
        <v>0</v>
      </c>
      <c r="P52" s="1"/>
      <c r="R52" s="1"/>
      <c r="S52" s="1"/>
      <c r="T52" s="1"/>
      <c r="U52" s="1"/>
    </row>
    <row r="53" spans="2:21" ht="12.5">
      <c r="B53" t="str">
        <f t="shared" si="0"/>
        <v/>
      </c>
      <c r="C53" s="49">
        <f>IF(D11="","-",+C52+1)</f>
        <v>2049</v>
      </c>
      <c r="D53" s="54">
        <f>IF(F52+SUM(E$17:E52)=D$10,F52,D$10-SUM(E$17:E52))</f>
        <v>0</v>
      </c>
      <c r="E53" s="374">
        <f t="shared" si="29"/>
        <v>0</v>
      </c>
      <c r="F53" s="54">
        <f t="shared" si="30"/>
        <v>0</v>
      </c>
      <c r="G53" s="375">
        <f t="shared" si="31"/>
        <v>0</v>
      </c>
      <c r="H53" s="356">
        <f t="shared" si="32"/>
        <v>0</v>
      </c>
      <c r="I53" s="51">
        <f t="shared" si="6"/>
        <v>0</v>
      </c>
      <c r="J53" s="51"/>
      <c r="K53" s="112"/>
      <c r="L53" s="53">
        <f t="shared" si="33"/>
        <v>0</v>
      </c>
      <c r="M53" s="112"/>
      <c r="N53" s="53">
        <f t="shared" si="4"/>
        <v>0</v>
      </c>
      <c r="O53" s="53">
        <f t="shared" si="5"/>
        <v>0</v>
      </c>
      <c r="P53" s="1"/>
      <c r="R53" s="1"/>
      <c r="S53" s="1"/>
      <c r="T53" s="1"/>
      <c r="U53" s="1"/>
    </row>
    <row r="54" spans="2:21" ht="12.5">
      <c r="B54" t="str">
        <f t="shared" si="0"/>
        <v/>
      </c>
      <c r="C54" s="49">
        <f>IF(D11="","-",+C53+1)</f>
        <v>2050</v>
      </c>
      <c r="D54" s="54">
        <f>IF(F53+SUM(E$17:E53)=D$10,F53,D$10-SUM(E$17:E53))</f>
        <v>0</v>
      </c>
      <c r="E54" s="374">
        <f t="shared" si="29"/>
        <v>0</v>
      </c>
      <c r="F54" s="54">
        <f t="shared" si="30"/>
        <v>0</v>
      </c>
      <c r="G54" s="375">
        <f t="shared" si="31"/>
        <v>0</v>
      </c>
      <c r="H54" s="356">
        <f t="shared" si="32"/>
        <v>0</v>
      </c>
      <c r="I54" s="51">
        <f t="shared" si="6"/>
        <v>0</v>
      </c>
      <c r="J54" s="51"/>
      <c r="K54" s="112"/>
      <c r="L54" s="53">
        <f t="shared" si="33"/>
        <v>0</v>
      </c>
      <c r="M54" s="112"/>
      <c r="N54" s="53">
        <f t="shared" si="4"/>
        <v>0</v>
      </c>
      <c r="O54" s="53">
        <f t="shared" si="5"/>
        <v>0</v>
      </c>
      <c r="P54" s="1"/>
      <c r="R54" s="1"/>
      <c r="S54" s="1"/>
      <c r="T54" s="1"/>
      <c r="U54" s="1"/>
    </row>
    <row r="55" spans="2:21" ht="12.5">
      <c r="B55" t="str">
        <f t="shared" si="0"/>
        <v/>
      </c>
      <c r="C55" s="49">
        <f>IF(D11="","-",+C54+1)</f>
        <v>2051</v>
      </c>
      <c r="D55" s="54">
        <f>IF(F54+SUM(E$17:E54)=D$10,F54,D$10-SUM(E$17:E54))</f>
        <v>0</v>
      </c>
      <c r="E55" s="374">
        <f t="shared" si="29"/>
        <v>0</v>
      </c>
      <c r="F55" s="54">
        <f t="shared" si="30"/>
        <v>0</v>
      </c>
      <c r="G55" s="375">
        <f t="shared" si="31"/>
        <v>0</v>
      </c>
      <c r="H55" s="356">
        <f t="shared" si="32"/>
        <v>0</v>
      </c>
      <c r="I55" s="51">
        <f t="shared" si="6"/>
        <v>0</v>
      </c>
      <c r="J55" s="51"/>
      <c r="K55" s="112"/>
      <c r="L55" s="53">
        <f t="shared" si="33"/>
        <v>0</v>
      </c>
      <c r="M55" s="112"/>
      <c r="N55" s="53">
        <f t="shared" si="4"/>
        <v>0</v>
      </c>
      <c r="O55" s="53">
        <f t="shared" si="5"/>
        <v>0</v>
      </c>
      <c r="P55" s="1"/>
      <c r="R55" s="1"/>
      <c r="S55" s="1"/>
      <c r="T55" s="1"/>
      <c r="U55" s="1"/>
    </row>
    <row r="56" spans="2:21" ht="12.5">
      <c r="B56" t="str">
        <f t="shared" si="0"/>
        <v/>
      </c>
      <c r="C56" s="49">
        <f>IF(D11="","-",+C55+1)</f>
        <v>2052</v>
      </c>
      <c r="D56" s="54">
        <f>IF(F55+SUM(E$17:E55)=D$10,F55,D$10-SUM(E$17:E55))</f>
        <v>0</v>
      </c>
      <c r="E56" s="374">
        <f t="shared" si="29"/>
        <v>0</v>
      </c>
      <c r="F56" s="54">
        <f t="shared" si="30"/>
        <v>0</v>
      </c>
      <c r="G56" s="375">
        <f t="shared" si="31"/>
        <v>0</v>
      </c>
      <c r="H56" s="356">
        <f t="shared" si="32"/>
        <v>0</v>
      </c>
      <c r="I56" s="51">
        <f t="shared" si="6"/>
        <v>0</v>
      </c>
      <c r="J56" s="51"/>
      <c r="K56" s="112"/>
      <c r="L56" s="53">
        <f t="shared" si="33"/>
        <v>0</v>
      </c>
      <c r="M56" s="112"/>
      <c r="N56" s="53">
        <f t="shared" si="4"/>
        <v>0</v>
      </c>
      <c r="O56" s="53">
        <f t="shared" si="5"/>
        <v>0</v>
      </c>
      <c r="P56" s="1"/>
      <c r="R56" s="1"/>
      <c r="S56" s="1"/>
      <c r="T56" s="1"/>
      <c r="U56" s="1"/>
    </row>
    <row r="57" spans="2:21" ht="12.5">
      <c r="B57" t="str">
        <f t="shared" si="0"/>
        <v/>
      </c>
      <c r="C57" s="49">
        <f>IF(D11="","-",+C56+1)</f>
        <v>2053</v>
      </c>
      <c r="D57" s="54">
        <f>IF(F56+SUM(E$17:E56)=D$10,F56,D$10-SUM(E$17:E56))</f>
        <v>0</v>
      </c>
      <c r="E57" s="374">
        <f t="shared" si="29"/>
        <v>0</v>
      </c>
      <c r="F57" s="54">
        <f t="shared" si="30"/>
        <v>0</v>
      </c>
      <c r="G57" s="375">
        <f t="shared" si="31"/>
        <v>0</v>
      </c>
      <c r="H57" s="356">
        <f t="shared" si="32"/>
        <v>0</v>
      </c>
      <c r="I57" s="51">
        <f t="shared" si="6"/>
        <v>0</v>
      </c>
      <c r="J57" s="51"/>
      <c r="K57" s="112"/>
      <c r="L57" s="53">
        <f t="shared" si="33"/>
        <v>0</v>
      </c>
      <c r="M57" s="112"/>
      <c r="N57" s="53">
        <f t="shared" si="4"/>
        <v>0</v>
      </c>
      <c r="O57" s="53">
        <f t="shared" si="5"/>
        <v>0</v>
      </c>
      <c r="P57" s="1"/>
      <c r="R57" s="1"/>
      <c r="S57" s="1"/>
      <c r="T57" s="1"/>
      <c r="U57" s="1"/>
    </row>
    <row r="58" spans="2:21" ht="12.5">
      <c r="B58" t="str">
        <f t="shared" si="0"/>
        <v/>
      </c>
      <c r="C58" s="49">
        <f>IF(D11="","-",+C57+1)</f>
        <v>2054</v>
      </c>
      <c r="D58" s="54">
        <f>IF(F57+SUM(E$17:E57)=D$10,F57,D$10-SUM(E$17:E57))</f>
        <v>0</v>
      </c>
      <c r="E58" s="374">
        <f t="shared" si="29"/>
        <v>0</v>
      </c>
      <c r="F58" s="54">
        <f t="shared" si="30"/>
        <v>0</v>
      </c>
      <c r="G58" s="375">
        <f t="shared" si="31"/>
        <v>0</v>
      </c>
      <c r="H58" s="356">
        <f t="shared" si="32"/>
        <v>0</v>
      </c>
      <c r="I58" s="51">
        <f t="shared" si="6"/>
        <v>0</v>
      </c>
      <c r="J58" s="51"/>
      <c r="K58" s="112"/>
      <c r="L58" s="53">
        <f t="shared" si="33"/>
        <v>0</v>
      </c>
      <c r="M58" s="112"/>
      <c r="N58" s="53">
        <f t="shared" si="4"/>
        <v>0</v>
      </c>
      <c r="O58" s="53">
        <f t="shared" si="5"/>
        <v>0</v>
      </c>
      <c r="P58" s="1"/>
      <c r="R58" s="1"/>
      <c r="S58" s="1"/>
      <c r="T58" s="1"/>
      <c r="U58" s="1"/>
    </row>
    <row r="59" spans="2:21" ht="12.5">
      <c r="B59" t="str">
        <f t="shared" si="0"/>
        <v/>
      </c>
      <c r="C59" s="49">
        <f>IF(D11="","-",+C58+1)</f>
        <v>2055</v>
      </c>
      <c r="D59" s="54">
        <f>IF(F58+SUM(E$17:E58)=D$10,F58,D$10-SUM(E$17:E58))</f>
        <v>0</v>
      </c>
      <c r="E59" s="374">
        <f t="shared" si="29"/>
        <v>0</v>
      </c>
      <c r="F59" s="54">
        <f t="shared" si="30"/>
        <v>0</v>
      </c>
      <c r="G59" s="375">
        <f t="shared" si="31"/>
        <v>0</v>
      </c>
      <c r="H59" s="356">
        <f t="shared" si="32"/>
        <v>0</v>
      </c>
      <c r="I59" s="51">
        <f t="shared" si="6"/>
        <v>0</v>
      </c>
      <c r="J59" s="51"/>
      <c r="K59" s="112"/>
      <c r="L59" s="53">
        <f t="shared" si="33"/>
        <v>0</v>
      </c>
      <c r="M59" s="112"/>
      <c r="N59" s="53">
        <f t="shared" si="4"/>
        <v>0</v>
      </c>
      <c r="O59" s="53">
        <f t="shared" si="5"/>
        <v>0</v>
      </c>
      <c r="P59" s="1"/>
      <c r="R59" s="1"/>
      <c r="S59" s="1"/>
      <c r="T59" s="1"/>
      <c r="U59" s="1"/>
    </row>
    <row r="60" spans="2:21" ht="12.5">
      <c r="B60" t="str">
        <f t="shared" si="0"/>
        <v/>
      </c>
      <c r="C60" s="49">
        <f>IF(D11="","-",+C59+1)</f>
        <v>2056</v>
      </c>
      <c r="D60" s="54">
        <f>IF(F59+SUM(E$17:E59)=D$10,F59,D$10-SUM(E$17:E59))</f>
        <v>0</v>
      </c>
      <c r="E60" s="374">
        <f t="shared" si="29"/>
        <v>0</v>
      </c>
      <c r="F60" s="54">
        <f t="shared" si="30"/>
        <v>0</v>
      </c>
      <c r="G60" s="375">
        <f t="shared" si="31"/>
        <v>0</v>
      </c>
      <c r="H60" s="356">
        <f t="shared" si="32"/>
        <v>0</v>
      </c>
      <c r="I60" s="51">
        <f t="shared" si="6"/>
        <v>0</v>
      </c>
      <c r="J60" s="51"/>
      <c r="K60" s="112"/>
      <c r="L60" s="53">
        <f t="shared" si="33"/>
        <v>0</v>
      </c>
      <c r="M60" s="112"/>
      <c r="N60" s="53">
        <f t="shared" si="4"/>
        <v>0</v>
      </c>
      <c r="O60" s="53">
        <f t="shared" si="5"/>
        <v>0</v>
      </c>
      <c r="P60" s="1"/>
      <c r="R60" s="1"/>
      <c r="S60" s="1"/>
      <c r="T60" s="1"/>
      <c r="U60" s="1"/>
    </row>
    <row r="61" spans="2:21" ht="12.5">
      <c r="B61" t="str">
        <f t="shared" si="0"/>
        <v/>
      </c>
      <c r="C61" s="49">
        <f>IF(D11="","-",+C60+1)</f>
        <v>2057</v>
      </c>
      <c r="D61" s="54">
        <f>IF(F60+SUM(E$17:E60)=D$10,F60,D$10-SUM(E$17:E60))</f>
        <v>0</v>
      </c>
      <c r="E61" s="374">
        <f t="shared" si="29"/>
        <v>0</v>
      </c>
      <c r="F61" s="54">
        <f t="shared" si="30"/>
        <v>0</v>
      </c>
      <c r="G61" s="375">
        <f t="shared" si="31"/>
        <v>0</v>
      </c>
      <c r="H61" s="356">
        <f t="shared" si="32"/>
        <v>0</v>
      </c>
      <c r="I61" s="51">
        <f t="shared" si="6"/>
        <v>0</v>
      </c>
      <c r="J61" s="51"/>
      <c r="K61" s="112"/>
      <c r="L61" s="53">
        <f t="shared" si="33"/>
        <v>0</v>
      </c>
      <c r="M61" s="112"/>
      <c r="N61" s="53">
        <f t="shared" si="4"/>
        <v>0</v>
      </c>
      <c r="O61" s="53">
        <f t="shared" si="5"/>
        <v>0</v>
      </c>
      <c r="P61" s="1"/>
      <c r="R61" s="1"/>
      <c r="S61" s="1"/>
      <c r="T61" s="1"/>
      <c r="U61" s="1"/>
    </row>
    <row r="62" spans="2:21" ht="12.5">
      <c r="B62" t="str">
        <f t="shared" si="0"/>
        <v/>
      </c>
      <c r="C62" s="49">
        <f>IF(D11="","-",+C61+1)</f>
        <v>2058</v>
      </c>
      <c r="D62" s="54">
        <f>IF(F61+SUM(E$17:E61)=D$10,F61,D$10-SUM(E$17:E61))</f>
        <v>0</v>
      </c>
      <c r="E62" s="374">
        <f t="shared" si="29"/>
        <v>0</v>
      </c>
      <c r="F62" s="54">
        <f t="shared" si="30"/>
        <v>0</v>
      </c>
      <c r="G62" s="375">
        <f t="shared" si="31"/>
        <v>0</v>
      </c>
      <c r="H62" s="356">
        <f t="shared" si="32"/>
        <v>0</v>
      </c>
      <c r="I62" s="51">
        <f t="shared" si="6"/>
        <v>0</v>
      </c>
      <c r="J62" s="51"/>
      <c r="K62" s="112"/>
      <c r="L62" s="53">
        <f t="shared" si="33"/>
        <v>0</v>
      </c>
      <c r="M62" s="112"/>
      <c r="N62" s="53">
        <f t="shared" si="4"/>
        <v>0</v>
      </c>
      <c r="O62" s="53">
        <f t="shared" si="5"/>
        <v>0</v>
      </c>
      <c r="P62" s="1"/>
      <c r="R62" s="1"/>
      <c r="S62" s="1"/>
      <c r="T62" s="1"/>
      <c r="U62" s="1"/>
    </row>
    <row r="63" spans="2:21" ht="12.5">
      <c r="B63" t="str">
        <f t="shared" si="0"/>
        <v/>
      </c>
      <c r="C63" s="49">
        <f>IF(D11="","-",+C62+1)</f>
        <v>2059</v>
      </c>
      <c r="D63" s="54">
        <f>IF(F62+SUM(E$17:E62)=D$10,F62,D$10-SUM(E$17:E62))</f>
        <v>0</v>
      </c>
      <c r="E63" s="374">
        <f t="shared" si="29"/>
        <v>0</v>
      </c>
      <c r="F63" s="54">
        <f t="shared" si="30"/>
        <v>0</v>
      </c>
      <c r="G63" s="375">
        <f t="shared" si="31"/>
        <v>0</v>
      </c>
      <c r="H63" s="356">
        <f t="shared" si="32"/>
        <v>0</v>
      </c>
      <c r="I63" s="51">
        <f t="shared" si="6"/>
        <v>0</v>
      </c>
      <c r="J63" s="51"/>
      <c r="K63" s="112"/>
      <c r="L63" s="53">
        <f t="shared" si="33"/>
        <v>0</v>
      </c>
      <c r="M63" s="112"/>
      <c r="N63" s="53">
        <f t="shared" si="4"/>
        <v>0</v>
      </c>
      <c r="O63" s="53">
        <f t="shared" si="5"/>
        <v>0</v>
      </c>
      <c r="P63" s="1"/>
      <c r="R63" s="1"/>
      <c r="S63" s="1"/>
      <c r="T63" s="1"/>
      <c r="U63" s="1"/>
    </row>
    <row r="64" spans="2:21" ht="12.5">
      <c r="B64" t="str">
        <f>IF(D64=F63,"","IU")</f>
        <v/>
      </c>
      <c r="C64" s="49">
        <f>IF(D11="","-",+C63+1)</f>
        <v>2060</v>
      </c>
      <c r="D64" s="54">
        <f>IF(F63+SUM(E$17:E63)=D$10,F63,D$10-SUM(E$17:E63))</f>
        <v>0</v>
      </c>
      <c r="E64" s="374">
        <f t="shared" si="29"/>
        <v>0</v>
      </c>
      <c r="F64" s="54">
        <f t="shared" si="30"/>
        <v>0</v>
      </c>
      <c r="G64" s="375">
        <f t="shared" si="31"/>
        <v>0</v>
      </c>
      <c r="H64" s="356">
        <f t="shared" si="32"/>
        <v>0</v>
      </c>
      <c r="I64" s="51">
        <f t="shared" si="6"/>
        <v>0</v>
      </c>
      <c r="J64" s="51"/>
      <c r="K64" s="112"/>
      <c r="L64" s="53">
        <f t="shared" si="33"/>
        <v>0</v>
      </c>
      <c r="M64" s="112"/>
      <c r="N64" s="53">
        <f t="shared" si="4"/>
        <v>0</v>
      </c>
      <c r="O64" s="53">
        <f t="shared" si="5"/>
        <v>0</v>
      </c>
      <c r="P64" s="1"/>
      <c r="R64" s="1"/>
      <c r="S64" s="1"/>
      <c r="T64" s="1"/>
      <c r="U64" s="1"/>
    </row>
    <row r="65" spans="2:21" ht="12.5">
      <c r="B65" t="str">
        <f t="shared" si="0"/>
        <v/>
      </c>
      <c r="C65" s="49">
        <f>IF(D11="","-",+C64+1)</f>
        <v>2061</v>
      </c>
      <c r="D65" s="54">
        <f>IF(F64+SUM(E$17:E64)=D$10,F64,D$10-SUM(E$17:E64))</f>
        <v>0</v>
      </c>
      <c r="E65" s="374">
        <f t="shared" si="29"/>
        <v>0</v>
      </c>
      <c r="F65" s="54">
        <f t="shared" si="30"/>
        <v>0</v>
      </c>
      <c r="G65" s="375">
        <f t="shared" si="31"/>
        <v>0</v>
      </c>
      <c r="H65" s="356">
        <f t="shared" si="32"/>
        <v>0</v>
      </c>
      <c r="I65" s="51">
        <f t="shared" si="6"/>
        <v>0</v>
      </c>
      <c r="J65" s="51"/>
      <c r="K65" s="112"/>
      <c r="L65" s="53">
        <f t="shared" si="33"/>
        <v>0</v>
      </c>
      <c r="M65" s="112"/>
      <c r="N65" s="53">
        <f t="shared" si="4"/>
        <v>0</v>
      </c>
      <c r="O65" s="53">
        <f t="shared" si="5"/>
        <v>0</v>
      </c>
      <c r="P65" s="1"/>
      <c r="R65" s="1"/>
      <c r="S65" s="1"/>
      <c r="T65" s="1"/>
      <c r="U65" s="1"/>
    </row>
    <row r="66" spans="2:21" ht="12.5">
      <c r="B66" t="str">
        <f t="shared" si="0"/>
        <v/>
      </c>
      <c r="C66" s="49">
        <f>IF(D11="","-",+C65+1)</f>
        <v>2062</v>
      </c>
      <c r="D66" s="54">
        <f>IF(F65+SUM(E$17:E65)=D$10,F65,D$10-SUM(E$17:E65))</f>
        <v>0</v>
      </c>
      <c r="E66" s="374">
        <f t="shared" si="29"/>
        <v>0</v>
      </c>
      <c r="F66" s="54">
        <f t="shared" si="30"/>
        <v>0</v>
      </c>
      <c r="G66" s="375">
        <f t="shared" si="31"/>
        <v>0</v>
      </c>
      <c r="H66" s="356">
        <f t="shared" si="32"/>
        <v>0</v>
      </c>
      <c r="I66" s="51">
        <f t="shared" si="6"/>
        <v>0</v>
      </c>
      <c r="J66" s="51"/>
      <c r="K66" s="112"/>
      <c r="L66" s="53">
        <f t="shared" si="33"/>
        <v>0</v>
      </c>
      <c r="M66" s="112"/>
      <c r="N66" s="53">
        <f t="shared" si="4"/>
        <v>0</v>
      </c>
      <c r="O66" s="53">
        <f t="shared" si="5"/>
        <v>0</v>
      </c>
      <c r="P66" s="1"/>
      <c r="R66" s="1"/>
      <c r="S66" s="1"/>
      <c r="T66" s="1"/>
      <c r="U66" s="1"/>
    </row>
    <row r="67" spans="2:21" ht="12.5">
      <c r="B67" t="str">
        <f t="shared" si="0"/>
        <v/>
      </c>
      <c r="C67" s="49">
        <f>IF(D11="","-",+C66+1)</f>
        <v>2063</v>
      </c>
      <c r="D67" s="54">
        <f>IF(F66+SUM(E$17:E66)=D$10,F66,D$10-SUM(E$17:E66))</f>
        <v>0</v>
      </c>
      <c r="E67" s="374">
        <f t="shared" si="29"/>
        <v>0</v>
      </c>
      <c r="F67" s="54">
        <f t="shared" si="30"/>
        <v>0</v>
      </c>
      <c r="G67" s="375">
        <f t="shared" si="31"/>
        <v>0</v>
      </c>
      <c r="H67" s="356">
        <f t="shared" si="32"/>
        <v>0</v>
      </c>
      <c r="I67" s="51">
        <f t="shared" si="6"/>
        <v>0</v>
      </c>
      <c r="J67" s="51"/>
      <c r="K67" s="112"/>
      <c r="L67" s="53">
        <f t="shared" si="33"/>
        <v>0</v>
      </c>
      <c r="M67" s="112"/>
      <c r="N67" s="53">
        <f t="shared" si="4"/>
        <v>0</v>
      </c>
      <c r="O67" s="53">
        <f t="shared" si="5"/>
        <v>0</v>
      </c>
      <c r="P67" s="1"/>
      <c r="R67" s="1"/>
      <c r="S67" s="1"/>
      <c r="T67" s="1"/>
      <c r="U67" s="1"/>
    </row>
    <row r="68" spans="2:21" ht="12.5">
      <c r="B68" t="str">
        <f t="shared" si="0"/>
        <v/>
      </c>
      <c r="C68" s="49">
        <f>IF(D11="","-",+C67+1)</f>
        <v>2064</v>
      </c>
      <c r="D68" s="54">
        <f>IF(F67+SUM(E$17:E67)=D$10,F67,D$10-SUM(E$17:E67))</f>
        <v>0</v>
      </c>
      <c r="E68" s="374">
        <f t="shared" si="29"/>
        <v>0</v>
      </c>
      <c r="F68" s="54">
        <f t="shared" si="30"/>
        <v>0</v>
      </c>
      <c r="G68" s="375">
        <f t="shared" si="31"/>
        <v>0</v>
      </c>
      <c r="H68" s="356">
        <f t="shared" si="32"/>
        <v>0</v>
      </c>
      <c r="I68" s="51">
        <f t="shared" si="6"/>
        <v>0</v>
      </c>
      <c r="J68" s="51"/>
      <c r="K68" s="112"/>
      <c r="L68" s="53">
        <f t="shared" si="33"/>
        <v>0</v>
      </c>
      <c r="M68" s="112"/>
      <c r="N68" s="53">
        <f t="shared" si="4"/>
        <v>0</v>
      </c>
      <c r="O68" s="53">
        <f t="shared" si="5"/>
        <v>0</v>
      </c>
      <c r="P68" s="1"/>
      <c r="R68" s="1"/>
      <c r="S68" s="1"/>
      <c r="T68" s="1"/>
      <c r="U68" s="1"/>
    </row>
    <row r="69" spans="2:21" ht="12.5">
      <c r="B69" t="str">
        <f t="shared" si="0"/>
        <v/>
      </c>
      <c r="C69" s="49">
        <f>IF(D11="","-",+C68+1)</f>
        <v>2065</v>
      </c>
      <c r="D69" s="54">
        <f>IF(F68+SUM(E$17:E68)=D$10,F68,D$10-SUM(E$17:E68))</f>
        <v>0</v>
      </c>
      <c r="E69" s="374">
        <f t="shared" si="29"/>
        <v>0</v>
      </c>
      <c r="F69" s="54">
        <f t="shared" si="30"/>
        <v>0</v>
      </c>
      <c r="G69" s="375">
        <f t="shared" si="31"/>
        <v>0</v>
      </c>
      <c r="H69" s="356">
        <f t="shared" si="32"/>
        <v>0</v>
      </c>
      <c r="I69" s="51">
        <f t="shared" si="6"/>
        <v>0</v>
      </c>
      <c r="J69" s="51"/>
      <c r="K69" s="112"/>
      <c r="L69" s="53">
        <f t="shared" si="33"/>
        <v>0</v>
      </c>
      <c r="M69" s="112"/>
      <c r="N69" s="53">
        <f t="shared" si="4"/>
        <v>0</v>
      </c>
      <c r="O69" s="53">
        <f t="shared" si="5"/>
        <v>0</v>
      </c>
      <c r="P69" s="1"/>
      <c r="R69" s="1"/>
      <c r="S69" s="1"/>
      <c r="T69" s="1"/>
      <c r="U69" s="1"/>
    </row>
    <row r="70" spans="2:21" ht="12.5">
      <c r="B70" t="str">
        <f t="shared" si="0"/>
        <v/>
      </c>
      <c r="C70" s="49">
        <f>IF(D11="","-",+C69+1)</f>
        <v>2066</v>
      </c>
      <c r="D70" s="54">
        <f>IF(F69+SUM(E$17:E69)=D$10,F69,D$10-SUM(E$17:E69))</f>
        <v>0</v>
      </c>
      <c r="E70" s="374">
        <f t="shared" si="29"/>
        <v>0</v>
      </c>
      <c r="F70" s="54">
        <f t="shared" si="30"/>
        <v>0</v>
      </c>
      <c r="G70" s="375">
        <f t="shared" si="31"/>
        <v>0</v>
      </c>
      <c r="H70" s="356">
        <f t="shared" si="32"/>
        <v>0</v>
      </c>
      <c r="I70" s="51">
        <f t="shared" si="6"/>
        <v>0</v>
      </c>
      <c r="J70" s="51"/>
      <c r="K70" s="112"/>
      <c r="L70" s="53">
        <f t="shared" si="33"/>
        <v>0</v>
      </c>
      <c r="M70" s="112"/>
      <c r="N70" s="53">
        <f t="shared" si="4"/>
        <v>0</v>
      </c>
      <c r="O70" s="53">
        <f t="shared" si="5"/>
        <v>0</v>
      </c>
      <c r="P70" s="1"/>
      <c r="R70" s="1"/>
      <c r="S70" s="1"/>
      <c r="T70" s="1"/>
      <c r="U70" s="1"/>
    </row>
    <row r="71" spans="2:21" ht="12.5">
      <c r="B71" t="str">
        <f t="shared" si="0"/>
        <v/>
      </c>
      <c r="C71" s="49">
        <f>IF(D11="","-",+C70+1)</f>
        <v>2067</v>
      </c>
      <c r="D71" s="54">
        <f>IF(F70+SUM(E$17:E70)=D$10,F70,D$10-SUM(E$17:E70))</f>
        <v>0</v>
      </c>
      <c r="E71" s="374">
        <f t="shared" si="29"/>
        <v>0</v>
      </c>
      <c r="F71" s="54">
        <f t="shared" si="30"/>
        <v>0</v>
      </c>
      <c r="G71" s="375">
        <f t="shared" si="31"/>
        <v>0</v>
      </c>
      <c r="H71" s="356">
        <f t="shared" si="32"/>
        <v>0</v>
      </c>
      <c r="I71" s="51">
        <f t="shared" si="6"/>
        <v>0</v>
      </c>
      <c r="J71" s="51"/>
      <c r="K71" s="112"/>
      <c r="L71" s="53">
        <f t="shared" si="33"/>
        <v>0</v>
      </c>
      <c r="M71" s="112"/>
      <c r="N71" s="53">
        <f t="shared" si="4"/>
        <v>0</v>
      </c>
      <c r="O71" s="53">
        <f t="shared" si="5"/>
        <v>0</v>
      </c>
      <c r="P71" s="1"/>
      <c r="R71" s="1"/>
      <c r="S71" s="1"/>
      <c r="T71" s="1"/>
      <c r="U71" s="1"/>
    </row>
    <row r="72" spans="2:21" ht="12.5">
      <c r="B72" t="str">
        <f t="shared" si="0"/>
        <v/>
      </c>
      <c r="C72" s="49">
        <f>IF(D11="","-",+C71+1)</f>
        <v>2068</v>
      </c>
      <c r="D72" s="54">
        <f>IF(F71+SUM(E$17:E71)=D$10,F71,D$10-SUM(E$17:E71))</f>
        <v>0</v>
      </c>
      <c r="E72" s="374">
        <f t="shared" si="29"/>
        <v>0</v>
      </c>
      <c r="F72" s="54">
        <f t="shared" si="30"/>
        <v>0</v>
      </c>
      <c r="G72" s="375">
        <f t="shared" si="31"/>
        <v>0</v>
      </c>
      <c r="H72" s="356">
        <f t="shared" si="32"/>
        <v>0</v>
      </c>
      <c r="I72" s="51">
        <f t="shared" si="6"/>
        <v>0</v>
      </c>
      <c r="J72" s="51"/>
      <c r="K72" s="112"/>
      <c r="L72" s="53">
        <f t="shared" si="33"/>
        <v>0</v>
      </c>
      <c r="M72" s="112"/>
      <c r="N72" s="53">
        <f t="shared" si="4"/>
        <v>0</v>
      </c>
      <c r="O72" s="53">
        <f t="shared" si="5"/>
        <v>0</v>
      </c>
      <c r="P72" s="1"/>
      <c r="R72" s="1"/>
      <c r="S72" s="1"/>
      <c r="T72" s="1"/>
      <c r="U72" s="1"/>
    </row>
    <row r="73" spans="2:21" ht="13" thickBot="1">
      <c r="B73" t="str">
        <f t="shared" si="0"/>
        <v/>
      </c>
      <c r="C73" s="58">
        <f>IF(D11="","-",+C72+1)</f>
        <v>2069</v>
      </c>
      <c r="D73" s="59">
        <f>IF(F72+SUM(E$17:E72)=D$10,F72,D$10-SUM(E$17:E72))</f>
        <v>0</v>
      </c>
      <c r="E73" s="386">
        <f t="shared" si="29"/>
        <v>0</v>
      </c>
      <c r="F73" s="59">
        <f t="shared" si="30"/>
        <v>0</v>
      </c>
      <c r="G73" s="59">
        <f t="shared" si="31"/>
        <v>0</v>
      </c>
      <c r="H73" s="59">
        <f t="shared" si="32"/>
        <v>0</v>
      </c>
      <c r="I73" s="62">
        <f t="shared" si="6"/>
        <v>0</v>
      </c>
      <c r="J73" s="51"/>
      <c r="K73" s="113"/>
      <c r="L73" s="63">
        <f t="shared" si="33"/>
        <v>0</v>
      </c>
      <c r="M73" s="113"/>
      <c r="N73" s="63">
        <f t="shared" si="4"/>
        <v>0</v>
      </c>
      <c r="O73" s="63">
        <f t="shared" si="5"/>
        <v>0</v>
      </c>
      <c r="P73" s="1"/>
      <c r="R73" s="1"/>
      <c r="S73" s="1"/>
      <c r="T73" s="1"/>
      <c r="U73" s="1"/>
    </row>
    <row r="74" spans="2:21" ht="12.5">
      <c r="C74" s="11" t="s">
        <v>75</v>
      </c>
      <c r="D74" s="239"/>
      <c r="E74" s="239">
        <f>SUM(E17:E73)</f>
        <v>7210308.9500000011</v>
      </c>
      <c r="F74" s="239"/>
      <c r="G74" s="239">
        <f>SUM(G17:G73)</f>
        <v>20828992.287398614</v>
      </c>
      <c r="H74" s="239">
        <f>SUM(H17:H73)</f>
        <v>20828992.287398614</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10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832781.34076982411</v>
      </c>
      <c r="N88" s="393">
        <f>IF(J93&lt;D11,0,VLOOKUP(J93,C17:O73,11))</f>
        <v>832781.34076982411</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961956.08779990324</v>
      </c>
      <c r="N89" s="396">
        <f>IF(J93&lt;D11,0,VLOOKUP(J93,C100:P155,7))</f>
        <v>961956.08779990324</v>
      </c>
      <c r="O89" s="70">
        <f>+N89-M89</f>
        <v>0</v>
      </c>
      <c r="P89" s="1"/>
      <c r="Q89" s="1"/>
      <c r="R89" s="1"/>
      <c r="S89" s="1"/>
      <c r="T89" s="1"/>
      <c r="U89" s="1"/>
    </row>
    <row r="90" spans="1:21" ht="13.5" thickBot="1">
      <c r="C90" s="25" t="s">
        <v>82</v>
      </c>
      <c r="D90" s="96" t="str">
        <f>+D7</f>
        <v>Wapanucka Customer Connection</v>
      </c>
      <c r="E90" s="1"/>
      <c r="F90" s="1"/>
      <c r="G90" s="1"/>
      <c r="H90" s="1"/>
      <c r="I90" s="257"/>
      <c r="J90" s="257"/>
      <c r="K90" s="397"/>
      <c r="L90" s="109" t="s">
        <v>135</v>
      </c>
      <c r="M90" s="398">
        <f>+M89-M88</f>
        <v>129174.74703007913</v>
      </c>
      <c r="N90" s="398">
        <f>+N89-N88</f>
        <v>129174.74703007913</v>
      </c>
      <c r="O90" s="399">
        <f>+O89-O88</f>
        <v>0</v>
      </c>
      <c r="P90" s="1"/>
      <c r="Q90" s="1"/>
      <c r="R90" s="1"/>
      <c r="S90" s="1"/>
      <c r="T90" s="1"/>
      <c r="U90" s="1"/>
    </row>
    <row r="91" spans="1:21" ht="13.5" thickBot="1">
      <c r="C91" s="29"/>
      <c r="D91" s="443" t="str">
        <f>IF(D8="","",D8)</f>
        <v>***Sch. 11 recovery commenced in 2015 rate year***</v>
      </c>
      <c r="E91" s="11"/>
      <c r="F91" s="11"/>
      <c r="G91" s="11"/>
      <c r="H91" s="10"/>
      <c r="I91" s="257"/>
      <c r="J91" s="257"/>
      <c r="K91" s="239"/>
      <c r="L91" s="257"/>
      <c r="M91" s="257"/>
      <c r="N91" s="257"/>
      <c r="O91" s="239"/>
      <c r="P91" s="1"/>
      <c r="Q91" s="1"/>
      <c r="R91" s="1"/>
      <c r="S91" s="1"/>
      <c r="T91" s="1"/>
      <c r="U91" s="1"/>
    </row>
    <row r="92" spans="1:21" ht="13.5" thickBot="1">
      <c r="C92" s="74" t="s">
        <v>83</v>
      </c>
      <c r="D92" s="88" t="str">
        <f>+D9</f>
        <v>TP2012141</v>
      </c>
      <c r="E92" s="75"/>
      <c r="F92" s="75"/>
      <c r="G92" s="75"/>
      <c r="H92" s="75"/>
      <c r="I92" s="75"/>
      <c r="J92" s="75"/>
      <c r="Q92" s="1"/>
      <c r="R92" s="1"/>
      <c r="S92" s="1"/>
      <c r="T92" s="1"/>
      <c r="U92" s="1"/>
    </row>
    <row r="93" spans="1:21" ht="13">
      <c r="C93" s="34" t="s">
        <v>49</v>
      </c>
      <c r="D93" s="440">
        <v>7210309</v>
      </c>
      <c r="E93" s="1" t="s">
        <v>84</v>
      </c>
      <c r="H93" s="2"/>
      <c r="I93" s="2"/>
      <c r="J93" s="36">
        <f>+'OKT.WS.G.BPU.ATRR.True-up'!M16</f>
        <v>2024</v>
      </c>
      <c r="K93" s="33"/>
      <c r="L93" s="239" t="s">
        <v>85</v>
      </c>
      <c r="P93" s="1"/>
      <c r="Q93" s="1"/>
      <c r="R93" s="1"/>
      <c r="S93" s="1"/>
      <c r="T93" s="1"/>
      <c r="U93" s="1"/>
    </row>
    <row r="94" spans="1:21" ht="12.5">
      <c r="C94" s="34" t="s">
        <v>52</v>
      </c>
      <c r="D94" s="85">
        <f>D11</f>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D12</f>
        <v>12</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424135.82352941175</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366"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2013</v>
      </c>
      <c r="D100" s="11"/>
      <c r="E100" s="375"/>
      <c r="F100" s="54"/>
      <c r="G100" s="81"/>
      <c r="H100" s="81"/>
      <c r="I100" s="81"/>
      <c r="J100" s="53"/>
      <c r="K100" s="53"/>
      <c r="L100" s="114"/>
      <c r="M100" s="52">
        <f t="shared" ref="M100:M131" si="34">IF(L100&lt;&gt;0,+H100-L100,0)</f>
        <v>0</v>
      </c>
      <c r="N100" s="114"/>
      <c r="O100" s="52">
        <f t="shared" ref="O100:O131" si="35">IF(N100&lt;&gt;0,+I100-N100,0)</f>
        <v>0</v>
      </c>
      <c r="P100" s="52">
        <f t="shared" ref="P100:P131" si="36">+O100-M100</f>
        <v>0</v>
      </c>
      <c r="Q100" s="1"/>
      <c r="R100" s="1"/>
      <c r="S100" s="1"/>
      <c r="T100" s="1"/>
      <c r="U100" s="1"/>
    </row>
    <row r="101" spans="1:21" ht="12.5">
      <c r="C101" s="49">
        <f>IF(D94="","-",+C100+1)</f>
        <v>2014</v>
      </c>
      <c r="D101" s="11"/>
      <c r="E101" s="374"/>
      <c r="F101" s="54"/>
      <c r="G101" s="54"/>
      <c r="H101" s="444"/>
      <c r="I101" s="445"/>
      <c r="J101" s="53"/>
      <c r="K101" s="53"/>
      <c r="L101" s="373"/>
      <c r="M101" s="53">
        <f t="shared" si="34"/>
        <v>0</v>
      </c>
      <c r="N101" s="373"/>
      <c r="O101" s="53">
        <f t="shared" si="35"/>
        <v>0</v>
      </c>
      <c r="P101" s="53">
        <f t="shared" si="36"/>
        <v>0</v>
      </c>
      <c r="Q101" s="1"/>
      <c r="R101" s="1"/>
      <c r="S101" s="1"/>
      <c r="T101" s="1"/>
      <c r="U101" s="1"/>
    </row>
    <row r="102" spans="1:21" ht="12.5">
      <c r="B102" t="str">
        <f t="shared" ref="B102:B155" si="37">IF(D102=F101,"","IU")</f>
        <v>IU</v>
      </c>
      <c r="C102" s="49">
        <f>IF(D94="","-",+C101+1)</f>
        <v>2015</v>
      </c>
      <c r="D102" s="368">
        <v>7076304.3908220464</v>
      </c>
      <c r="E102" s="370">
        <v>150018.20833333334</v>
      </c>
      <c r="F102" s="372">
        <v>6926286.1824887134</v>
      </c>
      <c r="G102" s="372">
        <v>7001295.2866553795</v>
      </c>
      <c r="H102" s="370">
        <v>929468.41200641857</v>
      </c>
      <c r="I102" s="371">
        <v>929468.41200641857</v>
      </c>
      <c r="J102" s="53">
        <v>0</v>
      </c>
      <c r="K102" s="53"/>
      <c r="L102" s="373">
        <f t="shared" ref="L102:L107" si="38">H102</f>
        <v>929468.41200641857</v>
      </c>
      <c r="M102" s="53">
        <f t="shared" ref="M102:M107" si="39">IF(L102&lt;&gt;0,+H102-L102,0)</f>
        <v>0</v>
      </c>
      <c r="N102" s="373">
        <f t="shared" ref="N102:N107" si="40">I102</f>
        <v>929468.41200641857</v>
      </c>
      <c r="O102" s="53">
        <f t="shared" si="35"/>
        <v>0</v>
      </c>
      <c r="P102" s="53">
        <f t="shared" si="36"/>
        <v>0</v>
      </c>
      <c r="Q102" s="1"/>
      <c r="R102" s="1"/>
      <c r="S102" s="1"/>
      <c r="T102" s="1"/>
      <c r="U102" s="1"/>
    </row>
    <row r="103" spans="1:21" ht="12.5">
      <c r="B103" t="str">
        <f t="shared" si="37"/>
        <v>IU</v>
      </c>
      <c r="C103" s="49">
        <f>IF(D94="","-",+C102+1)</f>
        <v>2016</v>
      </c>
      <c r="D103" s="368">
        <v>7060290.791666667</v>
      </c>
      <c r="E103" s="370">
        <v>141378.60784313726</v>
      </c>
      <c r="F103" s="372">
        <v>6918912.1838235296</v>
      </c>
      <c r="G103" s="372">
        <v>6989601.4877450988</v>
      </c>
      <c r="H103" s="370">
        <v>898837.94259524392</v>
      </c>
      <c r="I103" s="371">
        <v>898837.94259524392</v>
      </c>
      <c r="J103" s="53">
        <f>+I103-H103</f>
        <v>0</v>
      </c>
      <c r="K103" s="53"/>
      <c r="L103" s="373">
        <f t="shared" si="38"/>
        <v>898837.94259524392</v>
      </c>
      <c r="M103" s="53">
        <f t="shared" si="39"/>
        <v>0</v>
      </c>
      <c r="N103" s="373">
        <f t="shared" si="40"/>
        <v>898837.94259524392</v>
      </c>
      <c r="O103" s="53">
        <f>IF(N103&lt;&gt;0,+I103-N103,0)</f>
        <v>0</v>
      </c>
      <c r="P103" s="53">
        <f>+O103-M103</f>
        <v>0</v>
      </c>
      <c r="Q103" s="1"/>
      <c r="R103" s="1"/>
      <c r="S103" s="1"/>
      <c r="T103" s="1"/>
      <c r="U103" s="1"/>
    </row>
    <row r="104" spans="1:21" ht="12.5">
      <c r="B104" t="str">
        <f t="shared" si="37"/>
        <v/>
      </c>
      <c r="C104" s="49">
        <f>IF(D94="","-",+C103+1)</f>
        <v>2017</v>
      </c>
      <c r="D104" s="368">
        <v>6918912.1838235296</v>
      </c>
      <c r="E104" s="370">
        <v>180257.72500000001</v>
      </c>
      <c r="F104" s="372">
        <v>6738654.45882353</v>
      </c>
      <c r="G104" s="372">
        <v>6828783.3213235298</v>
      </c>
      <c r="H104" s="370">
        <v>981518.91752081981</v>
      </c>
      <c r="I104" s="371">
        <v>981518.91752081981</v>
      </c>
      <c r="J104" s="53">
        <f t="shared" ref="J104:J155" si="41">+I104-H104</f>
        <v>0</v>
      </c>
      <c r="K104" s="53"/>
      <c r="L104" s="373">
        <f t="shared" si="38"/>
        <v>981518.91752081981</v>
      </c>
      <c r="M104" s="53">
        <f t="shared" si="39"/>
        <v>0</v>
      </c>
      <c r="N104" s="373">
        <f t="shared" si="40"/>
        <v>981518.91752081981</v>
      </c>
      <c r="O104" s="53">
        <f>IF(N104&lt;&gt;0,+I104-N104,0)</f>
        <v>0</v>
      </c>
      <c r="P104" s="53">
        <f>+O104-M104</f>
        <v>0</v>
      </c>
      <c r="Q104" s="1"/>
      <c r="R104" s="1"/>
      <c r="S104" s="1"/>
      <c r="T104" s="1"/>
      <c r="U104" s="1"/>
    </row>
    <row r="105" spans="1:21" ht="12.5">
      <c r="B105" t="str">
        <f t="shared" si="37"/>
        <v/>
      </c>
      <c r="C105" s="49">
        <f>IF(D94="","-",+C104+1)</f>
        <v>2018</v>
      </c>
      <c r="D105" s="368">
        <v>6738654.45882353</v>
      </c>
      <c r="E105" s="370">
        <v>200286.36111111112</v>
      </c>
      <c r="F105" s="372">
        <v>6538368.097712419</v>
      </c>
      <c r="G105" s="372">
        <v>6638511.278267974</v>
      </c>
      <c r="H105" s="370">
        <v>901063.87001696113</v>
      </c>
      <c r="I105" s="371">
        <v>901063.87001696113</v>
      </c>
      <c r="J105" s="53">
        <f t="shared" si="41"/>
        <v>0</v>
      </c>
      <c r="K105" s="53"/>
      <c r="L105" s="373">
        <f t="shared" si="38"/>
        <v>901063.87001696113</v>
      </c>
      <c r="M105" s="53">
        <f t="shared" si="39"/>
        <v>0</v>
      </c>
      <c r="N105" s="373">
        <f t="shared" si="40"/>
        <v>901063.87001696113</v>
      </c>
      <c r="O105" s="53">
        <f>IF(N105&lt;&gt;0,+I105-N105,0)</f>
        <v>0</v>
      </c>
      <c r="P105" s="53">
        <f>+O105-M105</f>
        <v>0</v>
      </c>
      <c r="Q105" s="1"/>
      <c r="R105" s="1"/>
      <c r="S105" s="1"/>
      <c r="T105" s="1"/>
      <c r="U105" s="1"/>
    </row>
    <row r="106" spans="1:21" ht="12.5">
      <c r="B106" t="str">
        <f t="shared" si="37"/>
        <v/>
      </c>
      <c r="C106" s="49">
        <f>IF(D94="","-",+C105+1)</f>
        <v>2019</v>
      </c>
      <c r="D106" s="368">
        <v>6538368.097712419</v>
      </c>
      <c r="E106" s="370">
        <v>200286.36111111112</v>
      </c>
      <c r="F106" s="372">
        <v>6338081.736601308</v>
      </c>
      <c r="G106" s="372">
        <v>6438224.917156864</v>
      </c>
      <c r="H106" s="370">
        <v>879921.15121692908</v>
      </c>
      <c r="I106" s="371">
        <v>879921.15121692908</v>
      </c>
      <c r="J106" s="53">
        <f t="shared" si="41"/>
        <v>0</v>
      </c>
      <c r="K106" s="53"/>
      <c r="L106" s="373">
        <f t="shared" si="38"/>
        <v>879921.15121692908</v>
      </c>
      <c r="M106" s="53">
        <f t="shared" si="39"/>
        <v>0</v>
      </c>
      <c r="N106" s="373">
        <f t="shared" si="40"/>
        <v>879921.15121692908</v>
      </c>
      <c r="O106" s="53">
        <f t="shared" si="35"/>
        <v>0</v>
      </c>
      <c r="P106" s="53">
        <f t="shared" si="36"/>
        <v>0</v>
      </c>
      <c r="Q106" s="1"/>
      <c r="R106" s="1"/>
      <c r="S106" s="1"/>
      <c r="T106" s="1"/>
      <c r="U106" s="1"/>
    </row>
    <row r="107" spans="1:21" ht="12.5">
      <c r="B107" t="str">
        <f t="shared" si="37"/>
        <v/>
      </c>
      <c r="C107" s="49">
        <f>IF(D94="","-",+C106+1)</f>
        <v>2020</v>
      </c>
      <c r="D107" s="368">
        <v>6338081.736601308</v>
      </c>
      <c r="E107" s="370">
        <v>257511.03571428571</v>
      </c>
      <c r="F107" s="372">
        <v>6080570.7008870225</v>
      </c>
      <c r="G107" s="372">
        <v>6209326.2187441653</v>
      </c>
      <c r="H107" s="370">
        <v>918267.16489887808</v>
      </c>
      <c r="I107" s="371">
        <v>918267.16489887808</v>
      </c>
      <c r="J107" s="53">
        <f t="shared" si="41"/>
        <v>0</v>
      </c>
      <c r="K107" s="53"/>
      <c r="L107" s="373">
        <f t="shared" si="38"/>
        <v>918267.16489887808</v>
      </c>
      <c r="M107" s="53">
        <f t="shared" si="39"/>
        <v>0</v>
      </c>
      <c r="N107" s="373">
        <f t="shared" si="40"/>
        <v>918267.16489887808</v>
      </c>
      <c r="O107" s="53">
        <f t="shared" si="35"/>
        <v>0</v>
      </c>
      <c r="P107" s="53">
        <f t="shared" si="36"/>
        <v>0</v>
      </c>
      <c r="Q107" s="1"/>
      <c r="R107" s="1"/>
      <c r="S107" s="1"/>
      <c r="T107" s="1"/>
      <c r="U107" s="1"/>
    </row>
    <row r="108" spans="1:21" ht="12.5">
      <c r="B108" t="str">
        <f t="shared" si="37"/>
        <v/>
      </c>
      <c r="C108" s="49">
        <f>IF(D94="","-",+C107+1)</f>
        <v>2021</v>
      </c>
      <c r="D108" s="368">
        <v>6080570.7008870225</v>
      </c>
      <c r="E108" s="370">
        <v>288412.36</v>
      </c>
      <c r="F108" s="372">
        <v>5792158.3408870222</v>
      </c>
      <c r="G108" s="372">
        <v>5936364.5208870228</v>
      </c>
      <c r="H108" s="370">
        <v>988677.86959528725</v>
      </c>
      <c r="I108" s="371">
        <v>988677.86959528725</v>
      </c>
      <c r="J108" s="53">
        <f t="shared" si="41"/>
        <v>0</v>
      </c>
      <c r="K108" s="53"/>
      <c r="L108" s="373">
        <f t="shared" ref="L108:L111" si="42">H108</f>
        <v>988677.86959528725</v>
      </c>
      <c r="M108" s="53">
        <f t="shared" ref="M108:M111" si="43">IF(L108&lt;&gt;0,+H108-L108,0)</f>
        <v>0</v>
      </c>
      <c r="N108" s="373">
        <f t="shared" ref="N108:N111" si="44">I108</f>
        <v>988677.86959528725</v>
      </c>
      <c r="O108" s="53">
        <f t="shared" ref="O108:O111" si="45">IF(N108&lt;&gt;0,+I108-N108,0)</f>
        <v>0</v>
      </c>
      <c r="P108" s="53">
        <f t="shared" ref="P108:P111" si="46">+O108-M108</f>
        <v>0</v>
      </c>
      <c r="Q108" s="1"/>
      <c r="R108" s="1"/>
      <c r="S108" s="1"/>
      <c r="T108" s="1"/>
      <c r="U108" s="1"/>
    </row>
    <row r="109" spans="1:21" ht="12.5">
      <c r="B109" t="str">
        <f t="shared" si="37"/>
        <v/>
      </c>
      <c r="C109" s="49">
        <f>IF(D94="","-",+C108+1)</f>
        <v>2022</v>
      </c>
      <c r="D109" s="368">
        <v>5792158.3408870222</v>
      </c>
      <c r="E109" s="370">
        <v>343348.04761904763</v>
      </c>
      <c r="F109" s="372">
        <v>5448810.2932679746</v>
      </c>
      <c r="G109" s="372">
        <v>5620484.3170774989</v>
      </c>
      <c r="H109" s="370">
        <v>989512.73752603144</v>
      </c>
      <c r="I109" s="371">
        <v>989512.73752603144</v>
      </c>
      <c r="J109" s="53">
        <f t="shared" si="41"/>
        <v>0</v>
      </c>
      <c r="K109" s="53"/>
      <c r="L109" s="373">
        <f t="shared" si="42"/>
        <v>989512.73752603144</v>
      </c>
      <c r="M109" s="53">
        <f t="shared" si="43"/>
        <v>0</v>
      </c>
      <c r="N109" s="373">
        <f t="shared" si="44"/>
        <v>989512.73752603144</v>
      </c>
      <c r="O109" s="53">
        <f t="shared" si="45"/>
        <v>0</v>
      </c>
      <c r="P109" s="53">
        <f t="shared" si="46"/>
        <v>0</v>
      </c>
      <c r="Q109" s="1"/>
      <c r="R109" s="1"/>
      <c r="S109" s="1"/>
      <c r="T109" s="1"/>
      <c r="U109" s="1"/>
    </row>
    <row r="110" spans="1:21" ht="12.5">
      <c r="B110" t="str">
        <f t="shared" si="37"/>
        <v>IU</v>
      </c>
      <c r="C110" s="49">
        <f>IF(D94="","-",+C109+1)</f>
        <v>2023</v>
      </c>
      <c r="D110" s="368">
        <v>5448810.2432679739</v>
      </c>
      <c r="E110" s="370">
        <v>379489.94473684212</v>
      </c>
      <c r="F110" s="372">
        <v>5069320.2985311318</v>
      </c>
      <c r="G110" s="372">
        <v>5259065.2708995529</v>
      </c>
      <c r="H110" s="370">
        <v>956063.14911265764</v>
      </c>
      <c r="I110" s="371">
        <v>956063.14911265764</v>
      </c>
      <c r="J110" s="53">
        <f t="shared" si="41"/>
        <v>0</v>
      </c>
      <c r="K110" s="53"/>
      <c r="L110" s="373">
        <f t="shared" si="42"/>
        <v>956063.14911265764</v>
      </c>
      <c r="M110" s="53">
        <f t="shared" si="43"/>
        <v>0</v>
      </c>
      <c r="N110" s="373">
        <f t="shared" si="44"/>
        <v>956063.14911265764</v>
      </c>
      <c r="O110" s="53">
        <f t="shared" si="45"/>
        <v>0</v>
      </c>
      <c r="P110" s="53">
        <f t="shared" si="46"/>
        <v>0</v>
      </c>
      <c r="Q110" s="1"/>
      <c r="R110" s="1"/>
      <c r="S110" s="1"/>
      <c r="T110" s="1"/>
      <c r="U110" s="1"/>
    </row>
    <row r="111" spans="1:21" ht="12.5">
      <c r="B111" t="str">
        <f t="shared" si="37"/>
        <v/>
      </c>
      <c r="C111" s="49">
        <f>IF(D94="","-",+C110+1)</f>
        <v>2024</v>
      </c>
      <c r="D111" s="368">
        <v>5069320.2985311318</v>
      </c>
      <c r="E111" s="370">
        <v>424135.82058823528</v>
      </c>
      <c r="F111" s="372">
        <v>4645184.477942897</v>
      </c>
      <c r="G111" s="372">
        <v>4857252.3882370144</v>
      </c>
      <c r="H111" s="370">
        <v>961956.08779990324</v>
      </c>
      <c r="I111" s="371">
        <v>961956.08779990324</v>
      </c>
      <c r="J111" s="53">
        <f t="shared" si="41"/>
        <v>0</v>
      </c>
      <c r="K111" s="53"/>
      <c r="L111" s="373">
        <f t="shared" si="42"/>
        <v>961956.08779990324</v>
      </c>
      <c r="M111" s="53">
        <f t="shared" si="43"/>
        <v>0</v>
      </c>
      <c r="N111" s="373">
        <f t="shared" si="44"/>
        <v>961956.08779990324</v>
      </c>
      <c r="O111" s="53">
        <f t="shared" si="45"/>
        <v>0</v>
      </c>
      <c r="P111" s="53">
        <f t="shared" si="46"/>
        <v>0</v>
      </c>
      <c r="Q111" s="1"/>
      <c r="R111" s="1"/>
      <c r="S111" s="1"/>
      <c r="T111" s="1"/>
      <c r="U111" s="1"/>
    </row>
    <row r="112" spans="1:21" ht="12.5">
      <c r="B112" t="str">
        <f t="shared" si="37"/>
        <v>IU</v>
      </c>
      <c r="C112" s="49">
        <f>IF(D94="","-",+C111+1)</f>
        <v>2025</v>
      </c>
      <c r="D112" s="11">
        <f>IF(F111+SUM(E$100:E111)=D$93,F111,D$93-SUM(E$100:E111))</f>
        <v>4645184.5279428959</v>
      </c>
      <c r="E112" s="446">
        <f t="shared" ref="E112:E155" si="47">IF(+$J$97&lt;F111,$J$97,D112)</f>
        <v>424135.82352941175</v>
      </c>
      <c r="F112" s="54">
        <f t="shared" ref="F112:F155" si="48">+D112-E112</f>
        <v>4221048.7044134839</v>
      </c>
      <c r="G112" s="54">
        <f t="shared" ref="G112:G155" si="49">+(F112+D112)/2</f>
        <v>4433116.6161781903</v>
      </c>
      <c r="H112" s="447">
        <f t="shared" ref="H112:H155" si="50">+J$95*G112+E112</f>
        <v>914993.57036327862</v>
      </c>
      <c r="I112" s="448">
        <f t="shared" ref="I112:I155" si="51">+J$96*G112+E112</f>
        <v>914993.57036327862</v>
      </c>
      <c r="J112" s="53">
        <f t="shared" si="41"/>
        <v>0</v>
      </c>
      <c r="K112" s="53"/>
      <c r="L112" s="112"/>
      <c r="M112" s="53">
        <f t="shared" si="34"/>
        <v>0</v>
      </c>
      <c r="N112" s="112"/>
      <c r="O112" s="53">
        <f t="shared" si="35"/>
        <v>0</v>
      </c>
      <c r="P112" s="53">
        <f t="shared" si="36"/>
        <v>0</v>
      </c>
      <c r="Q112" s="1"/>
      <c r="R112" s="1"/>
      <c r="S112" s="1"/>
      <c r="T112" s="1"/>
      <c r="U112" s="1"/>
    </row>
    <row r="113" spans="2:21" ht="12.5">
      <c r="B113" t="str">
        <f t="shared" si="37"/>
        <v/>
      </c>
      <c r="C113" s="49">
        <f>IF(D94="","-",+C112+1)</f>
        <v>2026</v>
      </c>
      <c r="D113" s="11">
        <f>IF(F112+SUM(E$100:E112)=D$93,F112,D$93-SUM(E$100:E112))</f>
        <v>4221048.7044134839</v>
      </c>
      <c r="E113" s="446">
        <f t="shared" si="47"/>
        <v>424135.82352941175</v>
      </c>
      <c r="F113" s="54">
        <f t="shared" si="48"/>
        <v>3796912.8808840723</v>
      </c>
      <c r="G113" s="54">
        <f t="shared" si="49"/>
        <v>4008980.7926487783</v>
      </c>
      <c r="H113" s="447">
        <f t="shared" si="50"/>
        <v>868031.04428638611</v>
      </c>
      <c r="I113" s="448">
        <f t="shared" si="51"/>
        <v>868031.04428638611</v>
      </c>
      <c r="J113" s="53">
        <f t="shared" si="41"/>
        <v>0</v>
      </c>
      <c r="K113" s="53"/>
      <c r="L113" s="112"/>
      <c r="M113" s="53">
        <f t="shared" si="34"/>
        <v>0</v>
      </c>
      <c r="N113" s="112"/>
      <c r="O113" s="53">
        <f t="shared" si="35"/>
        <v>0</v>
      </c>
      <c r="P113" s="53">
        <f t="shared" si="36"/>
        <v>0</v>
      </c>
      <c r="Q113" s="1"/>
      <c r="R113" s="1"/>
      <c r="S113" s="1"/>
      <c r="T113" s="1"/>
      <c r="U113" s="1"/>
    </row>
    <row r="114" spans="2:21" ht="12.5">
      <c r="B114" t="str">
        <f t="shared" si="37"/>
        <v/>
      </c>
      <c r="C114" s="49">
        <f>IF(D94="","-",+C113+1)</f>
        <v>2027</v>
      </c>
      <c r="D114" s="11">
        <f>IF(F113+SUM(E$100:E113)=D$93,F113,D$93-SUM(E$100:E113))</f>
        <v>3796912.8808840723</v>
      </c>
      <c r="E114" s="446">
        <f t="shared" si="47"/>
        <v>424135.82352941175</v>
      </c>
      <c r="F114" s="54">
        <f t="shared" si="48"/>
        <v>3372777.0573546607</v>
      </c>
      <c r="G114" s="54">
        <f t="shared" si="49"/>
        <v>3584844.9691193663</v>
      </c>
      <c r="H114" s="447">
        <f t="shared" si="50"/>
        <v>821068.5182094936</v>
      </c>
      <c r="I114" s="448">
        <f t="shared" si="51"/>
        <v>821068.5182094936</v>
      </c>
      <c r="J114" s="53">
        <f t="shared" si="41"/>
        <v>0</v>
      </c>
      <c r="K114" s="53"/>
      <c r="L114" s="112"/>
      <c r="M114" s="53">
        <f t="shared" si="34"/>
        <v>0</v>
      </c>
      <c r="N114" s="112"/>
      <c r="O114" s="53">
        <f t="shared" si="35"/>
        <v>0</v>
      </c>
      <c r="P114" s="53">
        <f t="shared" si="36"/>
        <v>0</v>
      </c>
      <c r="Q114" s="1"/>
      <c r="R114" s="1"/>
      <c r="S114" s="1"/>
      <c r="T114" s="1"/>
      <c r="U114" s="1"/>
    </row>
    <row r="115" spans="2:21" ht="12.5">
      <c r="B115" t="str">
        <f t="shared" si="37"/>
        <v/>
      </c>
      <c r="C115" s="49">
        <f>IF(D94="","-",+C114+1)</f>
        <v>2028</v>
      </c>
      <c r="D115" s="11">
        <f>IF(F114+SUM(E$100:E114)=D$93,F114,D$93-SUM(E$100:E114))</f>
        <v>3372777.0573546607</v>
      </c>
      <c r="E115" s="446">
        <f t="shared" si="47"/>
        <v>424135.82352941175</v>
      </c>
      <c r="F115" s="54">
        <f t="shared" si="48"/>
        <v>2948641.2338252491</v>
      </c>
      <c r="G115" s="54">
        <f t="shared" si="49"/>
        <v>3160709.1455899552</v>
      </c>
      <c r="H115" s="447">
        <f t="shared" si="50"/>
        <v>774105.99213260121</v>
      </c>
      <c r="I115" s="448">
        <f t="shared" si="51"/>
        <v>774105.99213260121</v>
      </c>
      <c r="J115" s="53">
        <f t="shared" si="41"/>
        <v>0</v>
      </c>
      <c r="K115" s="53"/>
      <c r="L115" s="112"/>
      <c r="M115" s="53">
        <f t="shared" si="34"/>
        <v>0</v>
      </c>
      <c r="N115" s="112"/>
      <c r="O115" s="53">
        <f t="shared" si="35"/>
        <v>0</v>
      </c>
      <c r="P115" s="53">
        <f t="shared" si="36"/>
        <v>0</v>
      </c>
      <c r="Q115" s="1"/>
      <c r="R115" s="1"/>
      <c r="S115" s="1"/>
      <c r="T115" s="1"/>
      <c r="U115" s="1"/>
    </row>
    <row r="116" spans="2:21" ht="12.5">
      <c r="B116" t="str">
        <f t="shared" si="37"/>
        <v/>
      </c>
      <c r="C116" s="49">
        <f>IF(D94="","-",+C115+1)</f>
        <v>2029</v>
      </c>
      <c r="D116" s="11">
        <f>IF(F115+SUM(E$100:E115)=D$93,F115,D$93-SUM(E$100:E115))</f>
        <v>2948641.2338252491</v>
      </c>
      <c r="E116" s="446">
        <f t="shared" si="47"/>
        <v>424135.82352941175</v>
      </c>
      <c r="F116" s="54">
        <f t="shared" si="48"/>
        <v>2524505.4102958376</v>
      </c>
      <c r="G116" s="54">
        <f t="shared" si="49"/>
        <v>2736573.3220605431</v>
      </c>
      <c r="H116" s="447">
        <f t="shared" si="50"/>
        <v>727143.4660557087</v>
      </c>
      <c r="I116" s="448">
        <f t="shared" si="51"/>
        <v>727143.4660557087</v>
      </c>
      <c r="J116" s="53">
        <f t="shared" si="41"/>
        <v>0</v>
      </c>
      <c r="K116" s="53"/>
      <c r="L116" s="112"/>
      <c r="M116" s="53">
        <f t="shared" si="34"/>
        <v>0</v>
      </c>
      <c r="N116" s="112"/>
      <c r="O116" s="53">
        <f t="shared" si="35"/>
        <v>0</v>
      </c>
      <c r="P116" s="53">
        <f t="shared" si="36"/>
        <v>0</v>
      </c>
      <c r="Q116" s="1"/>
      <c r="R116" s="1"/>
      <c r="S116" s="1"/>
      <c r="T116" s="1"/>
      <c r="U116" s="1"/>
    </row>
    <row r="117" spans="2:21" ht="12.5">
      <c r="B117" t="str">
        <f t="shared" si="37"/>
        <v/>
      </c>
      <c r="C117" s="49">
        <f>IF(D94="","-",+C116+1)</f>
        <v>2030</v>
      </c>
      <c r="D117" s="11">
        <f>IF(F116+SUM(E$100:E116)=D$93,F116,D$93-SUM(E$100:E116))</f>
        <v>2524505.4102958376</v>
      </c>
      <c r="E117" s="446">
        <f t="shared" si="47"/>
        <v>424135.82352941175</v>
      </c>
      <c r="F117" s="54">
        <f t="shared" si="48"/>
        <v>2100369.586766426</v>
      </c>
      <c r="G117" s="54">
        <f t="shared" si="49"/>
        <v>2312437.498531132</v>
      </c>
      <c r="H117" s="447">
        <f t="shared" si="50"/>
        <v>680180.93997881631</v>
      </c>
      <c r="I117" s="448">
        <f t="shared" si="51"/>
        <v>680180.93997881631</v>
      </c>
      <c r="J117" s="53">
        <f t="shared" si="41"/>
        <v>0</v>
      </c>
      <c r="K117" s="53"/>
      <c r="L117" s="112"/>
      <c r="M117" s="53">
        <f t="shared" si="34"/>
        <v>0</v>
      </c>
      <c r="N117" s="112"/>
      <c r="O117" s="53">
        <f t="shared" si="35"/>
        <v>0</v>
      </c>
      <c r="P117" s="53">
        <f t="shared" si="36"/>
        <v>0</v>
      </c>
      <c r="Q117" s="1"/>
      <c r="R117" s="1"/>
      <c r="S117" s="1"/>
      <c r="T117" s="1"/>
      <c r="U117" s="1"/>
    </row>
    <row r="118" spans="2:21" ht="12.5">
      <c r="B118" t="str">
        <f t="shared" si="37"/>
        <v/>
      </c>
      <c r="C118" s="49">
        <f>IF(D94="","-",+C117+1)</f>
        <v>2031</v>
      </c>
      <c r="D118" s="11">
        <f>IF(F117+SUM(E$100:E117)=D$93,F117,D$93-SUM(E$100:E117))</f>
        <v>2100369.586766426</v>
      </c>
      <c r="E118" s="446">
        <f t="shared" si="47"/>
        <v>424135.82352941175</v>
      </c>
      <c r="F118" s="54">
        <f t="shared" si="48"/>
        <v>1676233.7632370142</v>
      </c>
      <c r="G118" s="54">
        <f t="shared" si="49"/>
        <v>1888301.67500172</v>
      </c>
      <c r="H118" s="447">
        <f t="shared" si="50"/>
        <v>633218.41390192369</v>
      </c>
      <c r="I118" s="448">
        <f t="shared" si="51"/>
        <v>633218.41390192369</v>
      </c>
      <c r="J118" s="53">
        <f t="shared" si="41"/>
        <v>0</v>
      </c>
      <c r="K118" s="53"/>
      <c r="L118" s="112"/>
      <c r="M118" s="53">
        <f t="shared" si="34"/>
        <v>0</v>
      </c>
      <c r="N118" s="112"/>
      <c r="O118" s="53">
        <f t="shared" si="35"/>
        <v>0</v>
      </c>
      <c r="P118" s="53">
        <f t="shared" si="36"/>
        <v>0</v>
      </c>
      <c r="Q118" s="1"/>
      <c r="R118" s="1"/>
      <c r="S118" s="1"/>
      <c r="T118" s="1"/>
      <c r="U118" s="1"/>
    </row>
    <row r="119" spans="2:21" ht="12.5">
      <c r="B119" t="str">
        <f t="shared" si="37"/>
        <v/>
      </c>
      <c r="C119" s="49">
        <f>IF(D94="","-",+C118+1)</f>
        <v>2032</v>
      </c>
      <c r="D119" s="11">
        <f>IF(F118+SUM(E$100:E118)=D$93,F118,D$93-SUM(E$100:E118))</f>
        <v>1676233.7632370142</v>
      </c>
      <c r="E119" s="446">
        <f t="shared" si="47"/>
        <v>424135.82352941175</v>
      </c>
      <c r="F119" s="54">
        <f t="shared" si="48"/>
        <v>1252097.9397076024</v>
      </c>
      <c r="G119" s="54">
        <f t="shared" si="49"/>
        <v>1464165.8514723084</v>
      </c>
      <c r="H119" s="447">
        <f t="shared" si="50"/>
        <v>586255.8878250313</v>
      </c>
      <c r="I119" s="448">
        <f t="shared" si="51"/>
        <v>586255.8878250313</v>
      </c>
      <c r="J119" s="53">
        <f t="shared" si="41"/>
        <v>0</v>
      </c>
      <c r="K119" s="53"/>
      <c r="L119" s="112"/>
      <c r="M119" s="53">
        <f t="shared" si="34"/>
        <v>0</v>
      </c>
      <c r="N119" s="112"/>
      <c r="O119" s="53">
        <f t="shared" si="35"/>
        <v>0</v>
      </c>
      <c r="P119" s="53">
        <f t="shared" si="36"/>
        <v>0</v>
      </c>
      <c r="Q119" s="1"/>
      <c r="R119" s="1"/>
      <c r="S119" s="1"/>
      <c r="T119" s="1"/>
      <c r="U119" s="1"/>
    </row>
    <row r="120" spans="2:21" ht="12.5">
      <c r="B120" t="str">
        <f t="shared" si="37"/>
        <v/>
      </c>
      <c r="C120" s="49">
        <f>IF(D94="","-",+C119+1)</f>
        <v>2033</v>
      </c>
      <c r="D120" s="11">
        <f>IF(F119+SUM(E$100:E119)=D$93,F119,D$93-SUM(E$100:E119))</f>
        <v>1252097.9397076024</v>
      </c>
      <c r="E120" s="446">
        <f t="shared" si="47"/>
        <v>424135.82352941175</v>
      </c>
      <c r="F120" s="54">
        <f t="shared" si="48"/>
        <v>827962.11617819057</v>
      </c>
      <c r="G120" s="54">
        <f t="shared" si="49"/>
        <v>1040030.0279428965</v>
      </c>
      <c r="H120" s="447">
        <f t="shared" si="50"/>
        <v>539293.36174813879</v>
      </c>
      <c r="I120" s="448">
        <f t="shared" si="51"/>
        <v>539293.36174813879</v>
      </c>
      <c r="J120" s="53">
        <f t="shared" si="41"/>
        <v>0</v>
      </c>
      <c r="K120" s="53"/>
      <c r="L120" s="112"/>
      <c r="M120" s="53">
        <f t="shared" si="34"/>
        <v>0</v>
      </c>
      <c r="N120" s="112"/>
      <c r="O120" s="53">
        <f t="shared" si="35"/>
        <v>0</v>
      </c>
      <c r="P120" s="53">
        <f t="shared" si="36"/>
        <v>0</v>
      </c>
      <c r="Q120" s="1"/>
      <c r="R120" s="1"/>
      <c r="S120" s="1"/>
      <c r="T120" s="1"/>
      <c r="U120" s="1"/>
    </row>
    <row r="121" spans="2:21" ht="12.5">
      <c r="B121" t="str">
        <f t="shared" si="37"/>
        <v/>
      </c>
      <c r="C121" s="49">
        <f>IF(D94="","-",+C120+1)</f>
        <v>2034</v>
      </c>
      <c r="D121" s="11">
        <f>IF(F120+SUM(E$100:E120)=D$93,F120,D$93-SUM(E$100:E120))</f>
        <v>827962.11617819057</v>
      </c>
      <c r="E121" s="446">
        <f t="shared" si="47"/>
        <v>424135.82352941175</v>
      </c>
      <c r="F121" s="54">
        <f t="shared" si="48"/>
        <v>403826.29264877882</v>
      </c>
      <c r="G121" s="54">
        <f t="shared" si="49"/>
        <v>615894.20441348467</v>
      </c>
      <c r="H121" s="447">
        <f t="shared" si="50"/>
        <v>492330.83567124628</v>
      </c>
      <c r="I121" s="448">
        <f t="shared" si="51"/>
        <v>492330.83567124628</v>
      </c>
      <c r="J121" s="53">
        <f t="shared" si="41"/>
        <v>0</v>
      </c>
      <c r="K121" s="53"/>
      <c r="L121" s="112"/>
      <c r="M121" s="53">
        <f t="shared" si="34"/>
        <v>0</v>
      </c>
      <c r="N121" s="112"/>
      <c r="O121" s="53">
        <f t="shared" si="35"/>
        <v>0</v>
      </c>
      <c r="P121" s="53">
        <f t="shared" si="36"/>
        <v>0</v>
      </c>
      <c r="Q121" s="1"/>
      <c r="R121" s="1"/>
      <c r="S121" s="1"/>
      <c r="T121" s="1"/>
      <c r="U121" s="1"/>
    </row>
    <row r="122" spans="2:21" ht="12.5">
      <c r="B122" t="str">
        <f t="shared" si="37"/>
        <v/>
      </c>
      <c r="C122" s="49">
        <f>IF(D94="","-",+C121+1)</f>
        <v>2035</v>
      </c>
      <c r="D122" s="11">
        <f>IF(F121+SUM(E$100:E121)=D$93,F121,D$93-SUM(E$100:E121))</f>
        <v>403826.29264877882</v>
      </c>
      <c r="E122" s="446">
        <f t="shared" si="47"/>
        <v>403826.29264877882</v>
      </c>
      <c r="F122" s="54">
        <f t="shared" si="48"/>
        <v>0</v>
      </c>
      <c r="G122" s="54">
        <f t="shared" si="49"/>
        <v>201913.14632438941</v>
      </c>
      <c r="H122" s="447">
        <f t="shared" si="50"/>
        <v>426183.16720047296</v>
      </c>
      <c r="I122" s="448">
        <f t="shared" si="51"/>
        <v>426183.16720047296</v>
      </c>
      <c r="J122" s="53">
        <f t="shared" si="41"/>
        <v>0</v>
      </c>
      <c r="K122" s="53"/>
      <c r="L122" s="112"/>
      <c r="M122" s="53">
        <f t="shared" si="34"/>
        <v>0</v>
      </c>
      <c r="N122" s="112"/>
      <c r="O122" s="53">
        <f t="shared" si="35"/>
        <v>0</v>
      </c>
      <c r="P122" s="53">
        <f t="shared" si="36"/>
        <v>0</v>
      </c>
      <c r="Q122" s="1"/>
      <c r="R122" s="1"/>
      <c r="S122" s="1"/>
      <c r="T122" s="1"/>
      <c r="U122" s="1"/>
    </row>
    <row r="123" spans="2:21" ht="12.5">
      <c r="B123" t="str">
        <f t="shared" si="37"/>
        <v/>
      </c>
      <c r="C123" s="49">
        <f>IF(D94="","-",+C122+1)</f>
        <v>2036</v>
      </c>
      <c r="D123" s="11">
        <f>IF(F122+SUM(E$100:E122)=D$93,F122,D$93-SUM(E$100:E122))</f>
        <v>0</v>
      </c>
      <c r="E123" s="446">
        <f t="shared" si="47"/>
        <v>0</v>
      </c>
      <c r="F123" s="54">
        <f t="shared" si="48"/>
        <v>0</v>
      </c>
      <c r="G123" s="54">
        <f t="shared" si="49"/>
        <v>0</v>
      </c>
      <c r="H123" s="447">
        <f t="shared" si="50"/>
        <v>0</v>
      </c>
      <c r="I123" s="448">
        <f t="shared" si="51"/>
        <v>0</v>
      </c>
      <c r="J123" s="53">
        <f t="shared" si="41"/>
        <v>0</v>
      </c>
      <c r="K123" s="53"/>
      <c r="L123" s="112"/>
      <c r="M123" s="53">
        <f t="shared" si="34"/>
        <v>0</v>
      </c>
      <c r="N123" s="112"/>
      <c r="O123" s="53">
        <f t="shared" si="35"/>
        <v>0</v>
      </c>
      <c r="P123" s="53">
        <f t="shared" si="36"/>
        <v>0</v>
      </c>
      <c r="Q123" s="1"/>
      <c r="R123" s="1"/>
      <c r="S123" s="1"/>
      <c r="T123" s="1"/>
      <c r="U123" s="1"/>
    </row>
    <row r="124" spans="2:21" ht="12.5">
      <c r="B124" t="str">
        <f t="shared" si="37"/>
        <v/>
      </c>
      <c r="C124" s="49">
        <f>IF(D94="","-",+C123+1)</f>
        <v>2037</v>
      </c>
      <c r="D124" s="11">
        <f>IF(F123+SUM(E$100:E123)=D$93,F123,D$93-SUM(E$100:E123))</f>
        <v>0</v>
      </c>
      <c r="E124" s="446">
        <f t="shared" si="47"/>
        <v>0</v>
      </c>
      <c r="F124" s="54">
        <f t="shared" si="48"/>
        <v>0</v>
      </c>
      <c r="G124" s="54">
        <f t="shared" si="49"/>
        <v>0</v>
      </c>
      <c r="H124" s="447">
        <f t="shared" si="50"/>
        <v>0</v>
      </c>
      <c r="I124" s="448">
        <f t="shared" si="51"/>
        <v>0</v>
      </c>
      <c r="J124" s="53">
        <f t="shared" si="41"/>
        <v>0</v>
      </c>
      <c r="K124" s="53"/>
      <c r="L124" s="112"/>
      <c r="M124" s="53">
        <f t="shared" si="34"/>
        <v>0</v>
      </c>
      <c r="N124" s="112"/>
      <c r="O124" s="53">
        <f t="shared" si="35"/>
        <v>0</v>
      </c>
      <c r="P124" s="53">
        <f t="shared" si="36"/>
        <v>0</v>
      </c>
      <c r="Q124" s="1"/>
      <c r="R124" s="1"/>
      <c r="S124" s="1"/>
      <c r="T124" s="1"/>
      <c r="U124" s="1"/>
    </row>
    <row r="125" spans="2:21" ht="12.5">
      <c r="B125" t="str">
        <f t="shared" si="37"/>
        <v/>
      </c>
      <c r="C125" s="49">
        <f>IF(D94="","-",+C124+1)</f>
        <v>2038</v>
      </c>
      <c r="D125" s="11">
        <f>IF(F124+SUM(E$100:E124)=D$93,F124,D$93-SUM(E$100:E124))</f>
        <v>0</v>
      </c>
      <c r="E125" s="446">
        <f t="shared" si="47"/>
        <v>0</v>
      </c>
      <c r="F125" s="54">
        <f t="shared" si="48"/>
        <v>0</v>
      </c>
      <c r="G125" s="54">
        <f t="shared" si="49"/>
        <v>0</v>
      </c>
      <c r="H125" s="447">
        <f t="shared" si="50"/>
        <v>0</v>
      </c>
      <c r="I125" s="448">
        <f t="shared" si="51"/>
        <v>0</v>
      </c>
      <c r="J125" s="53">
        <f t="shared" si="41"/>
        <v>0</v>
      </c>
      <c r="K125" s="53"/>
      <c r="L125" s="112"/>
      <c r="M125" s="53">
        <f t="shared" si="34"/>
        <v>0</v>
      </c>
      <c r="N125" s="112"/>
      <c r="O125" s="53">
        <f t="shared" si="35"/>
        <v>0</v>
      </c>
      <c r="P125" s="53">
        <f t="shared" si="36"/>
        <v>0</v>
      </c>
      <c r="Q125" s="1"/>
      <c r="R125" s="1"/>
      <c r="S125" s="1"/>
      <c r="T125" s="1"/>
      <c r="U125" s="1"/>
    </row>
    <row r="126" spans="2:21" ht="12.5">
      <c r="B126" t="str">
        <f t="shared" si="37"/>
        <v/>
      </c>
      <c r="C126" s="49">
        <f>IF(D94="","-",+C125+1)</f>
        <v>2039</v>
      </c>
      <c r="D126" s="11">
        <f>IF(F125+SUM(E$100:E125)=D$93,F125,D$93-SUM(E$100:E125))</f>
        <v>0</v>
      </c>
      <c r="E126" s="446">
        <f t="shared" si="47"/>
        <v>0</v>
      </c>
      <c r="F126" s="54">
        <f t="shared" si="48"/>
        <v>0</v>
      </c>
      <c r="G126" s="54">
        <f t="shared" si="49"/>
        <v>0</v>
      </c>
      <c r="H126" s="447">
        <f t="shared" si="50"/>
        <v>0</v>
      </c>
      <c r="I126" s="448">
        <f t="shared" si="51"/>
        <v>0</v>
      </c>
      <c r="J126" s="53">
        <f t="shared" si="41"/>
        <v>0</v>
      </c>
      <c r="K126" s="53"/>
      <c r="L126" s="112"/>
      <c r="M126" s="53">
        <f t="shared" si="34"/>
        <v>0</v>
      </c>
      <c r="N126" s="112"/>
      <c r="O126" s="53">
        <f t="shared" si="35"/>
        <v>0</v>
      </c>
      <c r="P126" s="53">
        <f t="shared" si="36"/>
        <v>0</v>
      </c>
      <c r="Q126" s="1"/>
      <c r="R126" s="1"/>
      <c r="S126" s="1"/>
      <c r="T126" s="1"/>
      <c r="U126" s="1"/>
    </row>
    <row r="127" spans="2:21" ht="12.5">
      <c r="B127" t="str">
        <f t="shared" si="37"/>
        <v/>
      </c>
      <c r="C127" s="49">
        <f>IF(D94="","-",+C126+1)</f>
        <v>2040</v>
      </c>
      <c r="D127" s="11">
        <f>IF(F126+SUM(E$100:E126)=D$93,F126,D$93-SUM(E$100:E126))</f>
        <v>0</v>
      </c>
      <c r="E127" s="446">
        <f t="shared" si="47"/>
        <v>0</v>
      </c>
      <c r="F127" s="54">
        <f t="shared" si="48"/>
        <v>0</v>
      </c>
      <c r="G127" s="54">
        <f t="shared" si="49"/>
        <v>0</v>
      </c>
      <c r="H127" s="447">
        <f t="shared" si="50"/>
        <v>0</v>
      </c>
      <c r="I127" s="448">
        <f t="shared" si="51"/>
        <v>0</v>
      </c>
      <c r="J127" s="53">
        <f t="shared" si="41"/>
        <v>0</v>
      </c>
      <c r="K127" s="53"/>
      <c r="L127" s="112"/>
      <c r="M127" s="53">
        <f t="shared" si="34"/>
        <v>0</v>
      </c>
      <c r="N127" s="112"/>
      <c r="O127" s="53">
        <f t="shared" si="35"/>
        <v>0</v>
      </c>
      <c r="P127" s="53">
        <f t="shared" si="36"/>
        <v>0</v>
      </c>
      <c r="Q127" s="1"/>
      <c r="R127" s="1"/>
      <c r="S127" s="1"/>
      <c r="T127" s="1"/>
      <c r="U127" s="1"/>
    </row>
    <row r="128" spans="2:21" ht="12.5">
      <c r="B128" t="str">
        <f t="shared" si="37"/>
        <v/>
      </c>
      <c r="C128" s="49">
        <f>IF(D94="","-",+C127+1)</f>
        <v>2041</v>
      </c>
      <c r="D128" s="11">
        <f>IF(F127+SUM(E$100:E127)=D$93,F127,D$93-SUM(E$100:E127))</f>
        <v>0</v>
      </c>
      <c r="E128" s="446">
        <f t="shared" si="47"/>
        <v>0</v>
      </c>
      <c r="F128" s="54">
        <f t="shared" si="48"/>
        <v>0</v>
      </c>
      <c r="G128" s="54">
        <f t="shared" si="49"/>
        <v>0</v>
      </c>
      <c r="H128" s="447">
        <f t="shared" si="50"/>
        <v>0</v>
      </c>
      <c r="I128" s="448">
        <f t="shared" si="51"/>
        <v>0</v>
      </c>
      <c r="J128" s="53">
        <f t="shared" si="41"/>
        <v>0</v>
      </c>
      <c r="K128" s="53"/>
      <c r="L128" s="112"/>
      <c r="M128" s="53">
        <f t="shared" si="34"/>
        <v>0</v>
      </c>
      <c r="N128" s="112"/>
      <c r="O128" s="53">
        <f t="shared" si="35"/>
        <v>0</v>
      </c>
      <c r="P128" s="53">
        <f t="shared" si="36"/>
        <v>0</v>
      </c>
      <c r="Q128" s="1"/>
      <c r="R128" s="1"/>
      <c r="S128" s="1"/>
      <c r="T128" s="1"/>
      <c r="U128" s="1"/>
    </row>
    <row r="129" spans="2:21" ht="12.5">
      <c r="B129" t="str">
        <f t="shared" si="37"/>
        <v/>
      </c>
      <c r="C129" s="49">
        <f>IF(D94="","-",+C128+1)</f>
        <v>2042</v>
      </c>
      <c r="D129" s="11">
        <f>IF(F128+SUM(E$100:E128)=D$93,F128,D$93-SUM(E$100:E128))</f>
        <v>0</v>
      </c>
      <c r="E129" s="446">
        <f t="shared" si="47"/>
        <v>0</v>
      </c>
      <c r="F129" s="54">
        <f t="shared" si="48"/>
        <v>0</v>
      </c>
      <c r="G129" s="54">
        <f t="shared" si="49"/>
        <v>0</v>
      </c>
      <c r="H129" s="447">
        <f t="shared" si="50"/>
        <v>0</v>
      </c>
      <c r="I129" s="448">
        <f t="shared" si="51"/>
        <v>0</v>
      </c>
      <c r="J129" s="53">
        <f t="shared" si="41"/>
        <v>0</v>
      </c>
      <c r="K129" s="53"/>
      <c r="L129" s="112"/>
      <c r="M129" s="53">
        <f t="shared" si="34"/>
        <v>0</v>
      </c>
      <c r="N129" s="112"/>
      <c r="O129" s="53">
        <f t="shared" si="35"/>
        <v>0</v>
      </c>
      <c r="P129" s="53">
        <f t="shared" si="36"/>
        <v>0</v>
      </c>
      <c r="Q129" s="1"/>
      <c r="R129" s="1"/>
      <c r="S129" s="1"/>
      <c r="T129" s="1"/>
      <c r="U129" s="1"/>
    </row>
    <row r="130" spans="2:21" ht="12.5">
      <c r="B130" t="str">
        <f t="shared" si="37"/>
        <v/>
      </c>
      <c r="C130" s="49">
        <f>IF(D94="","-",+C129+1)</f>
        <v>2043</v>
      </c>
      <c r="D130" s="11">
        <f>IF(F129+SUM(E$100:E129)=D$93,F129,D$93-SUM(E$100:E129))</f>
        <v>0</v>
      </c>
      <c r="E130" s="446">
        <f t="shared" si="47"/>
        <v>0</v>
      </c>
      <c r="F130" s="54">
        <f t="shared" si="48"/>
        <v>0</v>
      </c>
      <c r="G130" s="54">
        <f t="shared" si="49"/>
        <v>0</v>
      </c>
      <c r="H130" s="447">
        <f t="shared" si="50"/>
        <v>0</v>
      </c>
      <c r="I130" s="448">
        <f t="shared" si="51"/>
        <v>0</v>
      </c>
      <c r="J130" s="53">
        <f t="shared" si="41"/>
        <v>0</v>
      </c>
      <c r="K130" s="53"/>
      <c r="L130" s="112"/>
      <c r="M130" s="53">
        <f t="shared" si="34"/>
        <v>0</v>
      </c>
      <c r="N130" s="112"/>
      <c r="O130" s="53">
        <f t="shared" si="35"/>
        <v>0</v>
      </c>
      <c r="P130" s="53">
        <f t="shared" si="36"/>
        <v>0</v>
      </c>
      <c r="Q130" s="1"/>
      <c r="R130" s="1"/>
      <c r="S130" s="1"/>
      <c r="T130" s="1"/>
      <c r="U130" s="1"/>
    </row>
    <row r="131" spans="2:21" ht="12.5">
      <c r="B131" t="str">
        <f t="shared" si="37"/>
        <v/>
      </c>
      <c r="C131" s="49">
        <f>IF(D94="","-",+C130+1)</f>
        <v>2044</v>
      </c>
      <c r="D131" s="11">
        <f>IF(F130+SUM(E$100:E130)=D$93,F130,D$93-SUM(E$100:E130))</f>
        <v>0</v>
      </c>
      <c r="E131" s="446">
        <f t="shared" si="47"/>
        <v>0</v>
      </c>
      <c r="F131" s="54">
        <f t="shared" si="48"/>
        <v>0</v>
      </c>
      <c r="G131" s="54">
        <f t="shared" si="49"/>
        <v>0</v>
      </c>
      <c r="H131" s="447">
        <f t="shared" si="50"/>
        <v>0</v>
      </c>
      <c r="I131" s="448">
        <f t="shared" si="51"/>
        <v>0</v>
      </c>
      <c r="J131" s="53">
        <f t="shared" si="41"/>
        <v>0</v>
      </c>
      <c r="K131" s="53"/>
      <c r="L131" s="112"/>
      <c r="M131" s="53">
        <f t="shared" si="34"/>
        <v>0</v>
      </c>
      <c r="N131" s="112"/>
      <c r="O131" s="53">
        <f t="shared" si="35"/>
        <v>0</v>
      </c>
      <c r="P131" s="53">
        <f t="shared" si="36"/>
        <v>0</v>
      </c>
      <c r="Q131" s="1"/>
      <c r="R131" s="1"/>
      <c r="S131" s="1"/>
      <c r="T131" s="1"/>
      <c r="U131" s="1"/>
    </row>
    <row r="132" spans="2:21" ht="12.5">
      <c r="B132" t="str">
        <f t="shared" si="37"/>
        <v/>
      </c>
      <c r="C132" s="49">
        <f>IF(D94="","-",+C131+1)</f>
        <v>2045</v>
      </c>
      <c r="D132" s="11">
        <f>IF(F131+SUM(E$100:E131)=D$93,F131,D$93-SUM(E$100:E131))</f>
        <v>0</v>
      </c>
      <c r="E132" s="446">
        <f t="shared" si="47"/>
        <v>0</v>
      </c>
      <c r="F132" s="54">
        <f t="shared" si="48"/>
        <v>0</v>
      </c>
      <c r="G132" s="54">
        <f t="shared" si="49"/>
        <v>0</v>
      </c>
      <c r="H132" s="447">
        <f t="shared" si="50"/>
        <v>0</v>
      </c>
      <c r="I132" s="448">
        <f t="shared" si="51"/>
        <v>0</v>
      </c>
      <c r="J132" s="53">
        <f t="shared" si="41"/>
        <v>0</v>
      </c>
      <c r="K132" s="53"/>
      <c r="L132" s="112"/>
      <c r="M132" s="53">
        <f t="shared" ref="M132:M155" si="52">IF(L542&lt;&gt;0,+H542-L542,0)</f>
        <v>0</v>
      </c>
      <c r="N132" s="112"/>
      <c r="O132" s="53">
        <f t="shared" ref="O132:O155" si="53">IF(N542&lt;&gt;0,+I542-N542,0)</f>
        <v>0</v>
      </c>
      <c r="P132" s="53">
        <f t="shared" ref="P132:P155" si="54">+O542-M542</f>
        <v>0</v>
      </c>
      <c r="Q132" s="1"/>
      <c r="R132" s="1"/>
      <c r="S132" s="1"/>
      <c r="T132" s="1"/>
      <c r="U132" s="1"/>
    </row>
    <row r="133" spans="2:21" ht="12.5">
      <c r="B133" t="str">
        <f t="shared" si="37"/>
        <v/>
      </c>
      <c r="C133" s="49">
        <f>IF(D94="","-",+C132+1)</f>
        <v>2046</v>
      </c>
      <c r="D133" s="11">
        <f>IF(F132+SUM(E$100:E132)=D$93,F132,D$93-SUM(E$100:E132))</f>
        <v>0</v>
      </c>
      <c r="E133" s="446">
        <f t="shared" si="47"/>
        <v>0</v>
      </c>
      <c r="F133" s="54">
        <f t="shared" si="48"/>
        <v>0</v>
      </c>
      <c r="G133" s="54">
        <f t="shared" si="49"/>
        <v>0</v>
      </c>
      <c r="H133" s="447">
        <f t="shared" si="50"/>
        <v>0</v>
      </c>
      <c r="I133" s="448">
        <f t="shared" si="51"/>
        <v>0</v>
      </c>
      <c r="J133" s="53">
        <f t="shared" si="41"/>
        <v>0</v>
      </c>
      <c r="K133" s="53"/>
      <c r="L133" s="112"/>
      <c r="M133" s="53">
        <f t="shared" si="52"/>
        <v>0</v>
      </c>
      <c r="N133" s="112"/>
      <c r="O133" s="53">
        <f t="shared" si="53"/>
        <v>0</v>
      </c>
      <c r="P133" s="53">
        <f t="shared" si="54"/>
        <v>0</v>
      </c>
      <c r="Q133" s="1"/>
      <c r="R133" s="1"/>
      <c r="S133" s="1"/>
      <c r="T133" s="1"/>
      <c r="U133" s="1"/>
    </row>
    <row r="134" spans="2:21" ht="12.5">
      <c r="B134" t="str">
        <f t="shared" si="37"/>
        <v/>
      </c>
      <c r="C134" s="49">
        <f>IF(D94="","-",+C133+1)</f>
        <v>2047</v>
      </c>
      <c r="D134" s="11">
        <f>IF(F133+SUM(E$100:E133)=D$93,F133,D$93-SUM(E$100:E133))</f>
        <v>0</v>
      </c>
      <c r="E134" s="446">
        <f t="shared" si="47"/>
        <v>0</v>
      </c>
      <c r="F134" s="54">
        <f t="shared" si="48"/>
        <v>0</v>
      </c>
      <c r="G134" s="54">
        <f t="shared" si="49"/>
        <v>0</v>
      </c>
      <c r="H134" s="447">
        <f t="shared" si="50"/>
        <v>0</v>
      </c>
      <c r="I134" s="448">
        <f t="shared" si="51"/>
        <v>0</v>
      </c>
      <c r="J134" s="53">
        <f t="shared" si="41"/>
        <v>0</v>
      </c>
      <c r="K134" s="53"/>
      <c r="L134" s="112"/>
      <c r="M134" s="53">
        <f t="shared" si="52"/>
        <v>0</v>
      </c>
      <c r="N134" s="112"/>
      <c r="O134" s="53">
        <f t="shared" si="53"/>
        <v>0</v>
      </c>
      <c r="P134" s="53">
        <f t="shared" si="54"/>
        <v>0</v>
      </c>
      <c r="Q134" s="1"/>
      <c r="R134" s="1"/>
      <c r="S134" s="1"/>
      <c r="T134" s="1"/>
      <c r="U134" s="1"/>
    </row>
    <row r="135" spans="2:21" ht="12.5">
      <c r="B135" t="str">
        <f t="shared" si="37"/>
        <v/>
      </c>
      <c r="C135" s="49">
        <f>IF(D94="","-",+C134+1)</f>
        <v>2048</v>
      </c>
      <c r="D135" s="11">
        <f>IF(F134+SUM(E$100:E134)=D$93,F134,D$93-SUM(E$100:E134))</f>
        <v>0</v>
      </c>
      <c r="E135" s="446">
        <f t="shared" si="47"/>
        <v>0</v>
      </c>
      <c r="F135" s="54">
        <f t="shared" si="48"/>
        <v>0</v>
      </c>
      <c r="G135" s="54">
        <f t="shared" si="49"/>
        <v>0</v>
      </c>
      <c r="H135" s="447">
        <f t="shared" si="50"/>
        <v>0</v>
      </c>
      <c r="I135" s="448">
        <f t="shared" si="51"/>
        <v>0</v>
      </c>
      <c r="J135" s="53">
        <f t="shared" si="41"/>
        <v>0</v>
      </c>
      <c r="K135" s="53"/>
      <c r="L135" s="112"/>
      <c r="M135" s="53">
        <f t="shared" si="52"/>
        <v>0</v>
      </c>
      <c r="N135" s="112"/>
      <c r="O135" s="53">
        <f t="shared" si="53"/>
        <v>0</v>
      </c>
      <c r="P135" s="53">
        <f t="shared" si="54"/>
        <v>0</v>
      </c>
      <c r="Q135" s="1"/>
      <c r="R135" s="1"/>
      <c r="S135" s="1"/>
      <c r="T135" s="1"/>
      <c r="U135" s="1"/>
    </row>
    <row r="136" spans="2:21" ht="12.5">
      <c r="B136" t="str">
        <f t="shared" si="37"/>
        <v/>
      </c>
      <c r="C136" s="49">
        <f>IF(D94="","-",+C135+1)</f>
        <v>2049</v>
      </c>
      <c r="D136" s="11">
        <f>IF(F135+SUM(E$100:E135)=D$93,F135,D$93-SUM(E$100:E135))</f>
        <v>0</v>
      </c>
      <c r="E136" s="446">
        <f t="shared" si="47"/>
        <v>0</v>
      </c>
      <c r="F136" s="54">
        <f t="shared" si="48"/>
        <v>0</v>
      </c>
      <c r="G136" s="54">
        <f t="shared" si="49"/>
        <v>0</v>
      </c>
      <c r="H136" s="447">
        <f t="shared" si="50"/>
        <v>0</v>
      </c>
      <c r="I136" s="448">
        <f t="shared" si="51"/>
        <v>0</v>
      </c>
      <c r="J136" s="53">
        <f t="shared" si="41"/>
        <v>0</v>
      </c>
      <c r="K136" s="53"/>
      <c r="L136" s="112"/>
      <c r="M136" s="53">
        <f t="shared" si="52"/>
        <v>0</v>
      </c>
      <c r="N136" s="112"/>
      <c r="O136" s="53">
        <f t="shared" si="53"/>
        <v>0</v>
      </c>
      <c r="P136" s="53">
        <f t="shared" si="54"/>
        <v>0</v>
      </c>
      <c r="Q136" s="1"/>
      <c r="R136" s="1"/>
      <c r="S136" s="1"/>
      <c r="T136" s="1"/>
      <c r="U136" s="1"/>
    </row>
    <row r="137" spans="2:21" ht="12.5">
      <c r="B137" t="str">
        <f t="shared" si="37"/>
        <v/>
      </c>
      <c r="C137" s="49">
        <f>IF(D94="","-",+C136+1)</f>
        <v>2050</v>
      </c>
      <c r="D137" s="11">
        <f>IF(F136+SUM(E$100:E136)=D$93,F136,D$93-SUM(E$100:E136))</f>
        <v>0</v>
      </c>
      <c r="E137" s="446">
        <f t="shared" si="47"/>
        <v>0</v>
      </c>
      <c r="F137" s="54">
        <f t="shared" si="48"/>
        <v>0</v>
      </c>
      <c r="G137" s="54">
        <f t="shared" si="49"/>
        <v>0</v>
      </c>
      <c r="H137" s="447">
        <f t="shared" si="50"/>
        <v>0</v>
      </c>
      <c r="I137" s="448">
        <f t="shared" si="51"/>
        <v>0</v>
      </c>
      <c r="J137" s="53">
        <f t="shared" si="41"/>
        <v>0</v>
      </c>
      <c r="K137" s="53"/>
      <c r="L137" s="112"/>
      <c r="M137" s="53">
        <f t="shared" si="52"/>
        <v>0</v>
      </c>
      <c r="N137" s="112"/>
      <c r="O137" s="53">
        <f t="shared" si="53"/>
        <v>0</v>
      </c>
      <c r="P137" s="53">
        <f t="shared" si="54"/>
        <v>0</v>
      </c>
      <c r="Q137" s="1"/>
      <c r="R137" s="1"/>
      <c r="S137" s="1"/>
      <c r="T137" s="1"/>
      <c r="U137" s="1"/>
    </row>
    <row r="138" spans="2:21" ht="12.5">
      <c r="B138" t="str">
        <f t="shared" si="37"/>
        <v/>
      </c>
      <c r="C138" s="49">
        <f>IF(D94="","-",+C137+1)</f>
        <v>2051</v>
      </c>
      <c r="D138" s="11">
        <f>IF(F137+SUM(E$100:E137)=D$93,F137,D$93-SUM(E$100:E137))</f>
        <v>0</v>
      </c>
      <c r="E138" s="446">
        <f t="shared" si="47"/>
        <v>0</v>
      </c>
      <c r="F138" s="54">
        <f t="shared" si="48"/>
        <v>0</v>
      </c>
      <c r="G138" s="54">
        <f t="shared" si="49"/>
        <v>0</v>
      </c>
      <c r="H138" s="447">
        <f t="shared" si="50"/>
        <v>0</v>
      </c>
      <c r="I138" s="448">
        <f t="shared" si="51"/>
        <v>0</v>
      </c>
      <c r="J138" s="53">
        <f t="shared" si="41"/>
        <v>0</v>
      </c>
      <c r="K138" s="53"/>
      <c r="L138" s="112"/>
      <c r="M138" s="53">
        <f t="shared" si="52"/>
        <v>0</v>
      </c>
      <c r="N138" s="112"/>
      <c r="O138" s="53">
        <f t="shared" si="53"/>
        <v>0</v>
      </c>
      <c r="P138" s="53">
        <f t="shared" si="54"/>
        <v>0</v>
      </c>
      <c r="Q138" s="1"/>
      <c r="R138" s="1"/>
      <c r="S138" s="1"/>
      <c r="T138" s="1"/>
      <c r="U138" s="1"/>
    </row>
    <row r="139" spans="2:21" ht="12.5">
      <c r="B139" t="str">
        <f t="shared" si="37"/>
        <v/>
      </c>
      <c r="C139" s="49">
        <f>IF(D94="","-",+C138+1)</f>
        <v>2052</v>
      </c>
      <c r="D139" s="11">
        <f>IF(F138+SUM(E$100:E138)=D$93,F138,D$93-SUM(E$100:E138))</f>
        <v>0</v>
      </c>
      <c r="E139" s="446">
        <f t="shared" si="47"/>
        <v>0</v>
      </c>
      <c r="F139" s="54">
        <f t="shared" si="48"/>
        <v>0</v>
      </c>
      <c r="G139" s="54">
        <f t="shared" si="49"/>
        <v>0</v>
      </c>
      <c r="H139" s="447">
        <f t="shared" si="50"/>
        <v>0</v>
      </c>
      <c r="I139" s="448">
        <f t="shared" si="51"/>
        <v>0</v>
      </c>
      <c r="J139" s="53">
        <f t="shared" si="41"/>
        <v>0</v>
      </c>
      <c r="K139" s="53"/>
      <c r="L139" s="112"/>
      <c r="M139" s="53">
        <f t="shared" si="52"/>
        <v>0</v>
      </c>
      <c r="N139" s="112"/>
      <c r="O139" s="53">
        <f t="shared" si="53"/>
        <v>0</v>
      </c>
      <c r="P139" s="53">
        <f t="shared" si="54"/>
        <v>0</v>
      </c>
      <c r="Q139" s="1"/>
      <c r="R139" s="1"/>
      <c r="S139" s="1"/>
      <c r="T139" s="1"/>
      <c r="U139" s="1"/>
    </row>
    <row r="140" spans="2:21" ht="12.5">
      <c r="B140" t="str">
        <f t="shared" si="37"/>
        <v/>
      </c>
      <c r="C140" s="49">
        <f>IF(D94="","-",+C139+1)</f>
        <v>2053</v>
      </c>
      <c r="D140" s="11">
        <f>IF(F139+SUM(E$100:E139)=D$93,F139,D$93-SUM(E$100:E139))</f>
        <v>0</v>
      </c>
      <c r="E140" s="446">
        <f t="shared" si="47"/>
        <v>0</v>
      </c>
      <c r="F140" s="54">
        <f t="shared" si="48"/>
        <v>0</v>
      </c>
      <c r="G140" s="54">
        <f t="shared" si="49"/>
        <v>0</v>
      </c>
      <c r="H140" s="447">
        <f t="shared" si="50"/>
        <v>0</v>
      </c>
      <c r="I140" s="448">
        <f t="shared" si="51"/>
        <v>0</v>
      </c>
      <c r="J140" s="53">
        <f t="shared" si="41"/>
        <v>0</v>
      </c>
      <c r="K140" s="53"/>
      <c r="L140" s="112"/>
      <c r="M140" s="53">
        <f t="shared" si="52"/>
        <v>0</v>
      </c>
      <c r="N140" s="112"/>
      <c r="O140" s="53">
        <f t="shared" si="53"/>
        <v>0</v>
      </c>
      <c r="P140" s="53">
        <f t="shared" si="54"/>
        <v>0</v>
      </c>
      <c r="Q140" s="1"/>
      <c r="R140" s="1"/>
      <c r="S140" s="1"/>
      <c r="T140" s="1"/>
      <c r="U140" s="1"/>
    </row>
    <row r="141" spans="2:21" ht="12.5">
      <c r="B141" t="str">
        <f t="shared" si="37"/>
        <v/>
      </c>
      <c r="C141" s="49">
        <f>IF(D94="","-",+C140+1)</f>
        <v>2054</v>
      </c>
      <c r="D141" s="11">
        <f>IF(F140+SUM(E$100:E140)=D$93,F140,D$93-SUM(E$100:E140))</f>
        <v>0</v>
      </c>
      <c r="E141" s="446">
        <f t="shared" si="47"/>
        <v>0</v>
      </c>
      <c r="F141" s="54">
        <f t="shared" si="48"/>
        <v>0</v>
      </c>
      <c r="G141" s="54">
        <f t="shared" si="49"/>
        <v>0</v>
      </c>
      <c r="H141" s="447">
        <f t="shared" si="50"/>
        <v>0</v>
      </c>
      <c r="I141" s="448">
        <f t="shared" si="51"/>
        <v>0</v>
      </c>
      <c r="J141" s="53">
        <f t="shared" si="41"/>
        <v>0</v>
      </c>
      <c r="K141" s="53"/>
      <c r="L141" s="112"/>
      <c r="M141" s="53">
        <f t="shared" si="52"/>
        <v>0</v>
      </c>
      <c r="N141" s="112"/>
      <c r="O141" s="53">
        <f t="shared" si="53"/>
        <v>0</v>
      </c>
      <c r="P141" s="53">
        <f t="shared" si="54"/>
        <v>0</v>
      </c>
      <c r="Q141" s="1"/>
      <c r="R141" s="1"/>
      <c r="S141" s="1"/>
      <c r="T141" s="1"/>
      <c r="U141" s="1"/>
    </row>
    <row r="142" spans="2:21" ht="12.5">
      <c r="B142" t="str">
        <f t="shared" si="37"/>
        <v/>
      </c>
      <c r="C142" s="49">
        <f>IF(D94="","-",+C141+1)</f>
        <v>2055</v>
      </c>
      <c r="D142" s="11">
        <f>IF(F141+SUM(E$100:E141)=D$93,F141,D$93-SUM(E$100:E141))</f>
        <v>0</v>
      </c>
      <c r="E142" s="446">
        <f t="shared" si="47"/>
        <v>0</v>
      </c>
      <c r="F142" s="54">
        <f t="shared" si="48"/>
        <v>0</v>
      </c>
      <c r="G142" s="54">
        <f t="shared" si="49"/>
        <v>0</v>
      </c>
      <c r="H142" s="447">
        <f t="shared" si="50"/>
        <v>0</v>
      </c>
      <c r="I142" s="448">
        <f t="shared" si="51"/>
        <v>0</v>
      </c>
      <c r="J142" s="53">
        <f t="shared" si="41"/>
        <v>0</v>
      </c>
      <c r="K142" s="53"/>
      <c r="L142" s="112"/>
      <c r="M142" s="53">
        <f t="shared" si="52"/>
        <v>0</v>
      </c>
      <c r="N142" s="112"/>
      <c r="O142" s="53">
        <f t="shared" si="53"/>
        <v>0</v>
      </c>
      <c r="P142" s="53">
        <f t="shared" si="54"/>
        <v>0</v>
      </c>
      <c r="Q142" s="1"/>
      <c r="R142" s="1"/>
      <c r="S142" s="1"/>
      <c r="T142" s="1"/>
      <c r="U142" s="1"/>
    </row>
    <row r="143" spans="2:21" ht="12.5">
      <c r="B143" t="str">
        <f t="shared" si="37"/>
        <v/>
      </c>
      <c r="C143" s="49">
        <f>IF(D94="","-",+C142+1)</f>
        <v>2056</v>
      </c>
      <c r="D143" s="11">
        <f>IF(F142+SUM(E$100:E142)=D$93,F142,D$93-SUM(E$100:E142))</f>
        <v>0</v>
      </c>
      <c r="E143" s="446">
        <f t="shared" si="47"/>
        <v>0</v>
      </c>
      <c r="F143" s="54">
        <f t="shared" si="48"/>
        <v>0</v>
      </c>
      <c r="G143" s="54">
        <f t="shared" si="49"/>
        <v>0</v>
      </c>
      <c r="H143" s="447">
        <f t="shared" si="50"/>
        <v>0</v>
      </c>
      <c r="I143" s="448">
        <f t="shared" si="51"/>
        <v>0</v>
      </c>
      <c r="J143" s="53">
        <f t="shared" si="41"/>
        <v>0</v>
      </c>
      <c r="K143" s="53"/>
      <c r="L143" s="112"/>
      <c r="M143" s="53">
        <f t="shared" si="52"/>
        <v>0</v>
      </c>
      <c r="N143" s="112"/>
      <c r="O143" s="53">
        <f t="shared" si="53"/>
        <v>0</v>
      </c>
      <c r="P143" s="53">
        <f t="shared" si="54"/>
        <v>0</v>
      </c>
      <c r="Q143" s="1"/>
      <c r="R143" s="1"/>
      <c r="S143" s="1"/>
      <c r="T143" s="1"/>
      <c r="U143" s="1"/>
    </row>
    <row r="144" spans="2:21" ht="12.5">
      <c r="B144" t="str">
        <f t="shared" si="37"/>
        <v/>
      </c>
      <c r="C144" s="49">
        <f>IF(D94="","-",+C143+1)</f>
        <v>2057</v>
      </c>
      <c r="D144" s="11">
        <f>IF(F143+SUM(E$100:E143)=D$93,F143,D$93-SUM(E$100:E143))</f>
        <v>0</v>
      </c>
      <c r="E144" s="446">
        <f t="shared" si="47"/>
        <v>0</v>
      </c>
      <c r="F144" s="54">
        <f t="shared" si="48"/>
        <v>0</v>
      </c>
      <c r="G144" s="54">
        <f t="shared" si="49"/>
        <v>0</v>
      </c>
      <c r="H144" s="447">
        <f t="shared" si="50"/>
        <v>0</v>
      </c>
      <c r="I144" s="448">
        <f t="shared" si="51"/>
        <v>0</v>
      </c>
      <c r="J144" s="53">
        <f t="shared" si="41"/>
        <v>0</v>
      </c>
      <c r="K144" s="53"/>
      <c r="L144" s="112"/>
      <c r="M144" s="53">
        <f t="shared" si="52"/>
        <v>0</v>
      </c>
      <c r="N144" s="112"/>
      <c r="O144" s="53">
        <f t="shared" si="53"/>
        <v>0</v>
      </c>
      <c r="P144" s="53">
        <f t="shared" si="54"/>
        <v>0</v>
      </c>
      <c r="Q144" s="1"/>
      <c r="R144" s="1"/>
      <c r="S144" s="1"/>
      <c r="T144" s="1"/>
      <c r="U144" s="1"/>
    </row>
    <row r="145" spans="2:21" ht="12.5">
      <c r="B145" t="str">
        <f t="shared" si="37"/>
        <v/>
      </c>
      <c r="C145" s="49">
        <f>IF(D94="","-",+C144+1)</f>
        <v>2058</v>
      </c>
      <c r="D145" s="11">
        <f>IF(F144+SUM(E$100:E144)=D$93,F144,D$93-SUM(E$100:E144))</f>
        <v>0</v>
      </c>
      <c r="E145" s="446">
        <f t="shared" si="47"/>
        <v>0</v>
      </c>
      <c r="F145" s="54">
        <f t="shared" si="48"/>
        <v>0</v>
      </c>
      <c r="G145" s="54">
        <f t="shared" si="49"/>
        <v>0</v>
      </c>
      <c r="H145" s="447">
        <f t="shared" si="50"/>
        <v>0</v>
      </c>
      <c r="I145" s="448">
        <f t="shared" si="51"/>
        <v>0</v>
      </c>
      <c r="J145" s="53">
        <f t="shared" si="41"/>
        <v>0</v>
      </c>
      <c r="K145" s="53"/>
      <c r="L145" s="112"/>
      <c r="M145" s="53">
        <f t="shared" si="52"/>
        <v>0</v>
      </c>
      <c r="N145" s="112"/>
      <c r="O145" s="53">
        <f t="shared" si="53"/>
        <v>0</v>
      </c>
      <c r="P145" s="53">
        <f t="shared" si="54"/>
        <v>0</v>
      </c>
      <c r="Q145" s="1"/>
      <c r="R145" s="1"/>
      <c r="S145" s="1"/>
      <c r="T145" s="1"/>
      <c r="U145" s="1"/>
    </row>
    <row r="146" spans="2:21" ht="12.5">
      <c r="B146" t="str">
        <f t="shared" si="37"/>
        <v/>
      </c>
      <c r="C146" s="49">
        <f>IF(D94="","-",+C145+1)</f>
        <v>2059</v>
      </c>
      <c r="D146" s="11">
        <f>IF(F145+SUM(E$100:E145)=D$93,F145,D$93-SUM(E$100:E145))</f>
        <v>0</v>
      </c>
      <c r="E146" s="446">
        <f t="shared" si="47"/>
        <v>0</v>
      </c>
      <c r="F146" s="54">
        <f t="shared" si="48"/>
        <v>0</v>
      </c>
      <c r="G146" s="54">
        <f t="shared" si="49"/>
        <v>0</v>
      </c>
      <c r="H146" s="447">
        <f t="shared" si="50"/>
        <v>0</v>
      </c>
      <c r="I146" s="448">
        <f t="shared" si="51"/>
        <v>0</v>
      </c>
      <c r="J146" s="53">
        <f t="shared" si="41"/>
        <v>0</v>
      </c>
      <c r="K146" s="53"/>
      <c r="L146" s="112"/>
      <c r="M146" s="53">
        <f t="shared" si="52"/>
        <v>0</v>
      </c>
      <c r="N146" s="112"/>
      <c r="O146" s="53">
        <f t="shared" si="53"/>
        <v>0</v>
      </c>
      <c r="P146" s="53">
        <f t="shared" si="54"/>
        <v>0</v>
      </c>
      <c r="Q146" s="1"/>
      <c r="R146" s="1"/>
      <c r="S146" s="1"/>
      <c r="T146" s="1"/>
      <c r="U146" s="1"/>
    </row>
    <row r="147" spans="2:21" ht="12.5">
      <c r="B147" t="str">
        <f t="shared" si="37"/>
        <v/>
      </c>
      <c r="C147" s="49">
        <f>IF(D94="","-",+C146+1)</f>
        <v>2060</v>
      </c>
      <c r="D147" s="11">
        <f>IF(F146+SUM(E$100:E146)=D$93,F146,D$93-SUM(E$100:E146))</f>
        <v>0</v>
      </c>
      <c r="E147" s="446">
        <f t="shared" si="47"/>
        <v>0</v>
      </c>
      <c r="F147" s="54">
        <f t="shared" si="48"/>
        <v>0</v>
      </c>
      <c r="G147" s="54">
        <f t="shared" si="49"/>
        <v>0</v>
      </c>
      <c r="H147" s="447">
        <f t="shared" si="50"/>
        <v>0</v>
      </c>
      <c r="I147" s="448">
        <f t="shared" si="51"/>
        <v>0</v>
      </c>
      <c r="J147" s="53">
        <f t="shared" si="41"/>
        <v>0</v>
      </c>
      <c r="K147" s="53"/>
      <c r="L147" s="112"/>
      <c r="M147" s="53">
        <f t="shared" si="52"/>
        <v>0</v>
      </c>
      <c r="N147" s="112"/>
      <c r="O147" s="53">
        <f t="shared" si="53"/>
        <v>0</v>
      </c>
      <c r="P147" s="53">
        <f t="shared" si="54"/>
        <v>0</v>
      </c>
      <c r="Q147" s="1"/>
      <c r="R147" s="1"/>
      <c r="S147" s="1"/>
      <c r="T147" s="1"/>
      <c r="U147" s="1"/>
    </row>
    <row r="148" spans="2:21" ht="12.5">
      <c r="B148" t="str">
        <f t="shared" si="37"/>
        <v/>
      </c>
      <c r="C148" s="49">
        <f>IF(D94="","-",+C147+1)</f>
        <v>2061</v>
      </c>
      <c r="D148" s="11">
        <f>IF(F147+SUM(E$100:E147)=D$93,F147,D$93-SUM(E$100:E147))</f>
        <v>0</v>
      </c>
      <c r="E148" s="446">
        <f t="shared" si="47"/>
        <v>0</v>
      </c>
      <c r="F148" s="54">
        <f t="shared" si="48"/>
        <v>0</v>
      </c>
      <c r="G148" s="54">
        <f t="shared" si="49"/>
        <v>0</v>
      </c>
      <c r="H148" s="447">
        <f t="shared" si="50"/>
        <v>0</v>
      </c>
      <c r="I148" s="448">
        <f t="shared" si="51"/>
        <v>0</v>
      </c>
      <c r="J148" s="53">
        <f t="shared" si="41"/>
        <v>0</v>
      </c>
      <c r="K148" s="53"/>
      <c r="L148" s="112"/>
      <c r="M148" s="53">
        <f t="shared" si="52"/>
        <v>0</v>
      </c>
      <c r="N148" s="112"/>
      <c r="O148" s="53">
        <f t="shared" si="53"/>
        <v>0</v>
      </c>
      <c r="P148" s="53">
        <f t="shared" si="54"/>
        <v>0</v>
      </c>
      <c r="Q148" s="1"/>
      <c r="R148" s="1"/>
      <c r="S148" s="1"/>
      <c r="T148" s="1"/>
      <c r="U148" s="1"/>
    </row>
    <row r="149" spans="2:21" ht="12.5">
      <c r="B149" t="str">
        <f t="shared" si="37"/>
        <v/>
      </c>
      <c r="C149" s="49">
        <f>IF(D94="","-",+C148+1)</f>
        <v>2062</v>
      </c>
      <c r="D149" s="11">
        <f>IF(F148+SUM(E$100:E148)=D$93,F148,D$93-SUM(E$100:E148))</f>
        <v>0</v>
      </c>
      <c r="E149" s="446">
        <f t="shared" si="47"/>
        <v>0</v>
      </c>
      <c r="F149" s="54">
        <f t="shared" si="48"/>
        <v>0</v>
      </c>
      <c r="G149" s="54">
        <f t="shared" si="49"/>
        <v>0</v>
      </c>
      <c r="H149" s="447">
        <f t="shared" si="50"/>
        <v>0</v>
      </c>
      <c r="I149" s="448">
        <f t="shared" si="51"/>
        <v>0</v>
      </c>
      <c r="J149" s="53">
        <f t="shared" si="41"/>
        <v>0</v>
      </c>
      <c r="K149" s="53"/>
      <c r="L149" s="112"/>
      <c r="M149" s="53">
        <f t="shared" si="52"/>
        <v>0</v>
      </c>
      <c r="N149" s="112"/>
      <c r="O149" s="53">
        <f t="shared" si="53"/>
        <v>0</v>
      </c>
      <c r="P149" s="53">
        <f t="shared" si="54"/>
        <v>0</v>
      </c>
      <c r="Q149" s="1"/>
      <c r="R149" s="1"/>
      <c r="S149" s="1"/>
      <c r="T149" s="1"/>
      <c r="U149" s="1"/>
    </row>
    <row r="150" spans="2:21" ht="12.5">
      <c r="B150" t="str">
        <f t="shared" si="37"/>
        <v/>
      </c>
      <c r="C150" s="49">
        <f>IF(D94="","-",+C149+1)</f>
        <v>2063</v>
      </c>
      <c r="D150" s="11">
        <f>IF(F149+SUM(E$100:E149)=D$93,F149,D$93-SUM(E$100:E149))</f>
        <v>0</v>
      </c>
      <c r="E150" s="446">
        <f t="shared" si="47"/>
        <v>0</v>
      </c>
      <c r="F150" s="54">
        <f t="shared" si="48"/>
        <v>0</v>
      </c>
      <c r="G150" s="54">
        <f t="shared" si="49"/>
        <v>0</v>
      </c>
      <c r="H150" s="447">
        <f t="shared" si="50"/>
        <v>0</v>
      </c>
      <c r="I150" s="448">
        <f t="shared" si="51"/>
        <v>0</v>
      </c>
      <c r="J150" s="53">
        <f t="shared" si="41"/>
        <v>0</v>
      </c>
      <c r="K150" s="53"/>
      <c r="L150" s="112"/>
      <c r="M150" s="53">
        <f t="shared" si="52"/>
        <v>0</v>
      </c>
      <c r="N150" s="112"/>
      <c r="O150" s="53">
        <f t="shared" si="53"/>
        <v>0</v>
      </c>
      <c r="P150" s="53">
        <f t="shared" si="54"/>
        <v>0</v>
      </c>
      <c r="Q150" s="1"/>
      <c r="R150" s="1"/>
      <c r="S150" s="1"/>
      <c r="T150" s="1"/>
      <c r="U150" s="1"/>
    </row>
    <row r="151" spans="2:21" ht="12.5">
      <c r="B151" t="str">
        <f t="shared" si="37"/>
        <v/>
      </c>
      <c r="C151" s="49">
        <f>IF(D94="","-",+C150+1)</f>
        <v>2064</v>
      </c>
      <c r="D151" s="11">
        <f>IF(F150+SUM(E$100:E150)=D$93,F150,D$93-SUM(E$100:E150))</f>
        <v>0</v>
      </c>
      <c r="E151" s="446">
        <f t="shared" si="47"/>
        <v>0</v>
      </c>
      <c r="F151" s="54">
        <f t="shared" si="48"/>
        <v>0</v>
      </c>
      <c r="G151" s="54">
        <f t="shared" si="49"/>
        <v>0</v>
      </c>
      <c r="H151" s="447">
        <f t="shared" si="50"/>
        <v>0</v>
      </c>
      <c r="I151" s="448">
        <f t="shared" si="51"/>
        <v>0</v>
      </c>
      <c r="J151" s="53">
        <f t="shared" si="41"/>
        <v>0</v>
      </c>
      <c r="K151" s="53"/>
      <c r="L151" s="112"/>
      <c r="M151" s="53">
        <f t="shared" si="52"/>
        <v>0</v>
      </c>
      <c r="N151" s="112"/>
      <c r="O151" s="53">
        <f t="shared" si="53"/>
        <v>0</v>
      </c>
      <c r="P151" s="53">
        <f t="shared" si="54"/>
        <v>0</v>
      </c>
      <c r="Q151" s="1"/>
      <c r="R151" s="1"/>
      <c r="S151" s="1"/>
      <c r="T151" s="1"/>
      <c r="U151" s="1"/>
    </row>
    <row r="152" spans="2:21" ht="12.5">
      <c r="B152" t="str">
        <f t="shared" si="37"/>
        <v/>
      </c>
      <c r="C152" s="49">
        <f>IF(D94="","-",+C151+1)</f>
        <v>2065</v>
      </c>
      <c r="D152" s="11">
        <f>IF(F151+SUM(E$100:E151)=D$93,F151,D$93-SUM(E$100:E151))</f>
        <v>0</v>
      </c>
      <c r="E152" s="446">
        <f t="shared" si="47"/>
        <v>0</v>
      </c>
      <c r="F152" s="54">
        <f t="shared" si="48"/>
        <v>0</v>
      </c>
      <c r="G152" s="54">
        <f t="shared" si="49"/>
        <v>0</v>
      </c>
      <c r="H152" s="447">
        <f t="shared" si="50"/>
        <v>0</v>
      </c>
      <c r="I152" s="448">
        <f t="shared" si="51"/>
        <v>0</v>
      </c>
      <c r="J152" s="53">
        <f t="shared" si="41"/>
        <v>0</v>
      </c>
      <c r="K152" s="53"/>
      <c r="L152" s="112"/>
      <c r="M152" s="53">
        <f t="shared" si="52"/>
        <v>0</v>
      </c>
      <c r="N152" s="112"/>
      <c r="O152" s="53">
        <f t="shared" si="53"/>
        <v>0</v>
      </c>
      <c r="P152" s="53">
        <f t="shared" si="54"/>
        <v>0</v>
      </c>
      <c r="Q152" s="1"/>
      <c r="R152" s="1"/>
      <c r="S152" s="1"/>
      <c r="T152" s="1"/>
      <c r="U152" s="1"/>
    </row>
    <row r="153" spans="2:21" ht="12.5">
      <c r="B153" t="str">
        <f t="shared" si="37"/>
        <v/>
      </c>
      <c r="C153" s="49">
        <f>IF(D94="","-",+C152+1)</f>
        <v>2066</v>
      </c>
      <c r="D153" s="11">
        <f>IF(F152+SUM(E$100:E152)=D$93,F152,D$93-SUM(E$100:E152))</f>
        <v>0</v>
      </c>
      <c r="E153" s="446">
        <f t="shared" si="47"/>
        <v>0</v>
      </c>
      <c r="F153" s="54">
        <f t="shared" si="48"/>
        <v>0</v>
      </c>
      <c r="G153" s="54">
        <f t="shared" si="49"/>
        <v>0</v>
      </c>
      <c r="H153" s="447">
        <f t="shared" si="50"/>
        <v>0</v>
      </c>
      <c r="I153" s="448">
        <f t="shared" si="51"/>
        <v>0</v>
      </c>
      <c r="J153" s="53">
        <f t="shared" si="41"/>
        <v>0</v>
      </c>
      <c r="K153" s="53"/>
      <c r="L153" s="112"/>
      <c r="M153" s="53">
        <f t="shared" si="52"/>
        <v>0</v>
      </c>
      <c r="N153" s="112"/>
      <c r="O153" s="53">
        <f t="shared" si="53"/>
        <v>0</v>
      </c>
      <c r="P153" s="53">
        <f t="shared" si="54"/>
        <v>0</v>
      </c>
      <c r="Q153" s="1"/>
      <c r="R153" s="1"/>
      <c r="S153" s="1"/>
      <c r="T153" s="1"/>
      <c r="U153" s="1"/>
    </row>
    <row r="154" spans="2:21" ht="12.5">
      <c r="B154" t="str">
        <f t="shared" si="37"/>
        <v/>
      </c>
      <c r="C154" s="49">
        <f>IF(D94="","-",+C153+1)</f>
        <v>2067</v>
      </c>
      <c r="D154" s="11">
        <f>IF(F153+SUM(E$100:E153)=D$93,F153,D$93-SUM(E$100:E153))</f>
        <v>0</v>
      </c>
      <c r="E154" s="446">
        <f t="shared" si="47"/>
        <v>0</v>
      </c>
      <c r="F154" s="54">
        <f t="shared" si="48"/>
        <v>0</v>
      </c>
      <c r="G154" s="54">
        <f t="shared" si="49"/>
        <v>0</v>
      </c>
      <c r="H154" s="447">
        <f t="shared" si="50"/>
        <v>0</v>
      </c>
      <c r="I154" s="448">
        <f t="shared" si="51"/>
        <v>0</v>
      </c>
      <c r="J154" s="53">
        <f t="shared" si="41"/>
        <v>0</v>
      </c>
      <c r="K154" s="53"/>
      <c r="L154" s="112"/>
      <c r="M154" s="53">
        <f t="shared" si="52"/>
        <v>0</v>
      </c>
      <c r="N154" s="112"/>
      <c r="O154" s="53">
        <f t="shared" si="53"/>
        <v>0</v>
      </c>
      <c r="P154" s="53">
        <f t="shared" si="54"/>
        <v>0</v>
      </c>
      <c r="Q154" s="1"/>
      <c r="R154" s="1"/>
      <c r="S154" s="1"/>
      <c r="T154" s="1"/>
      <c r="U154" s="1"/>
    </row>
    <row r="155" spans="2:21" ht="13" thickBot="1">
      <c r="B155" t="str">
        <f t="shared" si="37"/>
        <v/>
      </c>
      <c r="C155" s="58">
        <f>IF(D94="","-",+C154+1)</f>
        <v>2068</v>
      </c>
      <c r="D155" s="437">
        <f>IF(F154+SUM(E$100:E154)=D$93,F154,D$93-SUM(E$100:E154))</f>
        <v>0</v>
      </c>
      <c r="E155" s="449">
        <f t="shared" si="47"/>
        <v>0</v>
      </c>
      <c r="F155" s="59">
        <f t="shared" si="48"/>
        <v>0</v>
      </c>
      <c r="G155" s="59">
        <f t="shared" si="49"/>
        <v>0</v>
      </c>
      <c r="H155" s="450">
        <f t="shared" si="50"/>
        <v>0</v>
      </c>
      <c r="I155" s="451">
        <f t="shared" si="51"/>
        <v>0</v>
      </c>
      <c r="J155" s="63">
        <f t="shared" si="41"/>
        <v>0</v>
      </c>
      <c r="K155" s="53"/>
      <c r="L155" s="113"/>
      <c r="M155" s="63">
        <f t="shared" si="52"/>
        <v>0</v>
      </c>
      <c r="N155" s="113"/>
      <c r="O155" s="63">
        <f t="shared" si="53"/>
        <v>0</v>
      </c>
      <c r="P155" s="63">
        <f t="shared" si="54"/>
        <v>0</v>
      </c>
      <c r="Q155" s="1"/>
      <c r="R155" s="1"/>
      <c r="S155" s="1"/>
      <c r="T155" s="1"/>
      <c r="U155" s="1"/>
    </row>
    <row r="156" spans="2:21" ht="12.5">
      <c r="C156" s="11" t="s">
        <v>75</v>
      </c>
      <c r="D156" s="239"/>
      <c r="E156" s="239">
        <f>SUM(E100:E155)</f>
        <v>7210309.0000000019</v>
      </c>
      <c r="F156" s="239"/>
      <c r="G156" s="239"/>
      <c r="H156" s="239">
        <f>SUM(H100:H155)</f>
        <v>16868092.49966222</v>
      </c>
      <c r="I156" s="239">
        <f>SUM(I100:I155)</f>
        <v>16868092.49966222</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39" priority="1" stopIfTrue="1" operator="equal">
      <formula>$I$10</formula>
    </cfRule>
  </conditionalFormatting>
  <conditionalFormatting sqref="C100:C155">
    <cfRule type="cellIs" dxfId="38"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3">
    <tabColor theme="9" tint="0.39997558519241921"/>
  </sheetPr>
  <dimension ref="A1:U163"/>
  <sheetViews>
    <sheetView topLeftCell="A90" zoomScaleNormal="100" zoomScaleSheetLayoutView="78" workbookViewId="0">
      <selection activeCell="A107" sqref="A107"/>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11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2330674.9875733056</v>
      </c>
      <c r="P5" s="1"/>
      <c r="R5" s="1"/>
      <c r="S5" s="1"/>
      <c r="T5" s="1"/>
      <c r="U5" s="1"/>
    </row>
    <row r="6" spans="1:21" ht="15.5">
      <c r="C6" s="6"/>
      <c r="D6" s="2"/>
      <c r="E6" s="1"/>
      <c r="F6" s="1"/>
      <c r="G6" s="1"/>
      <c r="H6" s="348"/>
      <c r="I6" s="348"/>
      <c r="J6" s="349"/>
      <c r="K6" s="22" t="s">
        <v>243</v>
      </c>
      <c r="L6" s="350"/>
      <c r="M6" s="1"/>
      <c r="N6" s="351">
        <f>VLOOKUP(I10,C17:I73,6)</f>
        <v>2330674.9875733056</v>
      </c>
      <c r="O6" s="1"/>
      <c r="P6" s="1"/>
      <c r="R6" s="1"/>
      <c r="S6" s="1"/>
      <c r="T6" s="1"/>
      <c r="U6" s="1"/>
    </row>
    <row r="7" spans="1:21" ht="13.5" thickBot="1">
      <c r="C7" s="25" t="s">
        <v>46</v>
      </c>
      <c r="D7" s="96" t="s">
        <v>222</v>
      </c>
      <c r="E7" s="1"/>
      <c r="F7" s="1"/>
      <c r="G7" s="1"/>
      <c r="H7" s="257"/>
      <c r="I7" s="257"/>
      <c r="J7" s="239"/>
      <c r="K7" s="352" t="s">
        <v>47</v>
      </c>
      <c r="L7" s="353"/>
      <c r="M7" s="353"/>
      <c r="N7" s="354">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221</v>
      </c>
      <c r="E9" s="461" t="s">
        <v>302</v>
      </c>
      <c r="F9" s="31"/>
      <c r="G9" s="472" t="s">
        <v>338</v>
      </c>
      <c r="H9" s="31"/>
      <c r="I9" s="32"/>
      <c r="J9" s="33"/>
      <c r="P9" s="1"/>
      <c r="R9" s="1"/>
      <c r="S9" s="1"/>
      <c r="T9" s="1"/>
      <c r="U9" s="1"/>
    </row>
    <row r="10" spans="1:21" ht="13">
      <c r="C10" s="34" t="s">
        <v>49</v>
      </c>
      <c r="D10" s="355">
        <v>20242585.050000001</v>
      </c>
      <c r="E10" s="1" t="s">
        <v>50</v>
      </c>
      <c r="G10" s="2"/>
      <c r="H10" s="2"/>
      <c r="I10" s="36">
        <f>+'OKT.WS.F.BPU.ATRR.Projected'!R101</f>
        <v>2026</v>
      </c>
      <c r="J10" s="33"/>
      <c r="K10" s="239" t="s">
        <v>51</v>
      </c>
      <c r="O10" s="1"/>
      <c r="P10" s="1"/>
      <c r="R10" s="1"/>
      <c r="S10" s="1"/>
      <c r="T10" s="1"/>
      <c r="U10" s="1"/>
    </row>
    <row r="11" spans="1:21" ht="12.5">
      <c r="C11" s="34" t="s">
        <v>52</v>
      </c>
      <c r="D11" s="473">
        <v>2015</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11</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674752.83500000008</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2015</v>
      </c>
      <c r="D17" s="431">
        <v>19043679.66</v>
      </c>
      <c r="E17" s="438">
        <v>27453.384639991029</v>
      </c>
      <c r="F17" s="431">
        <v>19016226.275360011</v>
      </c>
      <c r="G17" s="438">
        <v>376170.81030765898</v>
      </c>
      <c r="H17" s="436">
        <v>376170.81030765898</v>
      </c>
      <c r="I17" s="51">
        <v>0</v>
      </c>
      <c r="J17" s="51"/>
      <c r="K17" s="114">
        <f t="shared" ref="K17:K22" si="1">G17</f>
        <v>376170.81030765898</v>
      </c>
      <c r="L17" s="52">
        <f t="shared" ref="L17:L22" si="2">IF(K17&lt;&gt;0,+G17-K17,0)</f>
        <v>0</v>
      </c>
      <c r="M17" s="114">
        <f t="shared" ref="M17:M22" si="3">H17</f>
        <v>376170.81030765898</v>
      </c>
      <c r="N17" s="52">
        <f>IF(M17&lt;&gt;0,+H17-M17,0)</f>
        <v>0</v>
      </c>
      <c r="O17" s="53">
        <f>+N17-L17</f>
        <v>0</v>
      </c>
      <c r="P17" s="1"/>
      <c r="R17" s="1"/>
      <c r="S17" s="1"/>
      <c r="T17" s="1"/>
      <c r="U17" s="1"/>
    </row>
    <row r="18" spans="2:21" ht="12.5">
      <c r="B18" t="str">
        <f t="shared" si="0"/>
        <v/>
      </c>
      <c r="C18" s="49">
        <f>IF(D11="","-",+C17+1)</f>
        <v>2016</v>
      </c>
      <c r="D18" s="433">
        <v>19016226.275360011</v>
      </c>
      <c r="E18" s="432">
        <v>329440.61567989236</v>
      </c>
      <c r="F18" s="433">
        <v>18686785.659680117</v>
      </c>
      <c r="G18" s="432">
        <v>2255402.3674066337</v>
      </c>
      <c r="H18" s="436">
        <v>2255402.3674066337</v>
      </c>
      <c r="I18" s="51">
        <v>0</v>
      </c>
      <c r="J18" s="51"/>
      <c r="K18" s="373">
        <f t="shared" si="1"/>
        <v>2255402.3674066337</v>
      </c>
      <c r="L18" s="53">
        <f t="shared" si="2"/>
        <v>0</v>
      </c>
      <c r="M18" s="373">
        <f t="shared" si="3"/>
        <v>2255402.3674066337</v>
      </c>
      <c r="N18" s="53">
        <f>IF(M18&lt;&gt;0,+H18-M18,0)</f>
        <v>0</v>
      </c>
      <c r="O18" s="53">
        <f>+N18-L18</f>
        <v>0</v>
      </c>
      <c r="P18" s="1"/>
      <c r="R18" s="1"/>
      <c r="S18" s="1"/>
      <c r="T18" s="1"/>
      <c r="U18" s="1"/>
    </row>
    <row r="19" spans="2:21" ht="12.5">
      <c r="B19" t="str">
        <f t="shared" si="0"/>
        <v>IU</v>
      </c>
      <c r="C19" s="49">
        <f>IF(D11="","-",+C18+1)</f>
        <v>2017</v>
      </c>
      <c r="D19" s="433">
        <v>19821118.999680117</v>
      </c>
      <c r="E19" s="432">
        <v>419288.09601556091</v>
      </c>
      <c r="F19" s="433">
        <v>19401830.903664555</v>
      </c>
      <c r="G19" s="432">
        <v>2512364.7940132553</v>
      </c>
      <c r="H19" s="436">
        <v>2512364.7940132553</v>
      </c>
      <c r="I19" s="51">
        <f>H19-G19</f>
        <v>0</v>
      </c>
      <c r="J19" s="51"/>
      <c r="K19" s="373">
        <f t="shared" si="1"/>
        <v>2512364.7940132553</v>
      </c>
      <c r="L19" s="53">
        <f t="shared" si="2"/>
        <v>0</v>
      </c>
      <c r="M19" s="373">
        <f t="shared" si="3"/>
        <v>2512364.7940132553</v>
      </c>
      <c r="N19" s="53">
        <f t="shared" ref="N19:N73" si="4">IF(M19&lt;&gt;0,+H19-M19,0)</f>
        <v>0</v>
      </c>
      <c r="O19" s="53">
        <f t="shared" ref="O19:O73" si="5">+N19-L19</f>
        <v>0</v>
      </c>
      <c r="P19" s="1"/>
      <c r="R19" s="1"/>
      <c r="S19" s="1"/>
      <c r="T19" s="1"/>
      <c r="U19" s="1"/>
    </row>
    <row r="20" spans="2:21" ht="12.5">
      <c r="B20" t="str">
        <f t="shared" si="0"/>
        <v>IU</v>
      </c>
      <c r="C20" s="49">
        <f>IF(D11="","-",+C19+1)</f>
        <v>2018</v>
      </c>
      <c r="D20" s="433">
        <v>19471877.903664555</v>
      </c>
      <c r="E20" s="432">
        <v>398116.94637922302</v>
      </c>
      <c r="F20" s="433">
        <v>19073760.957285333</v>
      </c>
      <c r="G20" s="432">
        <v>2516970.1817795802</v>
      </c>
      <c r="H20" s="436">
        <v>2516970.1817795802</v>
      </c>
      <c r="I20" s="51">
        <f t="shared" ref="I20:I73" si="6">H20-G20</f>
        <v>0</v>
      </c>
      <c r="J20" s="51"/>
      <c r="K20" s="373">
        <f t="shared" si="1"/>
        <v>2516970.1817795802</v>
      </c>
      <c r="L20" s="53">
        <f t="shared" si="2"/>
        <v>0</v>
      </c>
      <c r="M20" s="373">
        <f t="shared" si="3"/>
        <v>2516970.1817795802</v>
      </c>
      <c r="N20" s="53">
        <f>IF(M20&lt;&gt;0,+H20-M20,0)</f>
        <v>0</v>
      </c>
      <c r="O20" s="53">
        <f>+N20-L20</f>
        <v>0</v>
      </c>
      <c r="P20" s="1"/>
      <c r="R20" s="1"/>
      <c r="S20" s="1"/>
      <c r="T20" s="1"/>
      <c r="U20" s="1"/>
    </row>
    <row r="21" spans="2:21" ht="12.5">
      <c r="B21" t="str">
        <f t="shared" si="0"/>
        <v/>
      </c>
      <c r="C21" s="49">
        <f>IF(D11="","-",+C20+1)</f>
        <v>2019</v>
      </c>
      <c r="D21" s="433">
        <v>19073760.957285333</v>
      </c>
      <c r="E21" s="432">
        <v>496575.20652112603</v>
      </c>
      <c r="F21" s="433">
        <v>18577185.750764206</v>
      </c>
      <c r="G21" s="432">
        <v>2409688.5146536361</v>
      </c>
      <c r="H21" s="436">
        <v>2409688.5146536361</v>
      </c>
      <c r="I21" s="51">
        <v>0</v>
      </c>
      <c r="J21" s="51"/>
      <c r="K21" s="373">
        <f t="shared" si="1"/>
        <v>2409688.5146536361</v>
      </c>
      <c r="L21" s="53">
        <f t="shared" si="2"/>
        <v>0</v>
      </c>
      <c r="M21" s="373">
        <f t="shared" si="3"/>
        <v>2409688.5146536361</v>
      </c>
      <c r="N21" s="53">
        <f>IF(M21&lt;&gt;0,+H21-M21,0)</f>
        <v>0</v>
      </c>
      <c r="O21" s="53">
        <f>+N21-L21</f>
        <v>0</v>
      </c>
      <c r="P21" s="1"/>
      <c r="R21" s="1"/>
      <c r="S21" s="1"/>
      <c r="T21" s="1"/>
      <c r="U21" s="1"/>
    </row>
    <row r="22" spans="2:21" ht="12.5">
      <c r="B22" t="str">
        <f t="shared" si="0"/>
        <v/>
      </c>
      <c r="C22" s="49">
        <f>IF(D11="","-",+C21+1)</f>
        <v>2020</v>
      </c>
      <c r="D22" s="433">
        <v>18577185.750764206</v>
      </c>
      <c r="E22" s="432">
        <v>600534.11201085045</v>
      </c>
      <c r="F22" s="433">
        <v>17976651.638753355</v>
      </c>
      <c r="G22" s="432">
        <v>2500163.2849116144</v>
      </c>
      <c r="H22" s="436">
        <v>2500163.2849116144</v>
      </c>
      <c r="I22" s="51">
        <f t="shared" si="6"/>
        <v>0</v>
      </c>
      <c r="J22" s="51"/>
      <c r="K22" s="373">
        <f t="shared" si="1"/>
        <v>2500163.2849116144</v>
      </c>
      <c r="L22" s="53">
        <f t="shared" si="2"/>
        <v>0</v>
      </c>
      <c r="M22" s="373">
        <f t="shared" si="3"/>
        <v>2500163.2849116144</v>
      </c>
      <c r="N22" s="53">
        <f>IF(M22&lt;&gt;0,+H22-M22,0)</f>
        <v>0</v>
      </c>
      <c r="O22" s="53">
        <f>+N22-L22</f>
        <v>0</v>
      </c>
      <c r="P22" s="1"/>
      <c r="R22" s="1"/>
      <c r="S22" s="1"/>
      <c r="T22" s="1"/>
      <c r="U22" s="1"/>
    </row>
    <row r="23" spans="2:21" ht="12.5">
      <c r="B23" t="str">
        <f t="shared" si="0"/>
        <v>IU</v>
      </c>
      <c r="C23" s="49">
        <f>IF(D11="","-",+C22+1)</f>
        <v>2021</v>
      </c>
      <c r="D23" s="433">
        <v>18080586.019661143</v>
      </c>
      <c r="E23" s="432">
        <v>592899.2478612588</v>
      </c>
      <c r="F23" s="433">
        <v>17487686.771799885</v>
      </c>
      <c r="G23" s="432">
        <v>2459032.5411911216</v>
      </c>
      <c r="H23" s="436">
        <v>2459032.5411911216</v>
      </c>
      <c r="I23" s="51">
        <f t="shared" si="6"/>
        <v>0</v>
      </c>
      <c r="J23" s="51"/>
      <c r="K23" s="373">
        <f t="shared" ref="K23" si="7">G23</f>
        <v>2459032.5411911216</v>
      </c>
      <c r="L23" s="53">
        <f t="shared" ref="L23" si="8">IF(K23&lt;&gt;0,+G23-K23,0)</f>
        <v>0</v>
      </c>
      <c r="M23" s="373">
        <f t="shared" ref="M23" si="9">H23</f>
        <v>2459032.5411911216</v>
      </c>
      <c r="N23" s="53">
        <f>IF(M23&lt;&gt;0,+H23-M23,0)</f>
        <v>0</v>
      </c>
      <c r="O23" s="53">
        <f t="shared" si="5"/>
        <v>0</v>
      </c>
      <c r="P23" s="1"/>
      <c r="R23" s="1"/>
      <c r="S23" s="1"/>
      <c r="T23" s="1"/>
      <c r="U23" s="1"/>
    </row>
    <row r="24" spans="2:21" ht="12.5">
      <c r="B24" t="str">
        <f t="shared" si="0"/>
        <v>IU</v>
      </c>
      <c r="C24" s="49">
        <f>IF(D11="","-",+C23+1)</f>
        <v>2022</v>
      </c>
      <c r="D24" s="433">
        <v>17378277.390892096</v>
      </c>
      <c r="E24" s="432">
        <v>652986.61290322582</v>
      </c>
      <c r="F24" s="433">
        <v>16725290.77798887</v>
      </c>
      <c r="G24" s="432">
        <v>2497735.0197140798</v>
      </c>
      <c r="H24" s="436">
        <v>2497735.0197140798</v>
      </c>
      <c r="I24" s="51">
        <f t="shared" si="6"/>
        <v>0</v>
      </c>
      <c r="J24" s="51"/>
      <c r="K24" s="373">
        <f t="shared" ref="K24" si="10">G24</f>
        <v>2497735.0197140798</v>
      </c>
      <c r="L24" s="53">
        <f t="shared" ref="L24" si="11">IF(K24&lt;&gt;0,+G24-K24,0)</f>
        <v>0</v>
      </c>
      <c r="M24" s="373">
        <f t="shared" ref="M24" si="12">H24</f>
        <v>2497735.0197140798</v>
      </c>
      <c r="N24" s="53">
        <f t="shared" si="4"/>
        <v>0</v>
      </c>
      <c r="O24" s="53">
        <f t="shared" si="5"/>
        <v>0</v>
      </c>
      <c r="P24" s="1"/>
      <c r="R24" s="1"/>
      <c r="S24" s="1"/>
      <c r="T24" s="1"/>
      <c r="U24" s="1"/>
    </row>
    <row r="25" spans="2:21" ht="12.5">
      <c r="B25" t="str">
        <f t="shared" si="0"/>
        <v/>
      </c>
      <c r="C25" s="49">
        <f>IF(D11="","-",+C24+1)</f>
        <v>2023</v>
      </c>
      <c r="D25" s="433">
        <v>16725290.77798887</v>
      </c>
      <c r="E25" s="432">
        <v>613411.66666666663</v>
      </c>
      <c r="F25" s="433">
        <v>16111879.111322204</v>
      </c>
      <c r="G25" s="432">
        <v>2497588.3440501089</v>
      </c>
      <c r="H25" s="436">
        <v>2497588.3440501089</v>
      </c>
      <c r="I25" s="51">
        <f t="shared" si="6"/>
        <v>0</v>
      </c>
      <c r="J25" s="51"/>
      <c r="K25" s="373">
        <f t="shared" ref="K25" si="13">G25</f>
        <v>2497588.3440501089</v>
      </c>
      <c r="L25" s="53">
        <f t="shared" ref="L25" si="14">IF(K25&lt;&gt;0,+G25-K25,0)</f>
        <v>0</v>
      </c>
      <c r="M25" s="373">
        <f t="shared" ref="M25" si="15">H25</f>
        <v>2497588.3440501089</v>
      </c>
      <c r="N25" s="53">
        <f t="shared" si="4"/>
        <v>0</v>
      </c>
      <c r="O25" s="53">
        <f t="shared" si="5"/>
        <v>0</v>
      </c>
      <c r="P25" s="1"/>
      <c r="R25" s="1"/>
      <c r="S25" s="1"/>
      <c r="T25" s="1"/>
      <c r="U25" s="1"/>
    </row>
    <row r="26" spans="2:21" ht="12.5">
      <c r="B26" t="str">
        <f t="shared" si="0"/>
        <v>IU</v>
      </c>
      <c r="C26" s="49">
        <f>IF(D11="","-",+C25+1)</f>
        <v>2024</v>
      </c>
      <c r="D26" s="433">
        <v>16111879.161322206</v>
      </c>
      <c r="E26" s="432">
        <v>652986.61451612902</v>
      </c>
      <c r="F26" s="433">
        <v>15458892.546806077</v>
      </c>
      <c r="G26" s="432">
        <v>2437253.8454477098</v>
      </c>
      <c r="H26" s="436">
        <v>2437253.8454477098</v>
      </c>
      <c r="I26" s="51">
        <f t="shared" si="6"/>
        <v>0</v>
      </c>
      <c r="J26" s="51"/>
      <c r="K26" s="373">
        <f t="shared" ref="K26:K27" si="16">G26</f>
        <v>2437253.8454477098</v>
      </c>
      <c r="L26" s="53">
        <f t="shared" ref="L26:L27" si="17">IF(K26&lt;&gt;0,+G26-K26,0)</f>
        <v>0</v>
      </c>
      <c r="M26" s="373">
        <f t="shared" ref="M26:M27" si="18">H26</f>
        <v>2437253.8454477098</v>
      </c>
      <c r="N26" s="53">
        <f t="shared" ref="N26:N27" si="19">IF(M26&lt;&gt;0,+H26-M26,0)</f>
        <v>0</v>
      </c>
      <c r="O26" s="53">
        <f t="shared" ref="O26:O27" si="20">+N26-L26</f>
        <v>0</v>
      </c>
      <c r="P26" s="1"/>
      <c r="R26" s="1"/>
      <c r="S26" s="1"/>
      <c r="T26" s="1"/>
      <c r="U26" s="1"/>
    </row>
    <row r="27" spans="2:21" ht="12.5">
      <c r="B27" t="str">
        <f t="shared" si="0"/>
        <v/>
      </c>
      <c r="C27" s="49">
        <f>IF(D11="","-",+C26+1)</f>
        <v>2025</v>
      </c>
      <c r="D27" s="433">
        <v>15458892.546806077</v>
      </c>
      <c r="E27" s="432">
        <v>652986.61451612902</v>
      </c>
      <c r="F27" s="433">
        <v>14805905.932289947</v>
      </c>
      <c r="G27" s="432">
        <v>2377045.5733941188</v>
      </c>
      <c r="H27" s="436">
        <v>2377045.5733941188</v>
      </c>
      <c r="I27" s="51">
        <f t="shared" si="6"/>
        <v>0</v>
      </c>
      <c r="J27" s="51"/>
      <c r="K27" s="373">
        <f t="shared" si="16"/>
        <v>2377045.5733941188</v>
      </c>
      <c r="L27" s="53">
        <f t="shared" si="17"/>
        <v>0</v>
      </c>
      <c r="M27" s="373">
        <f t="shared" si="18"/>
        <v>2377045.5733941188</v>
      </c>
      <c r="N27" s="53">
        <f t="shared" si="19"/>
        <v>0</v>
      </c>
      <c r="O27" s="53">
        <f t="shared" si="20"/>
        <v>0</v>
      </c>
      <c r="P27" s="1"/>
      <c r="R27" s="1"/>
      <c r="S27" s="1"/>
      <c r="T27" s="1"/>
      <c r="U27" s="1"/>
    </row>
    <row r="28" spans="2:21" ht="12.5">
      <c r="B28" t="str">
        <f t="shared" si="0"/>
        <v/>
      </c>
      <c r="C28" s="49">
        <f>IF(D11="","-",+C27+1)</f>
        <v>2026</v>
      </c>
      <c r="D28" s="433">
        <v>14805905.932289947</v>
      </c>
      <c r="E28" s="432">
        <v>674752.83500000008</v>
      </c>
      <c r="F28" s="433">
        <v>14131153.097289946</v>
      </c>
      <c r="G28" s="432">
        <v>2330674.9875733056</v>
      </c>
      <c r="H28" s="436">
        <v>2330674.9875733056</v>
      </c>
      <c r="I28" s="51">
        <f t="shared" si="6"/>
        <v>0</v>
      </c>
      <c r="J28" s="51"/>
      <c r="K28" s="373">
        <f t="shared" ref="K28" si="21">G28</f>
        <v>2330674.9875733056</v>
      </c>
      <c r="L28" s="53">
        <f t="shared" ref="L28" si="22">IF(K28&lt;&gt;0,+G28-K28,0)</f>
        <v>0</v>
      </c>
      <c r="M28" s="373">
        <f t="shared" ref="M28" si="23">H28</f>
        <v>2330674.9875733056</v>
      </c>
      <c r="N28" s="53">
        <f t="shared" ref="N28" si="24">IF(M28&lt;&gt;0,+H28-M28,0)</f>
        <v>0</v>
      </c>
      <c r="O28" s="53">
        <f t="shared" ref="O28" si="25">+N28-L28</f>
        <v>0</v>
      </c>
      <c r="P28" s="1"/>
      <c r="R28" s="1"/>
      <c r="S28" s="1"/>
      <c r="T28" s="1"/>
      <c r="U28" s="1"/>
    </row>
    <row r="29" spans="2:21" ht="13">
      <c r="B29" t="str">
        <f t="shared" si="0"/>
        <v/>
      </c>
      <c r="C29" s="479">
        <f>IF(D11="","-",+C28+1)</f>
        <v>2027</v>
      </c>
      <c r="D29" s="54">
        <f>IF(F28+SUM(E$17:E28)=D$10,F28,D$10-SUM(E$17:E28))</f>
        <v>14131153.097289946</v>
      </c>
      <c r="E29" s="374">
        <f t="shared" ref="E29:E73" si="26">IF(+$I$14&lt;F28,$I$14,D29)</f>
        <v>674752.83500000008</v>
      </c>
      <c r="F29" s="54">
        <f t="shared" ref="F29:F73" si="27">+D29-E29</f>
        <v>13456400.262289945</v>
      </c>
      <c r="G29" s="375">
        <f t="shared" ref="G29:G73" si="28">(D29+F29)/2*I$12+E29</f>
        <v>2185613.2759842356</v>
      </c>
      <c r="H29" s="356">
        <f t="shared" ref="H29:H73" si="29">+(D29+F29)/2*I$13+E29</f>
        <v>2185613.2759842356</v>
      </c>
      <c r="I29" s="51">
        <f t="shared" si="6"/>
        <v>0</v>
      </c>
      <c r="J29" s="51"/>
      <c r="K29" s="112"/>
      <c r="L29" s="53">
        <f t="shared" ref="L29:L73" si="30">IF(K29&lt;&gt;0,+G29-K29,0)</f>
        <v>0</v>
      </c>
      <c r="M29" s="112"/>
      <c r="N29" s="53">
        <f t="shared" si="4"/>
        <v>0</v>
      </c>
      <c r="O29" s="53">
        <f t="shared" si="5"/>
        <v>0</v>
      </c>
      <c r="P29" s="1"/>
      <c r="R29" s="1"/>
      <c r="S29" s="1"/>
      <c r="T29" s="1"/>
      <c r="U29" s="1"/>
    </row>
    <row r="30" spans="2:21" ht="12.5">
      <c r="B30" t="str">
        <f t="shared" si="0"/>
        <v/>
      </c>
      <c r="C30" s="49">
        <f>IF(D11="","-",+C29+1)</f>
        <v>2028</v>
      </c>
      <c r="D30" s="54">
        <f>IF(F29+SUM(E$17:E29)=D$10,F29,D$10-SUM(E$17:E29))</f>
        <v>13456400.262289945</v>
      </c>
      <c r="E30" s="374">
        <f t="shared" si="26"/>
        <v>674752.83500000008</v>
      </c>
      <c r="F30" s="54">
        <f t="shared" si="27"/>
        <v>12781647.427289944</v>
      </c>
      <c r="G30" s="375">
        <f t="shared" si="28"/>
        <v>2111706.2243109164</v>
      </c>
      <c r="H30" s="356">
        <f t="shared" si="29"/>
        <v>2111706.2243109164</v>
      </c>
      <c r="I30" s="51">
        <f t="shared" si="6"/>
        <v>0</v>
      </c>
      <c r="J30" s="51"/>
      <c r="K30" s="112"/>
      <c r="L30" s="53">
        <f t="shared" si="30"/>
        <v>0</v>
      </c>
      <c r="M30" s="112"/>
      <c r="N30" s="53">
        <f t="shared" si="4"/>
        <v>0</v>
      </c>
      <c r="O30" s="53">
        <f t="shared" si="5"/>
        <v>0</v>
      </c>
      <c r="P30" s="1"/>
      <c r="R30" s="1"/>
      <c r="S30" s="1"/>
      <c r="T30" s="1"/>
      <c r="U30" s="1"/>
    </row>
    <row r="31" spans="2:21" ht="12.5">
      <c r="B31" t="str">
        <f t="shared" si="0"/>
        <v/>
      </c>
      <c r="C31" s="49">
        <f>IF(D11="","-",+C30+1)</f>
        <v>2029</v>
      </c>
      <c r="D31" s="54">
        <f>IF(F30+SUM(E$17:E30)=D$10,F30,D$10-SUM(E$17:E30))</f>
        <v>12781647.427289944</v>
      </c>
      <c r="E31" s="374">
        <f t="shared" si="26"/>
        <v>674752.83500000008</v>
      </c>
      <c r="F31" s="54">
        <f t="shared" si="27"/>
        <v>12106894.592289943</v>
      </c>
      <c r="G31" s="375">
        <f t="shared" si="28"/>
        <v>2037799.1726375967</v>
      </c>
      <c r="H31" s="356">
        <f t="shared" si="29"/>
        <v>2037799.1726375967</v>
      </c>
      <c r="I31" s="51">
        <f t="shared" si="6"/>
        <v>0</v>
      </c>
      <c r="J31" s="51"/>
      <c r="K31" s="112"/>
      <c r="L31" s="53">
        <f t="shared" si="30"/>
        <v>0</v>
      </c>
      <c r="M31" s="112"/>
      <c r="N31" s="53">
        <f t="shared" si="4"/>
        <v>0</v>
      </c>
      <c r="O31" s="53">
        <f t="shared" si="5"/>
        <v>0</v>
      </c>
      <c r="P31" s="1"/>
      <c r="R31" s="1"/>
      <c r="S31" s="1"/>
      <c r="T31" s="1"/>
      <c r="U31" s="1"/>
    </row>
    <row r="32" spans="2:21" ht="12.5">
      <c r="B32" t="str">
        <f t="shared" si="0"/>
        <v/>
      </c>
      <c r="C32" s="49">
        <f>IF(D12="","-",+C31+1)</f>
        <v>2030</v>
      </c>
      <c r="D32" s="54">
        <f>IF(F31+SUM(E$17:E31)=D$10,F31,D$10-SUM(E$17:E31))</f>
        <v>12106894.592289943</v>
      </c>
      <c r="E32" s="374">
        <f>IF(+$I$14&lt;F31,$I$14,D32)</f>
        <v>674752.83500000008</v>
      </c>
      <c r="F32" s="54">
        <f>+D32-E32</f>
        <v>11432141.757289942</v>
      </c>
      <c r="G32" s="375">
        <f t="shared" si="28"/>
        <v>1963892.1209642771</v>
      </c>
      <c r="H32" s="356">
        <f t="shared" si="29"/>
        <v>1963892.1209642771</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2031</v>
      </c>
      <c r="D33" s="54">
        <f>IF(F32+SUM(E$17:E32)=D$10,F32,D$10-SUM(E$17:E32))</f>
        <v>11432141.757289942</v>
      </c>
      <c r="E33" s="374">
        <f>IF(+$I$14&lt;F32,$I$14,D33)</f>
        <v>674752.83500000008</v>
      </c>
      <c r="F33" s="54">
        <f>+D33-E33</f>
        <v>10757388.922289941</v>
      </c>
      <c r="G33" s="375">
        <f t="shared" si="28"/>
        <v>1889985.0692909579</v>
      </c>
      <c r="H33" s="356">
        <f t="shared" si="29"/>
        <v>1889985.0692909579</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2032</v>
      </c>
      <c r="D34" s="377">
        <f>IF(F33+SUM(E$17:E33)=D$10,F33,D$10-SUM(E$17:E33))</f>
        <v>10757388.922289941</v>
      </c>
      <c r="E34" s="378">
        <f t="shared" si="26"/>
        <v>674752.83500000008</v>
      </c>
      <c r="F34" s="377">
        <f t="shared" si="27"/>
        <v>10082636.087289941</v>
      </c>
      <c r="G34" s="375">
        <f t="shared" si="28"/>
        <v>1816078.0176176382</v>
      </c>
      <c r="H34" s="356">
        <f t="shared" si="29"/>
        <v>1816078.0176176382</v>
      </c>
      <c r="I34" s="381">
        <f t="shared" si="6"/>
        <v>0</v>
      </c>
      <c r="J34" s="381"/>
      <c r="K34" s="382"/>
      <c r="L34" s="383">
        <f t="shared" si="30"/>
        <v>0</v>
      </c>
      <c r="M34" s="382"/>
      <c r="N34" s="383">
        <f t="shared" si="4"/>
        <v>0</v>
      </c>
      <c r="O34" s="383">
        <f t="shared" si="5"/>
        <v>0</v>
      </c>
      <c r="P34" s="384"/>
      <c r="Q34" s="184"/>
      <c r="R34" s="384"/>
      <c r="S34" s="384"/>
      <c r="T34" s="384"/>
      <c r="U34" s="1"/>
    </row>
    <row r="35" spans="2:21" ht="12.5">
      <c r="B35" t="str">
        <f t="shared" si="0"/>
        <v/>
      </c>
      <c r="C35" s="49">
        <f>IF(D11="","-",+C34+1)</f>
        <v>2033</v>
      </c>
      <c r="D35" s="54">
        <f>IF(F34+SUM(E$17:E34)=D$10,F34,D$10-SUM(E$17:E34))</f>
        <v>10082636.087289941</v>
      </c>
      <c r="E35" s="374">
        <f t="shared" si="26"/>
        <v>674752.83500000008</v>
      </c>
      <c r="F35" s="54">
        <f t="shared" si="27"/>
        <v>9407883.2522899397</v>
      </c>
      <c r="G35" s="375">
        <f t="shared" si="28"/>
        <v>1742170.965944319</v>
      </c>
      <c r="H35" s="356">
        <f t="shared" si="29"/>
        <v>1742170.965944319</v>
      </c>
      <c r="I35" s="51">
        <f t="shared" si="6"/>
        <v>0</v>
      </c>
      <c r="J35" s="51"/>
      <c r="K35" s="112"/>
      <c r="L35" s="53">
        <f t="shared" si="30"/>
        <v>0</v>
      </c>
      <c r="M35" s="112"/>
      <c r="N35" s="53">
        <f t="shared" si="4"/>
        <v>0</v>
      </c>
      <c r="O35" s="53">
        <f t="shared" si="5"/>
        <v>0</v>
      </c>
      <c r="P35" s="1"/>
      <c r="R35" s="1"/>
      <c r="S35" s="1"/>
      <c r="T35" s="1"/>
      <c r="U35" s="1"/>
    </row>
    <row r="36" spans="2:21" ht="12.5">
      <c r="B36" t="str">
        <f t="shared" si="0"/>
        <v/>
      </c>
      <c r="C36" s="49">
        <f>IF(D11="","-",+C35+1)</f>
        <v>2034</v>
      </c>
      <c r="D36" s="54">
        <f>IF(F35+SUM(E$17:E35)=D$10,F35,D$10-SUM(E$17:E35))</f>
        <v>9407883.2522899397</v>
      </c>
      <c r="E36" s="374">
        <f t="shared" si="26"/>
        <v>674752.83500000008</v>
      </c>
      <c r="F36" s="54">
        <f t="shared" si="27"/>
        <v>8733130.4172899388</v>
      </c>
      <c r="G36" s="375">
        <f t="shared" si="28"/>
        <v>1668263.9142709994</v>
      </c>
      <c r="H36" s="356">
        <f t="shared" si="29"/>
        <v>1668263.9142709994</v>
      </c>
      <c r="I36" s="51">
        <f t="shared" si="6"/>
        <v>0</v>
      </c>
      <c r="J36" s="51"/>
      <c r="K36" s="112"/>
      <c r="L36" s="53">
        <f t="shared" si="30"/>
        <v>0</v>
      </c>
      <c r="M36" s="112"/>
      <c r="N36" s="53">
        <f t="shared" si="4"/>
        <v>0</v>
      </c>
      <c r="O36" s="53">
        <f t="shared" si="5"/>
        <v>0</v>
      </c>
      <c r="P36" s="1"/>
      <c r="R36" s="1"/>
      <c r="S36" s="1"/>
      <c r="T36" s="1"/>
      <c r="U36" s="1"/>
    </row>
    <row r="37" spans="2:21" ht="12.5">
      <c r="B37" t="str">
        <f t="shared" si="0"/>
        <v/>
      </c>
      <c r="C37" s="49">
        <f>IF(D11="","-",+C36+1)</f>
        <v>2035</v>
      </c>
      <c r="D37" s="54">
        <f>IF(F36+SUM(E$17:E36)=D$10,F36,D$10-SUM(E$17:E36))</f>
        <v>8733130.4172899388</v>
      </c>
      <c r="E37" s="374">
        <f t="shared" si="26"/>
        <v>674752.83500000008</v>
      </c>
      <c r="F37" s="54">
        <f t="shared" si="27"/>
        <v>8058377.5822899388</v>
      </c>
      <c r="G37" s="375">
        <f t="shared" si="28"/>
        <v>1594356.86259768</v>
      </c>
      <c r="H37" s="356">
        <f t="shared" si="29"/>
        <v>1594356.86259768</v>
      </c>
      <c r="I37" s="51">
        <f t="shared" si="6"/>
        <v>0</v>
      </c>
      <c r="J37" s="51"/>
      <c r="K37" s="112"/>
      <c r="L37" s="53">
        <f t="shared" si="30"/>
        <v>0</v>
      </c>
      <c r="M37" s="112"/>
      <c r="N37" s="53">
        <f t="shared" si="4"/>
        <v>0</v>
      </c>
      <c r="O37" s="53">
        <f t="shared" si="5"/>
        <v>0</v>
      </c>
      <c r="P37" s="1"/>
      <c r="R37" s="1"/>
      <c r="S37" s="1"/>
      <c r="T37" s="1"/>
      <c r="U37" s="1"/>
    </row>
    <row r="38" spans="2:21" ht="12.5">
      <c r="B38" t="str">
        <f t="shared" si="0"/>
        <v/>
      </c>
      <c r="C38" s="49">
        <f>IF(D11="","-",+C37+1)</f>
        <v>2036</v>
      </c>
      <c r="D38" s="54">
        <f>IF(F37+SUM(E$17:E37)=D$10,F37,D$10-SUM(E$17:E37))</f>
        <v>8058377.5822899388</v>
      </c>
      <c r="E38" s="374">
        <f t="shared" si="26"/>
        <v>674752.83500000008</v>
      </c>
      <c r="F38" s="54">
        <f t="shared" si="27"/>
        <v>7383624.7472899389</v>
      </c>
      <c r="G38" s="375">
        <f t="shared" si="28"/>
        <v>1520449.8109243605</v>
      </c>
      <c r="H38" s="356">
        <f t="shared" si="29"/>
        <v>1520449.8109243605</v>
      </c>
      <c r="I38" s="51">
        <f t="shared" si="6"/>
        <v>0</v>
      </c>
      <c r="J38" s="51"/>
      <c r="K38" s="112"/>
      <c r="L38" s="53">
        <f t="shared" si="30"/>
        <v>0</v>
      </c>
      <c r="M38" s="112"/>
      <c r="N38" s="53">
        <f t="shared" si="4"/>
        <v>0</v>
      </c>
      <c r="O38" s="53">
        <f t="shared" si="5"/>
        <v>0</v>
      </c>
      <c r="P38" s="1"/>
      <c r="R38" s="1"/>
      <c r="S38" s="1"/>
      <c r="T38" s="1"/>
      <c r="U38" s="1"/>
    </row>
    <row r="39" spans="2:21" ht="12.5">
      <c r="B39" t="str">
        <f t="shared" si="0"/>
        <v/>
      </c>
      <c r="C39" s="49">
        <f>IF(D11="","-",+C38+1)</f>
        <v>2037</v>
      </c>
      <c r="D39" s="54">
        <f>IF(F38+SUM(E$17:E38)=D$10,F38,D$10-SUM(E$17:E38))</f>
        <v>7383624.7472899389</v>
      </c>
      <c r="E39" s="374">
        <f t="shared" si="26"/>
        <v>674752.83500000008</v>
      </c>
      <c r="F39" s="54">
        <f t="shared" si="27"/>
        <v>6708871.9122899389</v>
      </c>
      <c r="G39" s="375">
        <f t="shared" si="28"/>
        <v>1446542.7592510413</v>
      </c>
      <c r="H39" s="356">
        <f t="shared" si="29"/>
        <v>1446542.7592510413</v>
      </c>
      <c r="I39" s="51">
        <f t="shared" si="6"/>
        <v>0</v>
      </c>
      <c r="J39" s="51"/>
      <c r="K39" s="112"/>
      <c r="L39" s="53">
        <f t="shared" si="30"/>
        <v>0</v>
      </c>
      <c r="M39" s="112"/>
      <c r="N39" s="53">
        <f t="shared" si="4"/>
        <v>0</v>
      </c>
      <c r="O39" s="53">
        <f t="shared" si="5"/>
        <v>0</v>
      </c>
      <c r="P39" s="1"/>
      <c r="R39" s="1"/>
      <c r="S39" s="1"/>
      <c r="T39" s="1"/>
      <c r="U39" s="1"/>
    </row>
    <row r="40" spans="2:21" ht="12.5">
      <c r="B40" t="str">
        <f t="shared" si="0"/>
        <v/>
      </c>
      <c r="C40" s="49">
        <f>IF(D11="","-",+C39+1)</f>
        <v>2038</v>
      </c>
      <c r="D40" s="54">
        <f>IF(F39+SUM(E$17:E39)=D$10,F39,D$10-SUM(E$17:E39))</f>
        <v>6708871.9122899389</v>
      </c>
      <c r="E40" s="374">
        <f t="shared" si="26"/>
        <v>674752.83500000008</v>
      </c>
      <c r="F40" s="54">
        <f t="shared" si="27"/>
        <v>6034119.0772899389</v>
      </c>
      <c r="G40" s="375">
        <f t="shared" si="28"/>
        <v>1372635.7075777219</v>
      </c>
      <c r="H40" s="356">
        <f t="shared" si="29"/>
        <v>1372635.7075777219</v>
      </c>
      <c r="I40" s="51">
        <f t="shared" si="6"/>
        <v>0</v>
      </c>
      <c r="J40" s="51"/>
      <c r="K40" s="112"/>
      <c r="L40" s="53">
        <f t="shared" si="30"/>
        <v>0</v>
      </c>
      <c r="M40" s="112"/>
      <c r="N40" s="53">
        <f t="shared" si="4"/>
        <v>0</v>
      </c>
      <c r="O40" s="53">
        <f t="shared" si="5"/>
        <v>0</v>
      </c>
      <c r="P40" s="1"/>
      <c r="R40" s="1"/>
      <c r="S40" s="1"/>
      <c r="T40" s="1"/>
      <c r="U40" s="1"/>
    </row>
    <row r="41" spans="2:21" ht="12.5">
      <c r="B41" t="str">
        <f t="shared" si="0"/>
        <v/>
      </c>
      <c r="C41" s="49">
        <f>IF(D12="","-",+C40+1)</f>
        <v>2039</v>
      </c>
      <c r="D41" s="54">
        <f>IF(F40+SUM(E$17:E40)=D$10,F40,D$10-SUM(E$17:E40))</f>
        <v>6034119.0772899389</v>
      </c>
      <c r="E41" s="374">
        <f t="shared" si="26"/>
        <v>674752.83500000008</v>
      </c>
      <c r="F41" s="54">
        <f t="shared" si="27"/>
        <v>5359366.242289939</v>
      </c>
      <c r="G41" s="375">
        <f t="shared" si="28"/>
        <v>1298728.6559044025</v>
      </c>
      <c r="H41" s="356">
        <f t="shared" si="29"/>
        <v>1298728.6559044025</v>
      </c>
      <c r="I41" s="51">
        <f t="shared" si="6"/>
        <v>0</v>
      </c>
      <c r="J41" s="51"/>
      <c r="K41" s="112"/>
      <c r="L41" s="53">
        <f t="shared" si="30"/>
        <v>0</v>
      </c>
      <c r="M41" s="112"/>
      <c r="N41" s="53">
        <f t="shared" si="4"/>
        <v>0</v>
      </c>
      <c r="O41" s="53">
        <f t="shared" si="5"/>
        <v>0</v>
      </c>
      <c r="P41" s="1"/>
      <c r="R41" s="1"/>
      <c r="S41" s="1"/>
      <c r="T41" s="1"/>
      <c r="U41" s="1"/>
    </row>
    <row r="42" spans="2:21" ht="12.5">
      <c r="B42" t="str">
        <f t="shared" si="0"/>
        <v/>
      </c>
      <c r="C42" s="49">
        <f>IF(D13="","-",+C41+1)</f>
        <v>2040</v>
      </c>
      <c r="D42" s="54">
        <f>IF(F41+SUM(E$17:E41)=D$10,F41,D$10-SUM(E$17:E41))</f>
        <v>5359366.242289939</v>
      </c>
      <c r="E42" s="374">
        <f t="shared" si="26"/>
        <v>674752.83500000008</v>
      </c>
      <c r="F42" s="54">
        <f t="shared" si="27"/>
        <v>4684613.407289939</v>
      </c>
      <c r="G42" s="375">
        <f t="shared" si="28"/>
        <v>1224821.6042310833</v>
      </c>
      <c r="H42" s="356">
        <f t="shared" si="29"/>
        <v>1224821.6042310833</v>
      </c>
      <c r="I42" s="51">
        <f t="shared" si="6"/>
        <v>0</v>
      </c>
      <c r="J42" s="51"/>
      <c r="K42" s="112"/>
      <c r="L42" s="53">
        <f t="shared" si="30"/>
        <v>0</v>
      </c>
      <c r="M42" s="112"/>
      <c r="N42" s="53">
        <f t="shared" si="4"/>
        <v>0</v>
      </c>
      <c r="O42" s="53">
        <f t="shared" si="5"/>
        <v>0</v>
      </c>
      <c r="P42" s="1"/>
      <c r="R42" s="1"/>
      <c r="S42" s="1"/>
      <c r="T42" s="1"/>
      <c r="U42" s="1"/>
    </row>
    <row r="43" spans="2:21" ht="12.5">
      <c r="B43" t="str">
        <f t="shared" si="0"/>
        <v/>
      </c>
      <c r="C43" s="49">
        <f>IF(D11="","-",+C42+1)</f>
        <v>2041</v>
      </c>
      <c r="D43" s="54">
        <f>IF(F42+SUM(E$17:E42)=D$10,F42,D$10-SUM(E$17:E42))</f>
        <v>4684613.407289939</v>
      </c>
      <c r="E43" s="374">
        <f t="shared" si="26"/>
        <v>674752.83500000008</v>
      </c>
      <c r="F43" s="54">
        <f t="shared" si="27"/>
        <v>4009860.572289939</v>
      </c>
      <c r="G43" s="375">
        <f t="shared" si="28"/>
        <v>1150914.5525577636</v>
      </c>
      <c r="H43" s="356">
        <f t="shared" si="29"/>
        <v>1150914.5525577636</v>
      </c>
      <c r="I43" s="51">
        <f t="shared" si="6"/>
        <v>0</v>
      </c>
      <c r="J43" s="51"/>
      <c r="K43" s="112"/>
      <c r="L43" s="53">
        <f t="shared" si="30"/>
        <v>0</v>
      </c>
      <c r="M43" s="112"/>
      <c r="N43" s="53">
        <f t="shared" si="4"/>
        <v>0</v>
      </c>
      <c r="O43" s="53">
        <f t="shared" si="5"/>
        <v>0</v>
      </c>
      <c r="P43" s="1"/>
      <c r="R43" s="1"/>
      <c r="S43" s="1"/>
      <c r="T43" s="1"/>
      <c r="U43" s="1"/>
    </row>
    <row r="44" spans="2:21" ht="12.5">
      <c r="B44" t="str">
        <f t="shared" si="0"/>
        <v/>
      </c>
      <c r="C44" s="49">
        <f>IF(D11="","-",+C43+1)</f>
        <v>2042</v>
      </c>
      <c r="D44" s="54">
        <f>IF(F43+SUM(E$17:E43)=D$10,F43,D$10-SUM(E$17:E43))</f>
        <v>4009860.572289939</v>
      </c>
      <c r="E44" s="374">
        <f t="shared" si="26"/>
        <v>674752.83500000008</v>
      </c>
      <c r="F44" s="54">
        <f t="shared" si="27"/>
        <v>3335107.7372899391</v>
      </c>
      <c r="G44" s="375">
        <f t="shared" si="28"/>
        <v>1077007.5008844445</v>
      </c>
      <c r="H44" s="356">
        <f t="shared" si="29"/>
        <v>1077007.5008844445</v>
      </c>
      <c r="I44" s="51">
        <f t="shared" si="6"/>
        <v>0</v>
      </c>
      <c r="J44" s="51"/>
      <c r="K44" s="112"/>
      <c r="L44" s="53">
        <f t="shared" si="30"/>
        <v>0</v>
      </c>
      <c r="M44" s="112"/>
      <c r="N44" s="53">
        <f t="shared" si="4"/>
        <v>0</v>
      </c>
      <c r="O44" s="53">
        <f t="shared" si="5"/>
        <v>0</v>
      </c>
      <c r="P44" s="1"/>
      <c r="R44" s="1"/>
      <c r="S44" s="1"/>
      <c r="T44" s="1"/>
      <c r="U44" s="1"/>
    </row>
    <row r="45" spans="2:21" ht="12.5">
      <c r="B45" t="str">
        <f t="shared" si="0"/>
        <v/>
      </c>
      <c r="C45" s="49">
        <f>IF(D11="","-",+C44+1)</f>
        <v>2043</v>
      </c>
      <c r="D45" s="54">
        <f>IF(F44+SUM(E$17:E44)=D$10,F44,D$10-SUM(E$17:E44))</f>
        <v>3335107.7372899391</v>
      </c>
      <c r="E45" s="374">
        <f t="shared" si="26"/>
        <v>674752.83500000008</v>
      </c>
      <c r="F45" s="54">
        <f t="shared" si="27"/>
        <v>2660354.9022899391</v>
      </c>
      <c r="G45" s="375">
        <f t="shared" si="28"/>
        <v>1003100.449211125</v>
      </c>
      <c r="H45" s="356">
        <f t="shared" si="29"/>
        <v>1003100.449211125</v>
      </c>
      <c r="I45" s="51">
        <f t="shared" si="6"/>
        <v>0</v>
      </c>
      <c r="J45" s="51"/>
      <c r="K45" s="112"/>
      <c r="L45" s="53">
        <f t="shared" si="30"/>
        <v>0</v>
      </c>
      <c r="M45" s="112"/>
      <c r="N45" s="53">
        <f t="shared" si="4"/>
        <v>0</v>
      </c>
      <c r="O45" s="53">
        <f t="shared" si="5"/>
        <v>0</v>
      </c>
      <c r="P45" s="1"/>
      <c r="R45" s="1"/>
      <c r="S45" s="1"/>
      <c r="T45" s="1"/>
      <c r="U45" s="1"/>
    </row>
    <row r="46" spans="2:21" ht="12.5">
      <c r="B46" t="str">
        <f t="shared" si="0"/>
        <v/>
      </c>
      <c r="C46" s="49">
        <f>IF(D11="","-",+C45+1)</f>
        <v>2044</v>
      </c>
      <c r="D46" s="54">
        <f>IF(F45+SUM(E$17:E45)=D$10,F45,D$10-SUM(E$17:E45))</f>
        <v>2660354.9022899391</v>
      </c>
      <c r="E46" s="374">
        <f t="shared" si="26"/>
        <v>674752.83500000008</v>
      </c>
      <c r="F46" s="54">
        <f t="shared" si="27"/>
        <v>1985602.0672899392</v>
      </c>
      <c r="G46" s="375">
        <f t="shared" si="28"/>
        <v>929193.39753780572</v>
      </c>
      <c r="H46" s="356">
        <f t="shared" si="29"/>
        <v>929193.39753780572</v>
      </c>
      <c r="I46" s="51">
        <f t="shared" si="6"/>
        <v>0</v>
      </c>
      <c r="J46" s="51"/>
      <c r="K46" s="112"/>
      <c r="L46" s="53">
        <f t="shared" si="30"/>
        <v>0</v>
      </c>
      <c r="M46" s="112"/>
      <c r="N46" s="53">
        <f t="shared" si="4"/>
        <v>0</v>
      </c>
      <c r="O46" s="53">
        <f t="shared" si="5"/>
        <v>0</v>
      </c>
      <c r="P46" s="1"/>
      <c r="R46" s="1"/>
      <c r="S46" s="1"/>
      <c r="T46" s="1"/>
      <c r="U46" s="1"/>
    </row>
    <row r="47" spans="2:21" ht="12.5">
      <c r="B47" t="str">
        <f t="shared" si="0"/>
        <v/>
      </c>
      <c r="C47" s="49">
        <f>IF(D11="","-",+C46+1)</f>
        <v>2045</v>
      </c>
      <c r="D47" s="54">
        <f>IF(F46+SUM(E$17:E46)=D$10,F46,D$10-SUM(E$17:E46))</f>
        <v>1985602.0672899392</v>
      </c>
      <c r="E47" s="374">
        <f t="shared" si="26"/>
        <v>674752.83500000008</v>
      </c>
      <c r="F47" s="54">
        <f t="shared" si="27"/>
        <v>1310849.2322899392</v>
      </c>
      <c r="G47" s="375">
        <f t="shared" si="28"/>
        <v>855286.34586448641</v>
      </c>
      <c r="H47" s="356">
        <f t="shared" si="29"/>
        <v>855286.34586448641</v>
      </c>
      <c r="I47" s="51">
        <f t="shared" si="6"/>
        <v>0</v>
      </c>
      <c r="J47" s="51"/>
      <c r="K47" s="112"/>
      <c r="L47" s="53">
        <f t="shared" si="30"/>
        <v>0</v>
      </c>
      <c r="M47" s="112"/>
      <c r="N47" s="53">
        <f t="shared" si="4"/>
        <v>0</v>
      </c>
      <c r="O47" s="53">
        <f t="shared" si="5"/>
        <v>0</v>
      </c>
      <c r="P47" s="1"/>
      <c r="R47" s="1"/>
      <c r="S47" s="1"/>
      <c r="T47" s="1"/>
      <c r="U47" s="1"/>
    </row>
    <row r="48" spans="2:21" ht="12.5">
      <c r="B48" t="str">
        <f t="shared" si="0"/>
        <v/>
      </c>
      <c r="C48" s="49">
        <f>IF(D11="","-",+C47+1)</f>
        <v>2046</v>
      </c>
      <c r="D48" s="54">
        <f>IF(F47+SUM(E$17:E47)=D$10,F47,D$10-SUM(E$17:E47))</f>
        <v>1310849.2322899392</v>
      </c>
      <c r="E48" s="374">
        <f t="shared" si="26"/>
        <v>674752.83500000008</v>
      </c>
      <c r="F48" s="54">
        <f t="shared" si="27"/>
        <v>636096.39728993911</v>
      </c>
      <c r="G48" s="375">
        <f t="shared" si="28"/>
        <v>781379.29419116699</v>
      </c>
      <c r="H48" s="356">
        <f t="shared" si="29"/>
        <v>781379.29419116699</v>
      </c>
      <c r="I48" s="51">
        <f t="shared" si="6"/>
        <v>0</v>
      </c>
      <c r="J48" s="51"/>
      <c r="K48" s="112"/>
      <c r="L48" s="53">
        <f t="shared" si="30"/>
        <v>0</v>
      </c>
      <c r="M48" s="112"/>
      <c r="N48" s="53">
        <f t="shared" si="4"/>
        <v>0</v>
      </c>
      <c r="O48" s="53">
        <f t="shared" si="5"/>
        <v>0</v>
      </c>
      <c r="P48" s="1"/>
      <c r="R48" s="1"/>
      <c r="S48" s="1"/>
      <c r="T48" s="1"/>
      <c r="U48" s="1"/>
    </row>
    <row r="49" spans="2:21" ht="12.5">
      <c r="B49" t="str">
        <f t="shared" si="0"/>
        <v/>
      </c>
      <c r="C49" s="49">
        <f>IF(D11="","-",+C48+1)</f>
        <v>2047</v>
      </c>
      <c r="D49" s="54">
        <f>IF(F48+SUM(E$17:E48)=D$10,F48,D$10-SUM(E$17:E48))</f>
        <v>636096.39728993911</v>
      </c>
      <c r="E49" s="374">
        <f t="shared" si="26"/>
        <v>636096.39728993911</v>
      </c>
      <c r="F49" s="54">
        <f t="shared" si="27"/>
        <v>0</v>
      </c>
      <c r="G49" s="375">
        <f t="shared" si="28"/>
        <v>670932.86396719271</v>
      </c>
      <c r="H49" s="356">
        <f t="shared" si="29"/>
        <v>670932.86396719271</v>
      </c>
      <c r="I49" s="51">
        <f t="shared" si="6"/>
        <v>0</v>
      </c>
      <c r="J49" s="51"/>
      <c r="K49" s="112"/>
      <c r="L49" s="53">
        <f t="shared" si="30"/>
        <v>0</v>
      </c>
      <c r="M49" s="112"/>
      <c r="N49" s="53">
        <f t="shared" si="4"/>
        <v>0</v>
      </c>
      <c r="O49" s="53">
        <f t="shared" si="5"/>
        <v>0</v>
      </c>
      <c r="P49" s="1"/>
      <c r="R49" s="1"/>
      <c r="S49" s="1"/>
      <c r="T49" s="1"/>
      <c r="U49" s="1"/>
    </row>
    <row r="50" spans="2:21" ht="12.5">
      <c r="B50" t="str">
        <f t="shared" si="0"/>
        <v/>
      </c>
      <c r="C50" s="49">
        <f>IF(D11="","-",+C49+1)</f>
        <v>2048</v>
      </c>
      <c r="D50" s="54">
        <f>IF(F49+SUM(E$17:E49)=D$10,F49,D$10-SUM(E$17:E49))</f>
        <v>0</v>
      </c>
      <c r="E50" s="374">
        <f t="shared" si="26"/>
        <v>0</v>
      </c>
      <c r="F50" s="54">
        <f t="shared" si="27"/>
        <v>0</v>
      </c>
      <c r="G50" s="375">
        <f t="shared" si="28"/>
        <v>0</v>
      </c>
      <c r="H50" s="356">
        <f t="shared" si="29"/>
        <v>0</v>
      </c>
      <c r="I50" s="51">
        <f t="shared" si="6"/>
        <v>0</v>
      </c>
      <c r="J50" s="51"/>
      <c r="K50" s="112"/>
      <c r="L50" s="53">
        <f t="shared" si="30"/>
        <v>0</v>
      </c>
      <c r="M50" s="112"/>
      <c r="N50" s="53">
        <f t="shared" si="4"/>
        <v>0</v>
      </c>
      <c r="O50" s="53">
        <f t="shared" si="5"/>
        <v>0</v>
      </c>
      <c r="P50" s="1"/>
      <c r="R50" s="1"/>
      <c r="S50" s="1"/>
      <c r="T50" s="1"/>
      <c r="U50" s="1"/>
    </row>
    <row r="51" spans="2:21" ht="12.5">
      <c r="B51" t="str">
        <f t="shared" si="0"/>
        <v/>
      </c>
      <c r="C51" s="49">
        <f>IF(D11="","-",+C50+1)</f>
        <v>2049</v>
      </c>
      <c r="D51" s="54">
        <f>IF(F50+SUM(E$17:E50)=D$10,F50,D$10-SUM(E$17:E50))</f>
        <v>0</v>
      </c>
      <c r="E51" s="374">
        <f t="shared" si="26"/>
        <v>0</v>
      </c>
      <c r="F51" s="54">
        <f t="shared" si="27"/>
        <v>0</v>
      </c>
      <c r="G51" s="375">
        <f t="shared" si="28"/>
        <v>0</v>
      </c>
      <c r="H51" s="356">
        <f t="shared" si="29"/>
        <v>0</v>
      </c>
      <c r="I51" s="51">
        <f t="shared" si="6"/>
        <v>0</v>
      </c>
      <c r="J51" s="51"/>
      <c r="K51" s="112"/>
      <c r="L51" s="53">
        <f t="shared" si="30"/>
        <v>0</v>
      </c>
      <c r="M51" s="112"/>
      <c r="N51" s="53">
        <f t="shared" si="4"/>
        <v>0</v>
      </c>
      <c r="O51" s="53">
        <f t="shared" si="5"/>
        <v>0</v>
      </c>
      <c r="P51" s="1"/>
      <c r="R51" s="1"/>
      <c r="S51" s="1"/>
      <c r="T51" s="1"/>
      <c r="U51" s="1"/>
    </row>
    <row r="52" spans="2:21" ht="12.5">
      <c r="B52" t="str">
        <f t="shared" si="0"/>
        <v/>
      </c>
      <c r="C52" s="49">
        <f>IF(D11="","-",+C51+1)</f>
        <v>2050</v>
      </c>
      <c r="D52" s="54">
        <f>IF(F51+SUM(E$17:E51)=D$10,F51,D$10-SUM(E$17:E51))</f>
        <v>0</v>
      </c>
      <c r="E52" s="374">
        <f t="shared" si="26"/>
        <v>0</v>
      </c>
      <c r="F52" s="54">
        <f t="shared" si="27"/>
        <v>0</v>
      </c>
      <c r="G52" s="375">
        <f t="shared" si="28"/>
        <v>0</v>
      </c>
      <c r="H52" s="356">
        <f t="shared" si="29"/>
        <v>0</v>
      </c>
      <c r="I52" s="51">
        <f t="shared" si="6"/>
        <v>0</v>
      </c>
      <c r="J52" s="51"/>
      <c r="K52" s="112"/>
      <c r="L52" s="53">
        <f t="shared" si="30"/>
        <v>0</v>
      </c>
      <c r="M52" s="112"/>
      <c r="N52" s="53">
        <f t="shared" si="4"/>
        <v>0</v>
      </c>
      <c r="O52" s="53">
        <f t="shared" si="5"/>
        <v>0</v>
      </c>
      <c r="P52" s="1"/>
      <c r="R52" s="1"/>
      <c r="S52" s="1"/>
      <c r="T52" s="1"/>
      <c r="U52" s="1"/>
    </row>
    <row r="53" spans="2:21" ht="12.5">
      <c r="B53" t="str">
        <f t="shared" si="0"/>
        <v/>
      </c>
      <c r="C53" s="49">
        <f>IF(D11="","-",+C52+1)</f>
        <v>2051</v>
      </c>
      <c r="D53" s="54">
        <f>IF(F52+SUM(E$17:E52)=D$10,F52,D$10-SUM(E$17:E52))</f>
        <v>0</v>
      </c>
      <c r="E53" s="374">
        <f t="shared" si="26"/>
        <v>0</v>
      </c>
      <c r="F53" s="54">
        <f t="shared" si="27"/>
        <v>0</v>
      </c>
      <c r="G53" s="375">
        <f t="shared" si="28"/>
        <v>0</v>
      </c>
      <c r="H53" s="356">
        <f t="shared" si="29"/>
        <v>0</v>
      </c>
      <c r="I53" s="51">
        <f t="shared" si="6"/>
        <v>0</v>
      </c>
      <c r="J53" s="51"/>
      <c r="K53" s="112"/>
      <c r="L53" s="53">
        <f t="shared" si="30"/>
        <v>0</v>
      </c>
      <c r="M53" s="112"/>
      <c r="N53" s="53">
        <f t="shared" si="4"/>
        <v>0</v>
      </c>
      <c r="O53" s="53">
        <f t="shared" si="5"/>
        <v>0</v>
      </c>
      <c r="P53" s="1"/>
      <c r="R53" s="1"/>
      <c r="S53" s="1"/>
      <c r="T53" s="1"/>
      <c r="U53" s="1"/>
    </row>
    <row r="54" spans="2:21" ht="12.5">
      <c r="B54" t="str">
        <f t="shared" si="0"/>
        <v/>
      </c>
      <c r="C54" s="49">
        <f>IF(D11="","-",+C53+1)</f>
        <v>2052</v>
      </c>
      <c r="D54" s="54">
        <f>IF(F53+SUM(E$17:E53)=D$10,F53,D$10-SUM(E$17:E53))</f>
        <v>0</v>
      </c>
      <c r="E54" s="374">
        <f t="shared" si="26"/>
        <v>0</v>
      </c>
      <c r="F54" s="54">
        <f t="shared" si="27"/>
        <v>0</v>
      </c>
      <c r="G54" s="375">
        <f t="shared" si="28"/>
        <v>0</v>
      </c>
      <c r="H54" s="356">
        <f t="shared" si="29"/>
        <v>0</v>
      </c>
      <c r="I54" s="51">
        <f t="shared" si="6"/>
        <v>0</v>
      </c>
      <c r="J54" s="51"/>
      <c r="K54" s="112"/>
      <c r="L54" s="53">
        <f t="shared" si="30"/>
        <v>0</v>
      </c>
      <c r="M54" s="112"/>
      <c r="N54" s="53">
        <f t="shared" si="4"/>
        <v>0</v>
      </c>
      <c r="O54" s="53">
        <f t="shared" si="5"/>
        <v>0</v>
      </c>
      <c r="P54" s="1"/>
      <c r="R54" s="1"/>
      <c r="S54" s="1"/>
      <c r="T54" s="1"/>
      <c r="U54" s="1"/>
    </row>
    <row r="55" spans="2:21" ht="12.5">
      <c r="B55" t="str">
        <f t="shared" si="0"/>
        <v/>
      </c>
      <c r="C55" s="49">
        <f>IF(D11="","-",+C54+1)</f>
        <v>2053</v>
      </c>
      <c r="D55" s="54">
        <f>IF(F54+SUM(E$17:E54)=D$10,F54,D$10-SUM(E$17:E54))</f>
        <v>0</v>
      </c>
      <c r="E55" s="374">
        <f t="shared" si="26"/>
        <v>0</v>
      </c>
      <c r="F55" s="54">
        <f t="shared" si="27"/>
        <v>0</v>
      </c>
      <c r="G55" s="375">
        <f t="shared" si="28"/>
        <v>0</v>
      </c>
      <c r="H55" s="356">
        <f t="shared" si="29"/>
        <v>0</v>
      </c>
      <c r="I55" s="51">
        <f t="shared" si="6"/>
        <v>0</v>
      </c>
      <c r="J55" s="51"/>
      <c r="K55" s="112"/>
      <c r="L55" s="53">
        <f t="shared" si="30"/>
        <v>0</v>
      </c>
      <c r="M55" s="112"/>
      <c r="N55" s="53">
        <f t="shared" si="4"/>
        <v>0</v>
      </c>
      <c r="O55" s="53">
        <f t="shared" si="5"/>
        <v>0</v>
      </c>
      <c r="P55" s="1"/>
      <c r="R55" s="1"/>
      <c r="S55" s="1"/>
      <c r="T55" s="1"/>
      <c r="U55" s="1"/>
    </row>
    <row r="56" spans="2:21" ht="12.5">
      <c r="B56" t="str">
        <f t="shared" si="0"/>
        <v/>
      </c>
      <c r="C56" s="49">
        <f>IF(D11="","-",+C55+1)</f>
        <v>2054</v>
      </c>
      <c r="D56" s="54">
        <f>IF(F55+SUM(E$17:E55)=D$10,F55,D$10-SUM(E$17:E55))</f>
        <v>0</v>
      </c>
      <c r="E56" s="374">
        <f t="shared" si="26"/>
        <v>0</v>
      </c>
      <c r="F56" s="54">
        <f t="shared" si="27"/>
        <v>0</v>
      </c>
      <c r="G56" s="375">
        <f t="shared" si="28"/>
        <v>0</v>
      </c>
      <c r="H56" s="356">
        <f t="shared" si="29"/>
        <v>0</v>
      </c>
      <c r="I56" s="51">
        <f t="shared" si="6"/>
        <v>0</v>
      </c>
      <c r="J56" s="51"/>
      <c r="K56" s="112"/>
      <c r="L56" s="53">
        <f t="shared" si="30"/>
        <v>0</v>
      </c>
      <c r="M56" s="112"/>
      <c r="N56" s="53">
        <f t="shared" si="4"/>
        <v>0</v>
      </c>
      <c r="O56" s="53">
        <f t="shared" si="5"/>
        <v>0</v>
      </c>
      <c r="P56" s="1"/>
      <c r="R56" s="1"/>
      <c r="S56" s="1"/>
      <c r="T56" s="1"/>
      <c r="U56" s="1"/>
    </row>
    <row r="57" spans="2:21" ht="12.5">
      <c r="B57" t="str">
        <f t="shared" si="0"/>
        <v/>
      </c>
      <c r="C57" s="49">
        <f>IF(D11="","-",+C56+1)</f>
        <v>2055</v>
      </c>
      <c r="D57" s="54">
        <f>IF(F56+SUM(E$17:E56)=D$10,F56,D$10-SUM(E$17:E56))</f>
        <v>0</v>
      </c>
      <c r="E57" s="374">
        <f t="shared" si="26"/>
        <v>0</v>
      </c>
      <c r="F57" s="54">
        <f t="shared" si="27"/>
        <v>0</v>
      </c>
      <c r="G57" s="375">
        <f t="shared" si="28"/>
        <v>0</v>
      </c>
      <c r="H57" s="356">
        <f t="shared" si="29"/>
        <v>0</v>
      </c>
      <c r="I57" s="51">
        <f t="shared" si="6"/>
        <v>0</v>
      </c>
      <c r="J57" s="51"/>
      <c r="K57" s="112"/>
      <c r="L57" s="53">
        <f t="shared" si="30"/>
        <v>0</v>
      </c>
      <c r="M57" s="112"/>
      <c r="N57" s="53">
        <f t="shared" si="4"/>
        <v>0</v>
      </c>
      <c r="O57" s="53">
        <f t="shared" si="5"/>
        <v>0</v>
      </c>
      <c r="P57" s="1"/>
      <c r="R57" s="1"/>
      <c r="S57" s="1"/>
      <c r="T57" s="1"/>
      <c r="U57" s="1"/>
    </row>
    <row r="58" spans="2:21" ht="12.5">
      <c r="B58" t="str">
        <f t="shared" si="0"/>
        <v/>
      </c>
      <c r="C58" s="49">
        <f>IF(D11="","-",+C57+1)</f>
        <v>2056</v>
      </c>
      <c r="D58" s="54">
        <f>IF(F57+SUM(E$17:E57)=D$10,F57,D$10-SUM(E$17:E57))</f>
        <v>0</v>
      </c>
      <c r="E58" s="374">
        <f t="shared" si="26"/>
        <v>0</v>
      </c>
      <c r="F58" s="54">
        <f t="shared" si="27"/>
        <v>0</v>
      </c>
      <c r="G58" s="375">
        <f t="shared" si="28"/>
        <v>0</v>
      </c>
      <c r="H58" s="356">
        <f t="shared" si="29"/>
        <v>0</v>
      </c>
      <c r="I58" s="51">
        <f t="shared" si="6"/>
        <v>0</v>
      </c>
      <c r="J58" s="51"/>
      <c r="K58" s="112"/>
      <c r="L58" s="53">
        <f t="shared" si="30"/>
        <v>0</v>
      </c>
      <c r="M58" s="112"/>
      <c r="N58" s="53">
        <f t="shared" si="4"/>
        <v>0</v>
      </c>
      <c r="O58" s="53">
        <f t="shared" si="5"/>
        <v>0</v>
      </c>
      <c r="P58" s="1"/>
      <c r="R58" s="1"/>
      <c r="S58" s="1"/>
      <c r="T58" s="1"/>
      <c r="U58" s="1"/>
    </row>
    <row r="59" spans="2:21" ht="12.5">
      <c r="B59" t="str">
        <f t="shared" si="0"/>
        <v/>
      </c>
      <c r="C59" s="49">
        <f>IF(D11="","-",+C58+1)</f>
        <v>2057</v>
      </c>
      <c r="D59" s="54">
        <f>IF(F58+SUM(E$17:E58)=D$10,F58,D$10-SUM(E$17:E58))</f>
        <v>0</v>
      </c>
      <c r="E59" s="374">
        <f t="shared" si="26"/>
        <v>0</v>
      </c>
      <c r="F59" s="54">
        <f t="shared" si="27"/>
        <v>0</v>
      </c>
      <c r="G59" s="375">
        <f t="shared" si="28"/>
        <v>0</v>
      </c>
      <c r="H59" s="356">
        <f t="shared" si="29"/>
        <v>0</v>
      </c>
      <c r="I59" s="51">
        <f t="shared" si="6"/>
        <v>0</v>
      </c>
      <c r="J59" s="51"/>
      <c r="K59" s="112"/>
      <c r="L59" s="53">
        <f t="shared" si="30"/>
        <v>0</v>
      </c>
      <c r="M59" s="112"/>
      <c r="N59" s="53">
        <f t="shared" si="4"/>
        <v>0</v>
      </c>
      <c r="O59" s="53">
        <f t="shared" si="5"/>
        <v>0</v>
      </c>
      <c r="P59" s="1"/>
      <c r="R59" s="1"/>
      <c r="S59" s="1"/>
      <c r="T59" s="1"/>
      <c r="U59" s="1"/>
    </row>
    <row r="60" spans="2:21" ht="12.5">
      <c r="B60" t="str">
        <f t="shared" si="0"/>
        <v/>
      </c>
      <c r="C60" s="49">
        <f>IF(D11="","-",+C59+1)</f>
        <v>2058</v>
      </c>
      <c r="D60" s="54">
        <f>IF(F59+SUM(E$17:E59)=D$10,F59,D$10-SUM(E$17:E59))</f>
        <v>0</v>
      </c>
      <c r="E60" s="374">
        <f t="shared" si="26"/>
        <v>0</v>
      </c>
      <c r="F60" s="54">
        <f t="shared" si="27"/>
        <v>0</v>
      </c>
      <c r="G60" s="375">
        <f t="shared" si="28"/>
        <v>0</v>
      </c>
      <c r="H60" s="356">
        <f t="shared" si="29"/>
        <v>0</v>
      </c>
      <c r="I60" s="51">
        <f t="shared" si="6"/>
        <v>0</v>
      </c>
      <c r="J60" s="51"/>
      <c r="K60" s="112"/>
      <c r="L60" s="53">
        <f t="shared" si="30"/>
        <v>0</v>
      </c>
      <c r="M60" s="112"/>
      <c r="N60" s="53">
        <f t="shared" si="4"/>
        <v>0</v>
      </c>
      <c r="O60" s="53">
        <f t="shared" si="5"/>
        <v>0</v>
      </c>
      <c r="P60" s="1"/>
      <c r="R60" s="1"/>
      <c r="S60" s="1"/>
      <c r="T60" s="1"/>
      <c r="U60" s="1"/>
    </row>
    <row r="61" spans="2:21" ht="12.5">
      <c r="B61" t="str">
        <f t="shared" si="0"/>
        <v/>
      </c>
      <c r="C61" s="49">
        <f>IF(D11="","-",+C60+1)</f>
        <v>2059</v>
      </c>
      <c r="D61" s="54">
        <f>IF(F60+SUM(E$17:E60)=D$10,F60,D$10-SUM(E$17:E60))</f>
        <v>0</v>
      </c>
      <c r="E61" s="374">
        <f t="shared" si="26"/>
        <v>0</v>
      </c>
      <c r="F61" s="54">
        <f t="shared" si="27"/>
        <v>0</v>
      </c>
      <c r="G61" s="375">
        <f t="shared" si="28"/>
        <v>0</v>
      </c>
      <c r="H61" s="356">
        <f t="shared" si="29"/>
        <v>0</v>
      </c>
      <c r="I61" s="51">
        <f t="shared" si="6"/>
        <v>0</v>
      </c>
      <c r="J61" s="51"/>
      <c r="K61" s="112"/>
      <c r="L61" s="53">
        <f t="shared" si="30"/>
        <v>0</v>
      </c>
      <c r="M61" s="112"/>
      <c r="N61" s="53">
        <f t="shared" si="4"/>
        <v>0</v>
      </c>
      <c r="O61" s="53">
        <f t="shared" si="5"/>
        <v>0</v>
      </c>
      <c r="P61" s="1"/>
      <c r="R61" s="1"/>
      <c r="S61" s="1"/>
      <c r="T61" s="1"/>
      <c r="U61" s="1"/>
    </row>
    <row r="62" spans="2:21" ht="12.5">
      <c r="B62" t="str">
        <f t="shared" si="0"/>
        <v/>
      </c>
      <c r="C62" s="49">
        <f>IF(D11="","-",+C61+1)</f>
        <v>2060</v>
      </c>
      <c r="D62" s="54">
        <f>IF(F61+SUM(E$17:E61)=D$10,F61,D$10-SUM(E$17:E61))</f>
        <v>0</v>
      </c>
      <c r="E62" s="374">
        <f t="shared" si="26"/>
        <v>0</v>
      </c>
      <c r="F62" s="54">
        <f t="shared" si="27"/>
        <v>0</v>
      </c>
      <c r="G62" s="375">
        <f t="shared" si="28"/>
        <v>0</v>
      </c>
      <c r="H62" s="356">
        <f t="shared" si="29"/>
        <v>0</v>
      </c>
      <c r="I62" s="51">
        <f t="shared" si="6"/>
        <v>0</v>
      </c>
      <c r="J62" s="51"/>
      <c r="K62" s="112"/>
      <c r="L62" s="53">
        <f t="shared" si="30"/>
        <v>0</v>
      </c>
      <c r="M62" s="112"/>
      <c r="N62" s="53">
        <f t="shared" si="4"/>
        <v>0</v>
      </c>
      <c r="O62" s="53">
        <f t="shared" si="5"/>
        <v>0</v>
      </c>
      <c r="P62" s="1"/>
      <c r="R62" s="1"/>
      <c r="S62" s="1"/>
      <c r="T62" s="1"/>
      <c r="U62" s="1"/>
    </row>
    <row r="63" spans="2:21" ht="12.5">
      <c r="B63" t="str">
        <f t="shared" si="0"/>
        <v/>
      </c>
      <c r="C63" s="49">
        <f>IF(D11="","-",+C62+1)</f>
        <v>2061</v>
      </c>
      <c r="D63" s="54">
        <f>IF(F62+SUM(E$17:E62)=D$10,F62,D$10-SUM(E$17:E62))</f>
        <v>0</v>
      </c>
      <c r="E63" s="374">
        <f t="shared" si="26"/>
        <v>0</v>
      </c>
      <c r="F63" s="54">
        <f t="shared" si="27"/>
        <v>0</v>
      </c>
      <c r="G63" s="375">
        <f t="shared" si="28"/>
        <v>0</v>
      </c>
      <c r="H63" s="356">
        <f t="shared" si="29"/>
        <v>0</v>
      </c>
      <c r="I63" s="51">
        <f t="shared" si="6"/>
        <v>0</v>
      </c>
      <c r="J63" s="51"/>
      <c r="K63" s="112"/>
      <c r="L63" s="53">
        <f t="shared" si="30"/>
        <v>0</v>
      </c>
      <c r="M63" s="112"/>
      <c r="N63" s="53">
        <f t="shared" si="4"/>
        <v>0</v>
      </c>
      <c r="O63" s="53">
        <f t="shared" si="5"/>
        <v>0</v>
      </c>
      <c r="P63" s="1"/>
      <c r="R63" s="1"/>
      <c r="S63" s="1"/>
      <c r="T63" s="1"/>
      <c r="U63" s="1"/>
    </row>
    <row r="64" spans="2:21" ht="12.5">
      <c r="B64" t="str">
        <f t="shared" si="0"/>
        <v/>
      </c>
      <c r="C64" s="49">
        <f>IF(D11="","-",+C63+1)</f>
        <v>2062</v>
      </c>
      <c r="D64" s="54">
        <f>IF(F63+SUM(E$17:E63)=D$10,F63,D$10-SUM(E$17:E63))</f>
        <v>0</v>
      </c>
      <c r="E64" s="374">
        <f t="shared" si="26"/>
        <v>0</v>
      </c>
      <c r="F64" s="54">
        <f t="shared" si="27"/>
        <v>0</v>
      </c>
      <c r="G64" s="375">
        <f t="shared" si="28"/>
        <v>0</v>
      </c>
      <c r="H64" s="356">
        <f t="shared" si="29"/>
        <v>0</v>
      </c>
      <c r="I64" s="51">
        <f t="shared" si="6"/>
        <v>0</v>
      </c>
      <c r="J64" s="51"/>
      <c r="K64" s="112"/>
      <c r="L64" s="53">
        <f t="shared" si="30"/>
        <v>0</v>
      </c>
      <c r="M64" s="112"/>
      <c r="N64" s="53">
        <f t="shared" si="4"/>
        <v>0</v>
      </c>
      <c r="O64" s="53">
        <f t="shared" si="5"/>
        <v>0</v>
      </c>
      <c r="P64" s="1"/>
      <c r="R64" s="1"/>
      <c r="S64" s="1"/>
      <c r="T64" s="1"/>
      <c r="U64" s="1"/>
    </row>
    <row r="65" spans="2:21" ht="12.5">
      <c r="B65" t="str">
        <f t="shared" si="0"/>
        <v/>
      </c>
      <c r="C65" s="49">
        <f>IF(D11="","-",+C64+1)</f>
        <v>2063</v>
      </c>
      <c r="D65" s="54">
        <f>IF(F64+SUM(E$17:E64)=D$10,F64,D$10-SUM(E$17:E64))</f>
        <v>0</v>
      </c>
      <c r="E65" s="374">
        <f t="shared" si="26"/>
        <v>0</v>
      </c>
      <c r="F65" s="54">
        <f t="shared" si="27"/>
        <v>0</v>
      </c>
      <c r="G65" s="375">
        <f t="shared" si="28"/>
        <v>0</v>
      </c>
      <c r="H65" s="356">
        <f t="shared" si="29"/>
        <v>0</v>
      </c>
      <c r="I65" s="51">
        <f t="shared" si="6"/>
        <v>0</v>
      </c>
      <c r="J65" s="51"/>
      <c r="K65" s="112"/>
      <c r="L65" s="53">
        <f t="shared" si="30"/>
        <v>0</v>
      </c>
      <c r="M65" s="112"/>
      <c r="N65" s="53">
        <f t="shared" si="4"/>
        <v>0</v>
      </c>
      <c r="O65" s="53">
        <f t="shared" si="5"/>
        <v>0</v>
      </c>
      <c r="P65" s="1"/>
      <c r="R65" s="1"/>
      <c r="S65" s="1"/>
      <c r="T65" s="1"/>
      <c r="U65" s="1"/>
    </row>
    <row r="66" spans="2:21" ht="12.5">
      <c r="B66" t="str">
        <f t="shared" si="0"/>
        <v/>
      </c>
      <c r="C66" s="49">
        <f>IF(D11="","-",+C65+1)</f>
        <v>2064</v>
      </c>
      <c r="D66" s="54">
        <f>IF(F65+SUM(E$17:E65)=D$10,F65,D$10-SUM(E$17:E65))</f>
        <v>0</v>
      </c>
      <c r="E66" s="374">
        <f t="shared" si="26"/>
        <v>0</v>
      </c>
      <c r="F66" s="54">
        <f t="shared" si="27"/>
        <v>0</v>
      </c>
      <c r="G66" s="375">
        <f t="shared" si="28"/>
        <v>0</v>
      </c>
      <c r="H66" s="356">
        <f t="shared" si="29"/>
        <v>0</v>
      </c>
      <c r="I66" s="51">
        <f t="shared" si="6"/>
        <v>0</v>
      </c>
      <c r="J66" s="51"/>
      <c r="K66" s="112"/>
      <c r="L66" s="53">
        <f t="shared" si="30"/>
        <v>0</v>
      </c>
      <c r="M66" s="112"/>
      <c r="N66" s="53">
        <f t="shared" si="4"/>
        <v>0</v>
      </c>
      <c r="O66" s="53">
        <f t="shared" si="5"/>
        <v>0</v>
      </c>
      <c r="P66" s="1"/>
      <c r="R66" s="1"/>
      <c r="S66" s="1"/>
      <c r="T66" s="1"/>
      <c r="U66" s="1"/>
    </row>
    <row r="67" spans="2:21" ht="12.5">
      <c r="B67" t="str">
        <f t="shared" si="0"/>
        <v/>
      </c>
      <c r="C67" s="49">
        <f>IF(D11="","-",+C66+1)</f>
        <v>2065</v>
      </c>
      <c r="D67" s="54">
        <f>IF(F66+SUM(E$17:E66)=D$10,F66,D$10-SUM(E$17:E66))</f>
        <v>0</v>
      </c>
      <c r="E67" s="374">
        <f t="shared" si="26"/>
        <v>0</v>
      </c>
      <c r="F67" s="54">
        <f t="shared" si="27"/>
        <v>0</v>
      </c>
      <c r="G67" s="375">
        <f t="shared" si="28"/>
        <v>0</v>
      </c>
      <c r="H67" s="356">
        <f t="shared" si="29"/>
        <v>0</v>
      </c>
      <c r="I67" s="51">
        <f t="shared" si="6"/>
        <v>0</v>
      </c>
      <c r="J67" s="51"/>
      <c r="K67" s="112"/>
      <c r="L67" s="53">
        <f t="shared" si="30"/>
        <v>0</v>
      </c>
      <c r="M67" s="112"/>
      <c r="N67" s="53">
        <f t="shared" si="4"/>
        <v>0</v>
      </c>
      <c r="O67" s="53">
        <f t="shared" si="5"/>
        <v>0</v>
      </c>
      <c r="P67" s="1"/>
      <c r="R67" s="1"/>
      <c r="S67" s="1"/>
      <c r="T67" s="1"/>
      <c r="U67" s="1"/>
    </row>
    <row r="68" spans="2:21" ht="12.5">
      <c r="B68" t="str">
        <f t="shared" si="0"/>
        <v/>
      </c>
      <c r="C68" s="49">
        <f>IF(D11="","-",+C67+1)</f>
        <v>2066</v>
      </c>
      <c r="D68" s="54">
        <f>IF(F67+SUM(E$17:E67)=D$10,F67,D$10-SUM(E$17:E67))</f>
        <v>0</v>
      </c>
      <c r="E68" s="374">
        <f t="shared" si="26"/>
        <v>0</v>
      </c>
      <c r="F68" s="54">
        <f t="shared" si="27"/>
        <v>0</v>
      </c>
      <c r="G68" s="375">
        <f t="shared" si="28"/>
        <v>0</v>
      </c>
      <c r="H68" s="356">
        <f t="shared" si="29"/>
        <v>0</v>
      </c>
      <c r="I68" s="51">
        <f t="shared" si="6"/>
        <v>0</v>
      </c>
      <c r="J68" s="51"/>
      <c r="K68" s="112"/>
      <c r="L68" s="53">
        <f t="shared" si="30"/>
        <v>0</v>
      </c>
      <c r="M68" s="112"/>
      <c r="N68" s="53">
        <f t="shared" si="4"/>
        <v>0</v>
      </c>
      <c r="O68" s="53">
        <f t="shared" si="5"/>
        <v>0</v>
      </c>
      <c r="P68" s="1"/>
      <c r="R68" s="1"/>
      <c r="S68" s="1"/>
      <c r="T68" s="1"/>
      <c r="U68" s="1"/>
    </row>
    <row r="69" spans="2:21" ht="12.5">
      <c r="B69" t="str">
        <f t="shared" si="0"/>
        <v/>
      </c>
      <c r="C69" s="49">
        <f>IF(D11="","-",+C68+1)</f>
        <v>2067</v>
      </c>
      <c r="D69" s="54">
        <f>IF(F68+SUM(E$17:E68)=D$10,F68,D$10-SUM(E$17:E68))</f>
        <v>0</v>
      </c>
      <c r="E69" s="374">
        <f t="shared" si="26"/>
        <v>0</v>
      </c>
      <c r="F69" s="54">
        <f t="shared" si="27"/>
        <v>0</v>
      </c>
      <c r="G69" s="375">
        <f t="shared" si="28"/>
        <v>0</v>
      </c>
      <c r="H69" s="356">
        <f t="shared" si="29"/>
        <v>0</v>
      </c>
      <c r="I69" s="51">
        <f t="shared" si="6"/>
        <v>0</v>
      </c>
      <c r="J69" s="51"/>
      <c r="K69" s="112"/>
      <c r="L69" s="53">
        <f t="shared" si="30"/>
        <v>0</v>
      </c>
      <c r="M69" s="112"/>
      <c r="N69" s="53">
        <f t="shared" si="4"/>
        <v>0</v>
      </c>
      <c r="O69" s="53">
        <f t="shared" si="5"/>
        <v>0</v>
      </c>
      <c r="P69" s="1"/>
      <c r="R69" s="1"/>
      <c r="S69" s="1"/>
      <c r="T69" s="1"/>
      <c r="U69" s="1"/>
    </row>
    <row r="70" spans="2:21" ht="12.5">
      <c r="B70" t="str">
        <f t="shared" si="0"/>
        <v/>
      </c>
      <c r="C70" s="49">
        <f>IF(D11="","-",+C69+1)</f>
        <v>2068</v>
      </c>
      <c r="D70" s="54">
        <f>IF(F69+SUM(E$17:E69)=D$10,F69,D$10-SUM(E$17:E69))</f>
        <v>0</v>
      </c>
      <c r="E70" s="374">
        <f t="shared" si="26"/>
        <v>0</v>
      </c>
      <c r="F70" s="54">
        <f t="shared" si="27"/>
        <v>0</v>
      </c>
      <c r="G70" s="375">
        <f t="shared" si="28"/>
        <v>0</v>
      </c>
      <c r="H70" s="356">
        <f t="shared" si="29"/>
        <v>0</v>
      </c>
      <c r="I70" s="51">
        <f t="shared" si="6"/>
        <v>0</v>
      </c>
      <c r="J70" s="51"/>
      <c r="K70" s="112"/>
      <c r="L70" s="53">
        <f t="shared" si="30"/>
        <v>0</v>
      </c>
      <c r="M70" s="112"/>
      <c r="N70" s="53">
        <f t="shared" si="4"/>
        <v>0</v>
      </c>
      <c r="O70" s="53">
        <f t="shared" si="5"/>
        <v>0</v>
      </c>
      <c r="P70" s="1"/>
      <c r="R70" s="1"/>
      <c r="S70" s="1"/>
      <c r="T70" s="1"/>
      <c r="U70" s="1"/>
    </row>
    <row r="71" spans="2:21" ht="12.5">
      <c r="B71" t="str">
        <f t="shared" si="0"/>
        <v/>
      </c>
      <c r="C71" s="49">
        <f>IF(D11="","-",+C70+1)</f>
        <v>2069</v>
      </c>
      <c r="D71" s="54">
        <f>IF(F70+SUM(E$17:E70)=D$10,F70,D$10-SUM(E$17:E70))</f>
        <v>0</v>
      </c>
      <c r="E71" s="374">
        <f t="shared" si="26"/>
        <v>0</v>
      </c>
      <c r="F71" s="54">
        <f t="shared" si="27"/>
        <v>0</v>
      </c>
      <c r="G71" s="375">
        <f t="shared" si="28"/>
        <v>0</v>
      </c>
      <c r="H71" s="356">
        <f t="shared" si="29"/>
        <v>0</v>
      </c>
      <c r="I71" s="51">
        <f t="shared" si="6"/>
        <v>0</v>
      </c>
      <c r="J71" s="51"/>
      <c r="K71" s="112"/>
      <c r="L71" s="53">
        <f t="shared" si="30"/>
        <v>0</v>
      </c>
      <c r="M71" s="112"/>
      <c r="N71" s="53">
        <f t="shared" si="4"/>
        <v>0</v>
      </c>
      <c r="O71" s="53">
        <f t="shared" si="5"/>
        <v>0</v>
      </c>
      <c r="P71" s="1"/>
      <c r="R71" s="1"/>
      <c r="S71" s="1"/>
      <c r="T71" s="1"/>
      <c r="U71" s="1"/>
    </row>
    <row r="72" spans="2:21" ht="12.5">
      <c r="B72" t="str">
        <f t="shared" si="0"/>
        <v/>
      </c>
      <c r="C72" s="49">
        <f>IF(D11="","-",+C71+1)</f>
        <v>2070</v>
      </c>
      <c r="D72" s="54">
        <f>IF(F71+SUM(E$17:E71)=D$10,F71,D$10-SUM(E$17:E71))</f>
        <v>0</v>
      </c>
      <c r="E72" s="374">
        <f t="shared" si="26"/>
        <v>0</v>
      </c>
      <c r="F72" s="54">
        <f t="shared" si="27"/>
        <v>0</v>
      </c>
      <c r="G72" s="375">
        <f t="shared" si="28"/>
        <v>0</v>
      </c>
      <c r="H72" s="356">
        <f t="shared" si="29"/>
        <v>0</v>
      </c>
      <c r="I72" s="51">
        <f t="shared" si="6"/>
        <v>0</v>
      </c>
      <c r="J72" s="51"/>
      <c r="K72" s="112"/>
      <c r="L72" s="53">
        <f t="shared" si="30"/>
        <v>0</v>
      </c>
      <c r="M72" s="112"/>
      <c r="N72" s="53">
        <f t="shared" si="4"/>
        <v>0</v>
      </c>
      <c r="O72" s="53">
        <f t="shared" si="5"/>
        <v>0</v>
      </c>
      <c r="P72" s="1"/>
      <c r="R72" s="1"/>
      <c r="S72" s="1"/>
      <c r="T72" s="1"/>
      <c r="U72" s="1"/>
    </row>
    <row r="73" spans="2:21" ht="13" thickBot="1">
      <c r="B73" t="str">
        <f t="shared" si="0"/>
        <v/>
      </c>
      <c r="C73" s="58">
        <f>IF(D11="","-",+C72+1)</f>
        <v>2071</v>
      </c>
      <c r="D73" s="59">
        <f>IF(F72+SUM(E$17:E72)=D$10,F72,D$10-SUM(E$17:E72))</f>
        <v>0</v>
      </c>
      <c r="E73" s="386">
        <f t="shared" si="26"/>
        <v>0</v>
      </c>
      <c r="F73" s="59">
        <f t="shared" si="27"/>
        <v>0</v>
      </c>
      <c r="G73" s="59">
        <f t="shared" si="28"/>
        <v>0</v>
      </c>
      <c r="H73" s="59">
        <f t="shared" si="29"/>
        <v>0</v>
      </c>
      <c r="I73" s="62">
        <f t="shared" si="6"/>
        <v>0</v>
      </c>
      <c r="J73" s="51"/>
      <c r="K73" s="113"/>
      <c r="L73" s="63">
        <f t="shared" si="30"/>
        <v>0</v>
      </c>
      <c r="M73" s="113"/>
      <c r="N73" s="63">
        <f t="shared" si="4"/>
        <v>0</v>
      </c>
      <c r="O73" s="63">
        <f t="shared" si="5"/>
        <v>0</v>
      </c>
      <c r="P73" s="1"/>
      <c r="R73" s="1"/>
      <c r="S73" s="1"/>
      <c r="T73" s="1"/>
      <c r="U73" s="1"/>
    </row>
    <row r="74" spans="2:21" ht="12.5">
      <c r="C74" s="11" t="s">
        <v>75</v>
      </c>
      <c r="D74" s="239"/>
      <c r="E74" s="239">
        <f>SUM(E17:E73)</f>
        <v>20242585.050000004</v>
      </c>
      <c r="F74" s="239"/>
      <c r="G74" s="239">
        <f>SUM(G17:G73)</f>
        <v>57510948.830164045</v>
      </c>
      <c r="H74" s="239">
        <f>SUM(H17:H73)</f>
        <v>57510948.830164045</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11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2437253.8454477098</v>
      </c>
      <c r="N88" s="393">
        <f>IF(J93&lt;D11,0,VLOOKUP(J93,C17:O73,11))</f>
        <v>2437253.8454477098</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2701157.2252548886</v>
      </c>
      <c r="N89" s="396">
        <f>IF(J93&lt;D11,0,VLOOKUP(J93,C100:P155,7))</f>
        <v>2701157.2252548886</v>
      </c>
      <c r="O89" s="70">
        <f>+N89-M89</f>
        <v>0</v>
      </c>
      <c r="P89" s="1"/>
      <c r="Q89" s="1"/>
      <c r="R89" s="1"/>
      <c r="S89" s="1"/>
      <c r="T89" s="1"/>
      <c r="U89" s="1"/>
    </row>
    <row r="90" spans="1:21" ht="13.5" thickBot="1">
      <c r="C90" s="25" t="s">
        <v>82</v>
      </c>
      <c r="D90" s="96" t="str">
        <f>+D7</f>
        <v>Grady Customer Connection</v>
      </c>
      <c r="E90" s="1"/>
      <c r="F90" s="1"/>
      <c r="G90" s="1"/>
      <c r="H90" s="1"/>
      <c r="I90" s="257"/>
      <c r="J90" s="257"/>
      <c r="K90" s="397"/>
      <c r="L90" s="109" t="s">
        <v>135</v>
      </c>
      <c r="M90" s="398">
        <f>+M89-M88</f>
        <v>263903.37980717886</v>
      </c>
      <c r="N90" s="398">
        <f>+N89-N88</f>
        <v>263903.37980717886</v>
      </c>
      <c r="O90" s="399">
        <f>+O89-O88</f>
        <v>0</v>
      </c>
      <c r="P90" s="1"/>
      <c r="Q90" s="1"/>
      <c r="R90" s="1"/>
      <c r="S90" s="1"/>
      <c r="T90" s="1"/>
      <c r="U90" s="1"/>
    </row>
    <row r="91" spans="1:21" ht="13.5" thickBot="1">
      <c r="C91" s="29"/>
      <c r="D91" s="443" t="str">
        <f>IF(D8="","",D8)</f>
        <v>***Sch. 11 recovery commenced in 2015 rate year***</v>
      </c>
      <c r="E91" s="11"/>
      <c r="F91" s="11"/>
      <c r="G91" s="11"/>
      <c r="H91" s="10"/>
      <c r="I91" s="257"/>
      <c r="J91" s="257"/>
      <c r="K91" s="239"/>
      <c r="L91" s="257"/>
      <c r="M91" s="257"/>
      <c r="N91" s="257"/>
      <c r="O91" s="239"/>
      <c r="P91" s="1"/>
      <c r="Q91" s="1"/>
      <c r="R91" s="1"/>
      <c r="S91" s="1"/>
      <c r="T91" s="1"/>
      <c r="U91" s="1"/>
    </row>
    <row r="92" spans="1:21" ht="13.5" thickBot="1">
      <c r="C92" s="74" t="s">
        <v>83</v>
      </c>
      <c r="D92" s="88" t="str">
        <f>+D9</f>
        <v>TP2013002</v>
      </c>
      <c r="E92" s="75"/>
      <c r="F92" s="75"/>
      <c r="G92" s="75"/>
      <c r="H92" s="75"/>
      <c r="I92" s="75"/>
      <c r="J92" s="75"/>
      <c r="Q92" s="1"/>
      <c r="R92" s="1"/>
      <c r="S92" s="1"/>
      <c r="T92" s="1"/>
      <c r="U92" s="1"/>
    </row>
    <row r="93" spans="1:21" ht="13">
      <c r="C93" s="34" t="s">
        <v>49</v>
      </c>
      <c r="D93" s="440">
        <v>20242585</v>
      </c>
      <c r="E93" s="1" t="s">
        <v>84</v>
      </c>
      <c r="H93" s="2"/>
      <c r="I93" s="2"/>
      <c r="J93" s="36">
        <f>+'OKT.WS.G.BPU.ATRR.True-up'!M16</f>
        <v>2024</v>
      </c>
      <c r="K93" s="33"/>
      <c r="L93" s="239" t="s">
        <v>85</v>
      </c>
      <c r="P93" s="1"/>
      <c r="Q93" s="1"/>
      <c r="R93" s="1"/>
      <c r="S93" s="1"/>
      <c r="T93" s="1"/>
      <c r="U93" s="1"/>
    </row>
    <row r="94" spans="1:21" ht="12.5">
      <c r="C94" s="34" t="s">
        <v>52</v>
      </c>
      <c r="D94" s="85">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D12</f>
        <v>11</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1190740.294117647</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366"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2014</v>
      </c>
      <c r="D100" s="11"/>
      <c r="E100" s="375"/>
      <c r="F100" s="54"/>
      <c r="G100" s="81"/>
      <c r="H100" s="81"/>
      <c r="I100" s="81"/>
      <c r="J100" s="53"/>
      <c r="K100" s="53"/>
      <c r="L100" s="114"/>
      <c r="M100" s="52">
        <f t="shared" ref="M100:M131" si="31">IF(L100&lt;&gt;0,+H100-L100,0)</f>
        <v>0</v>
      </c>
      <c r="N100" s="114"/>
      <c r="O100" s="52">
        <f t="shared" ref="O100:O131" si="32">IF(N100&lt;&gt;0,+I100-N100,0)</f>
        <v>0</v>
      </c>
      <c r="P100" s="52">
        <f t="shared" ref="P100:P131" si="33">+O100-M100</f>
        <v>0</v>
      </c>
      <c r="Q100" s="1"/>
      <c r="R100" s="1"/>
      <c r="S100" s="1"/>
      <c r="T100" s="1"/>
      <c r="U100" s="1"/>
    </row>
    <row r="101" spans="1:21" ht="12.5">
      <c r="B101" t="str">
        <f t="shared" ref="B101:B155" si="34">IF(D101=F100,"","IU")</f>
        <v>IU</v>
      </c>
      <c r="C101" s="49">
        <f>IF(D94="","-",+C100+1)</f>
        <v>2015</v>
      </c>
      <c r="D101" s="368">
        <v>19016226.275360011</v>
      </c>
      <c r="E101" s="370">
        <v>416545.33333333331</v>
      </c>
      <c r="F101" s="372">
        <v>18599680.942026678</v>
      </c>
      <c r="G101" s="372">
        <v>18807953.608693346</v>
      </c>
      <c r="H101" s="370">
        <v>2510424.0615898012</v>
      </c>
      <c r="I101" s="371">
        <v>2510424.0615898012</v>
      </c>
      <c r="J101" s="53">
        <v>0</v>
      </c>
      <c r="K101" s="53"/>
      <c r="L101" s="373">
        <f t="shared" ref="L101:L106" si="35">H101</f>
        <v>2510424.0615898012</v>
      </c>
      <c r="M101" s="53">
        <f t="shared" ref="M101:M106" si="36">IF(L101&lt;&gt;0,+H101-L101,0)</f>
        <v>0</v>
      </c>
      <c r="N101" s="373">
        <f t="shared" ref="N101:N106" si="37">I101</f>
        <v>2510424.0615898012</v>
      </c>
      <c r="O101" s="53">
        <f t="shared" si="32"/>
        <v>0</v>
      </c>
      <c r="P101" s="53">
        <f t="shared" si="33"/>
        <v>0</v>
      </c>
      <c r="Q101" s="1"/>
      <c r="R101" s="1"/>
      <c r="S101" s="1"/>
      <c r="T101" s="1"/>
      <c r="U101" s="1"/>
    </row>
    <row r="102" spans="1:21" ht="12.5">
      <c r="B102" t="str">
        <f t="shared" si="34"/>
        <v>IU</v>
      </c>
      <c r="C102" s="49">
        <f>IF(D94="","-",+C101+1)</f>
        <v>2016</v>
      </c>
      <c r="D102" s="368">
        <v>19825461.666666668</v>
      </c>
      <c r="E102" s="370">
        <v>396902.09803921566</v>
      </c>
      <c r="F102" s="372">
        <v>19428559.568627451</v>
      </c>
      <c r="G102" s="372">
        <v>19627010.617647059</v>
      </c>
      <c r="H102" s="370">
        <v>2523870.6286029778</v>
      </c>
      <c r="I102" s="371">
        <v>2523870.6286029778</v>
      </c>
      <c r="J102" s="53">
        <f>+I102-H102</f>
        <v>0</v>
      </c>
      <c r="K102" s="53"/>
      <c r="L102" s="373">
        <f t="shared" si="35"/>
        <v>2523870.6286029778</v>
      </c>
      <c r="M102" s="53">
        <f t="shared" si="36"/>
        <v>0</v>
      </c>
      <c r="N102" s="373">
        <f t="shared" si="37"/>
        <v>2523870.6286029778</v>
      </c>
      <c r="O102" s="53">
        <f>IF(N102&lt;&gt;0,+I102-N102,0)</f>
        <v>0</v>
      </c>
      <c r="P102" s="53">
        <f>+O102-M102</f>
        <v>0</v>
      </c>
      <c r="Q102" s="1"/>
      <c r="R102" s="1"/>
      <c r="S102" s="1"/>
      <c r="T102" s="1"/>
      <c r="U102" s="1"/>
    </row>
    <row r="103" spans="1:21" ht="12.5">
      <c r="B103" t="str">
        <f t="shared" si="34"/>
        <v>IU</v>
      </c>
      <c r="C103" s="49">
        <f>IF(D94="","-",+C102+1)</f>
        <v>2017</v>
      </c>
      <c r="D103" s="368">
        <v>19429137.568627451</v>
      </c>
      <c r="E103" s="370">
        <v>506064.625</v>
      </c>
      <c r="F103" s="372">
        <v>18923072.943627451</v>
      </c>
      <c r="G103" s="372">
        <v>19176105.256127451</v>
      </c>
      <c r="H103" s="370">
        <v>2756109.5074390932</v>
      </c>
      <c r="I103" s="371">
        <v>2756109.5074390932</v>
      </c>
      <c r="J103" s="53">
        <v>0</v>
      </c>
      <c r="K103" s="53"/>
      <c r="L103" s="373">
        <f t="shared" si="35"/>
        <v>2756109.5074390932</v>
      </c>
      <c r="M103" s="53">
        <f t="shared" si="36"/>
        <v>0</v>
      </c>
      <c r="N103" s="373">
        <f t="shared" si="37"/>
        <v>2756109.5074390932</v>
      </c>
      <c r="O103" s="53">
        <f>IF(N103&lt;&gt;0,+I103-N103,0)</f>
        <v>0</v>
      </c>
      <c r="P103" s="53">
        <f>+O103-M103</f>
        <v>0</v>
      </c>
      <c r="Q103" s="1"/>
      <c r="R103" s="1"/>
      <c r="S103" s="1"/>
      <c r="T103" s="1"/>
      <c r="U103" s="1"/>
    </row>
    <row r="104" spans="1:21" ht="12.5">
      <c r="B104" t="str">
        <f t="shared" si="34"/>
        <v/>
      </c>
      <c r="C104" s="49">
        <f>IF(D94="","-",+C103+1)</f>
        <v>2018</v>
      </c>
      <c r="D104" s="368">
        <v>18923072.943627451</v>
      </c>
      <c r="E104" s="370">
        <v>562294.02777777775</v>
      </c>
      <c r="F104" s="372">
        <v>18360778.915849674</v>
      </c>
      <c r="G104" s="372">
        <v>18641925.929738563</v>
      </c>
      <c r="H104" s="370">
        <v>2530181.3848446766</v>
      </c>
      <c r="I104" s="371">
        <v>2530181.3848446766</v>
      </c>
      <c r="J104" s="53">
        <f t="shared" ref="J104:J155" si="38">+I104-H104</f>
        <v>0</v>
      </c>
      <c r="K104" s="53"/>
      <c r="L104" s="373">
        <f t="shared" si="35"/>
        <v>2530181.3848446766</v>
      </c>
      <c r="M104" s="53">
        <f t="shared" si="36"/>
        <v>0</v>
      </c>
      <c r="N104" s="373">
        <f t="shared" si="37"/>
        <v>2530181.3848446766</v>
      </c>
      <c r="O104" s="53">
        <f>IF(N104&lt;&gt;0,+I104-N104,0)</f>
        <v>0</v>
      </c>
      <c r="P104" s="53">
        <f>+O104-M104</f>
        <v>0</v>
      </c>
      <c r="Q104" s="1"/>
      <c r="R104" s="1"/>
      <c r="S104" s="1"/>
      <c r="T104" s="1"/>
      <c r="U104" s="1"/>
    </row>
    <row r="105" spans="1:21" ht="12.5">
      <c r="B105" t="str">
        <f t="shared" si="34"/>
        <v/>
      </c>
      <c r="C105" s="49">
        <f>IF(D94="","-",+C104+1)</f>
        <v>2019</v>
      </c>
      <c r="D105" s="368">
        <v>18360778.915849674</v>
      </c>
      <c r="E105" s="370">
        <v>562294.02777777775</v>
      </c>
      <c r="F105" s="372">
        <v>17798484.888071898</v>
      </c>
      <c r="G105" s="372">
        <v>18079631.901960786</v>
      </c>
      <c r="H105" s="370">
        <v>2470824.2501586666</v>
      </c>
      <c r="I105" s="371">
        <v>2470824.2501586666</v>
      </c>
      <c r="J105" s="53">
        <f t="shared" si="38"/>
        <v>0</v>
      </c>
      <c r="K105" s="53"/>
      <c r="L105" s="373">
        <f t="shared" si="35"/>
        <v>2470824.2501586666</v>
      </c>
      <c r="M105" s="53">
        <f t="shared" si="36"/>
        <v>0</v>
      </c>
      <c r="N105" s="373">
        <f t="shared" si="37"/>
        <v>2470824.2501586666</v>
      </c>
      <c r="O105" s="53">
        <f t="shared" si="32"/>
        <v>0</v>
      </c>
      <c r="P105" s="53">
        <f t="shared" si="33"/>
        <v>0</v>
      </c>
      <c r="Q105" s="1"/>
      <c r="R105" s="1"/>
      <c r="S105" s="1"/>
      <c r="T105" s="1"/>
      <c r="U105" s="1"/>
    </row>
    <row r="106" spans="1:21" ht="12.5">
      <c r="B106" t="str">
        <f t="shared" si="34"/>
        <v/>
      </c>
      <c r="C106" s="49">
        <f>IF(D94="","-",+C105+1)</f>
        <v>2020</v>
      </c>
      <c r="D106" s="368">
        <v>17798484.888071898</v>
      </c>
      <c r="E106" s="370">
        <v>722949.46428571432</v>
      </c>
      <c r="F106" s="372">
        <v>17075535.423786186</v>
      </c>
      <c r="G106" s="372">
        <v>17437010.155929044</v>
      </c>
      <c r="H106" s="370">
        <v>2578482.7265587896</v>
      </c>
      <c r="I106" s="371">
        <v>2578482.7265587896</v>
      </c>
      <c r="J106" s="53">
        <f t="shared" si="38"/>
        <v>0</v>
      </c>
      <c r="K106" s="53"/>
      <c r="L106" s="373">
        <f t="shared" si="35"/>
        <v>2578482.7265587896</v>
      </c>
      <c r="M106" s="53">
        <f t="shared" si="36"/>
        <v>0</v>
      </c>
      <c r="N106" s="373">
        <f t="shared" si="37"/>
        <v>2578482.7265587896</v>
      </c>
      <c r="O106" s="53">
        <f t="shared" si="32"/>
        <v>0</v>
      </c>
      <c r="P106" s="53">
        <f t="shared" si="33"/>
        <v>0</v>
      </c>
      <c r="Q106" s="1"/>
      <c r="R106" s="1"/>
      <c r="S106" s="1"/>
      <c r="T106" s="1"/>
      <c r="U106" s="1"/>
    </row>
    <row r="107" spans="1:21" ht="12.5">
      <c r="B107" t="str">
        <f t="shared" si="34"/>
        <v/>
      </c>
      <c r="C107" s="49">
        <f>IF(D94="","-",+C106+1)</f>
        <v>2021</v>
      </c>
      <c r="D107" s="368">
        <v>17075535.423786186</v>
      </c>
      <c r="E107" s="370">
        <v>809703.4</v>
      </c>
      <c r="F107" s="372">
        <v>16265832.023786185</v>
      </c>
      <c r="G107" s="372">
        <v>16670683.723786186</v>
      </c>
      <c r="H107" s="370">
        <v>2776210.8124179048</v>
      </c>
      <c r="I107" s="371">
        <v>2776210.8124179048</v>
      </c>
      <c r="J107" s="53">
        <f t="shared" si="38"/>
        <v>0</v>
      </c>
      <c r="K107" s="53"/>
      <c r="L107" s="373">
        <f t="shared" ref="L107:L110" si="39">H107</f>
        <v>2776210.8124179048</v>
      </c>
      <c r="M107" s="53">
        <f t="shared" ref="M107:M110" si="40">IF(L107&lt;&gt;0,+H107-L107,0)</f>
        <v>0</v>
      </c>
      <c r="N107" s="373">
        <f t="shared" ref="N107:N110" si="41">I107</f>
        <v>2776210.8124179048</v>
      </c>
      <c r="O107" s="53">
        <f t="shared" ref="O107:O110" si="42">IF(N107&lt;&gt;0,+I107-N107,0)</f>
        <v>0</v>
      </c>
      <c r="P107" s="53">
        <f t="shared" ref="P107:P110" si="43">+O107-M107</f>
        <v>0</v>
      </c>
      <c r="Q107" s="1"/>
      <c r="R107" s="1"/>
      <c r="S107" s="1"/>
      <c r="T107" s="1"/>
      <c r="U107" s="1"/>
    </row>
    <row r="108" spans="1:21" ht="12.5">
      <c r="B108" t="str">
        <f t="shared" si="34"/>
        <v/>
      </c>
      <c r="C108" s="49">
        <f>IF(D94="","-",+C107+1)</f>
        <v>2022</v>
      </c>
      <c r="D108" s="368">
        <v>16265832.023786185</v>
      </c>
      <c r="E108" s="370">
        <v>963932.61904761905</v>
      </c>
      <c r="F108" s="372">
        <v>15301899.404738566</v>
      </c>
      <c r="G108" s="372">
        <v>15783865.714262376</v>
      </c>
      <c r="H108" s="370">
        <v>2778540.7772450992</v>
      </c>
      <c r="I108" s="371">
        <v>2778540.7772450992</v>
      </c>
      <c r="J108" s="53">
        <f t="shared" si="38"/>
        <v>0</v>
      </c>
      <c r="K108" s="53"/>
      <c r="L108" s="373">
        <f t="shared" si="39"/>
        <v>2778540.7772450992</v>
      </c>
      <c r="M108" s="53">
        <f t="shared" si="40"/>
        <v>0</v>
      </c>
      <c r="N108" s="373">
        <f t="shared" si="41"/>
        <v>2778540.7772450992</v>
      </c>
      <c r="O108" s="53">
        <f t="shared" si="42"/>
        <v>0</v>
      </c>
      <c r="P108" s="53">
        <f t="shared" si="43"/>
        <v>0</v>
      </c>
      <c r="Q108" s="1"/>
      <c r="R108" s="1"/>
      <c r="S108" s="1"/>
      <c r="T108" s="1"/>
      <c r="U108" s="1"/>
    </row>
    <row r="109" spans="1:21" ht="12.5">
      <c r="B109" t="str">
        <f t="shared" si="34"/>
        <v>IU</v>
      </c>
      <c r="C109" s="49">
        <f>IF(D94="","-",+C108+1)</f>
        <v>2023</v>
      </c>
      <c r="D109" s="368">
        <v>15301899.454738563</v>
      </c>
      <c r="E109" s="370">
        <v>1065399.2131578948</v>
      </c>
      <c r="F109" s="372">
        <v>14236500.241580669</v>
      </c>
      <c r="G109" s="372">
        <v>14769199.848159615</v>
      </c>
      <c r="H109" s="370">
        <v>2684608.0352350613</v>
      </c>
      <c r="I109" s="371">
        <v>2684608.0352350613</v>
      </c>
      <c r="J109" s="53">
        <f t="shared" si="38"/>
        <v>0</v>
      </c>
      <c r="K109" s="53"/>
      <c r="L109" s="373">
        <f t="shared" si="39"/>
        <v>2684608.0352350613</v>
      </c>
      <c r="M109" s="53">
        <f t="shared" si="40"/>
        <v>0</v>
      </c>
      <c r="N109" s="373">
        <f t="shared" si="41"/>
        <v>2684608.0352350613</v>
      </c>
      <c r="O109" s="53">
        <f t="shared" si="42"/>
        <v>0</v>
      </c>
      <c r="P109" s="53">
        <f t="shared" si="43"/>
        <v>0</v>
      </c>
      <c r="Q109" s="1"/>
      <c r="R109" s="1"/>
      <c r="S109" s="1"/>
      <c r="T109" s="1"/>
      <c r="U109" s="1"/>
    </row>
    <row r="110" spans="1:21" ht="12.5">
      <c r="B110" t="str">
        <f t="shared" si="34"/>
        <v/>
      </c>
      <c r="C110" s="49">
        <f>IF(D94="","-",+C109+1)</f>
        <v>2024</v>
      </c>
      <c r="D110" s="368">
        <v>14236500.241580669</v>
      </c>
      <c r="E110" s="370">
        <v>1190740.2970588235</v>
      </c>
      <c r="F110" s="372">
        <v>13045759.944521844</v>
      </c>
      <c r="G110" s="372">
        <v>13641130.093051257</v>
      </c>
      <c r="H110" s="370">
        <v>2701157.2252548886</v>
      </c>
      <c r="I110" s="371">
        <v>2701157.2252548886</v>
      </c>
      <c r="J110" s="53">
        <f t="shared" si="38"/>
        <v>0</v>
      </c>
      <c r="K110" s="53"/>
      <c r="L110" s="373">
        <f t="shared" si="39"/>
        <v>2701157.2252548886</v>
      </c>
      <c r="M110" s="53">
        <f t="shared" si="40"/>
        <v>0</v>
      </c>
      <c r="N110" s="373">
        <f t="shared" si="41"/>
        <v>2701157.2252548886</v>
      </c>
      <c r="O110" s="53">
        <f t="shared" si="42"/>
        <v>0</v>
      </c>
      <c r="P110" s="53">
        <f t="shared" si="43"/>
        <v>0</v>
      </c>
      <c r="Q110" s="1"/>
      <c r="R110" s="1"/>
      <c r="S110" s="1"/>
      <c r="T110" s="1"/>
      <c r="U110" s="1"/>
    </row>
    <row r="111" spans="1:21" ht="12.5">
      <c r="B111" t="str">
        <f t="shared" si="34"/>
        <v>IU</v>
      </c>
      <c r="C111" s="49">
        <f>IF(D94="","-",+C110+1)</f>
        <v>2025</v>
      </c>
      <c r="D111" s="11">
        <f>IF(F110+SUM(E$100:E110)=D$93,F110,D$93-SUM(E$100:E110))</f>
        <v>13045759.894521844</v>
      </c>
      <c r="E111" s="446">
        <f t="shared" ref="E111:E155" si="44">IF(+$J$97&lt;F110,$J$97,D111)</f>
        <v>1190740.294117647</v>
      </c>
      <c r="F111" s="54">
        <f t="shared" ref="F111:F155" si="45">+D111-E111</f>
        <v>11855019.600404197</v>
      </c>
      <c r="G111" s="54">
        <f t="shared" ref="G111:G155" si="46">+(F111+D111)/2</f>
        <v>12450389.747463021</v>
      </c>
      <c r="H111" s="447">
        <f t="shared" ref="H111:H155" si="47">+J$95*G111+E111</f>
        <v>2569312.2532536592</v>
      </c>
      <c r="I111" s="448">
        <f t="shared" ref="I111:I155" si="48">+J$96*G111+E111</f>
        <v>2569312.2532536592</v>
      </c>
      <c r="J111" s="53">
        <f t="shared" si="38"/>
        <v>0</v>
      </c>
      <c r="K111" s="53"/>
      <c r="L111" s="112"/>
      <c r="M111" s="53">
        <f t="shared" si="31"/>
        <v>0</v>
      </c>
      <c r="N111" s="112"/>
      <c r="O111" s="53">
        <f t="shared" si="32"/>
        <v>0</v>
      </c>
      <c r="P111" s="53">
        <f t="shared" si="33"/>
        <v>0</v>
      </c>
      <c r="Q111" s="1"/>
      <c r="R111" s="1"/>
      <c r="S111" s="1"/>
      <c r="T111" s="1"/>
      <c r="U111" s="1"/>
    </row>
    <row r="112" spans="1:21" ht="12.5">
      <c r="B112" t="str">
        <f t="shared" si="34"/>
        <v/>
      </c>
      <c r="C112" s="49">
        <f>IF(D94="","-",+C111+1)</f>
        <v>2026</v>
      </c>
      <c r="D112" s="11">
        <f>IF(F111+SUM(E$100:E111)=D$93,F111,D$93-SUM(E$100:E111))</f>
        <v>11855019.600404197</v>
      </c>
      <c r="E112" s="446">
        <f t="shared" si="44"/>
        <v>1190740.294117647</v>
      </c>
      <c r="F112" s="54">
        <f t="shared" si="45"/>
        <v>10664279.306286551</v>
      </c>
      <c r="G112" s="54">
        <f t="shared" si="46"/>
        <v>11259649.453345373</v>
      </c>
      <c r="H112" s="447">
        <f t="shared" si="47"/>
        <v>2437467.2898926968</v>
      </c>
      <c r="I112" s="448">
        <f t="shared" si="48"/>
        <v>2437467.2898926968</v>
      </c>
      <c r="J112" s="53">
        <f t="shared" si="38"/>
        <v>0</v>
      </c>
      <c r="K112" s="53"/>
      <c r="L112" s="112"/>
      <c r="M112" s="53">
        <f t="shared" si="31"/>
        <v>0</v>
      </c>
      <c r="N112" s="112"/>
      <c r="O112" s="53">
        <f t="shared" si="32"/>
        <v>0</v>
      </c>
      <c r="P112" s="53">
        <f t="shared" si="33"/>
        <v>0</v>
      </c>
      <c r="Q112" s="1"/>
      <c r="R112" s="1"/>
      <c r="S112" s="1"/>
      <c r="T112" s="1"/>
      <c r="U112" s="1"/>
    </row>
    <row r="113" spans="2:21" ht="12.5">
      <c r="B113" t="str">
        <f t="shared" si="34"/>
        <v/>
      </c>
      <c r="C113" s="49">
        <f>IF(D94="","-",+C112+1)</f>
        <v>2027</v>
      </c>
      <c r="D113" s="11">
        <f>IF(F112+SUM(E$100:E112)=D$93,F112,D$93-SUM(E$100:E112))</f>
        <v>10664279.306286551</v>
      </c>
      <c r="E113" s="446">
        <f t="shared" si="44"/>
        <v>1190740.294117647</v>
      </c>
      <c r="F113" s="54">
        <f t="shared" si="45"/>
        <v>9473539.0121689048</v>
      </c>
      <c r="G113" s="54">
        <f t="shared" si="46"/>
        <v>10068909.159227729</v>
      </c>
      <c r="H113" s="447">
        <f t="shared" si="47"/>
        <v>2305622.3265317357</v>
      </c>
      <c r="I113" s="448">
        <f t="shared" si="48"/>
        <v>2305622.3265317357</v>
      </c>
      <c r="J113" s="53">
        <f t="shared" si="38"/>
        <v>0</v>
      </c>
      <c r="K113" s="53"/>
      <c r="L113" s="112"/>
      <c r="M113" s="53">
        <f t="shared" si="31"/>
        <v>0</v>
      </c>
      <c r="N113" s="112"/>
      <c r="O113" s="53">
        <f t="shared" si="32"/>
        <v>0</v>
      </c>
      <c r="P113" s="53">
        <f t="shared" si="33"/>
        <v>0</v>
      </c>
      <c r="Q113" s="1"/>
      <c r="R113" s="1"/>
      <c r="S113" s="1"/>
      <c r="T113" s="1"/>
      <c r="U113" s="1"/>
    </row>
    <row r="114" spans="2:21" ht="12.5">
      <c r="B114" t="str">
        <f t="shared" si="34"/>
        <v/>
      </c>
      <c r="C114" s="49">
        <f>IF(D94="","-",+C113+1)</f>
        <v>2028</v>
      </c>
      <c r="D114" s="11">
        <f>IF(F113+SUM(E$100:E113)=D$93,F113,D$93-SUM(E$100:E113))</f>
        <v>9473539.0121689048</v>
      </c>
      <c r="E114" s="446">
        <f t="shared" si="44"/>
        <v>1190740.294117647</v>
      </c>
      <c r="F114" s="54">
        <f t="shared" si="45"/>
        <v>8282798.7180512575</v>
      </c>
      <c r="G114" s="54">
        <f t="shared" si="46"/>
        <v>8878168.8651100807</v>
      </c>
      <c r="H114" s="447">
        <f t="shared" si="47"/>
        <v>2173777.3631707737</v>
      </c>
      <c r="I114" s="448">
        <f t="shared" si="48"/>
        <v>2173777.3631707737</v>
      </c>
      <c r="J114" s="53">
        <f t="shared" si="38"/>
        <v>0</v>
      </c>
      <c r="K114" s="53"/>
      <c r="L114" s="112"/>
      <c r="M114" s="53">
        <f t="shared" si="31"/>
        <v>0</v>
      </c>
      <c r="N114" s="112"/>
      <c r="O114" s="53">
        <f t="shared" si="32"/>
        <v>0</v>
      </c>
      <c r="P114" s="53">
        <f t="shared" si="33"/>
        <v>0</v>
      </c>
      <c r="Q114" s="1"/>
      <c r="R114" s="1"/>
      <c r="S114" s="1"/>
      <c r="T114" s="1"/>
      <c r="U114" s="1"/>
    </row>
    <row r="115" spans="2:21" ht="12.5">
      <c r="B115" t="str">
        <f t="shared" si="34"/>
        <v/>
      </c>
      <c r="C115" s="49">
        <f>IF(D94="","-",+C114+1)</f>
        <v>2029</v>
      </c>
      <c r="D115" s="11">
        <f>IF(F114+SUM(E$100:E114)=D$93,F114,D$93-SUM(E$100:E114))</f>
        <v>8282798.7180512575</v>
      </c>
      <c r="E115" s="446">
        <f t="shared" si="44"/>
        <v>1190740.294117647</v>
      </c>
      <c r="F115" s="54">
        <f t="shared" si="45"/>
        <v>7092058.4239336103</v>
      </c>
      <c r="G115" s="54">
        <f t="shared" si="46"/>
        <v>7687428.5709924344</v>
      </c>
      <c r="H115" s="447">
        <f t="shared" si="47"/>
        <v>2041932.3998098122</v>
      </c>
      <c r="I115" s="448">
        <f t="shared" si="48"/>
        <v>2041932.3998098122</v>
      </c>
      <c r="J115" s="53">
        <f t="shared" si="38"/>
        <v>0</v>
      </c>
      <c r="K115" s="53"/>
      <c r="L115" s="112"/>
      <c r="M115" s="53">
        <f t="shared" si="31"/>
        <v>0</v>
      </c>
      <c r="N115" s="112"/>
      <c r="O115" s="53">
        <f t="shared" si="32"/>
        <v>0</v>
      </c>
      <c r="P115" s="53">
        <f t="shared" si="33"/>
        <v>0</v>
      </c>
      <c r="Q115" s="1"/>
      <c r="R115" s="1"/>
      <c r="S115" s="1"/>
      <c r="T115" s="1"/>
      <c r="U115" s="1"/>
    </row>
    <row r="116" spans="2:21" ht="12.5">
      <c r="B116" t="str">
        <f t="shared" si="34"/>
        <v/>
      </c>
      <c r="C116" s="49">
        <f>IF(D94="","-",+C115+1)</f>
        <v>2030</v>
      </c>
      <c r="D116" s="11">
        <f>IF(F115+SUM(E$100:E115)=D$93,F115,D$93-SUM(E$100:E115))</f>
        <v>7092058.4239336103</v>
      </c>
      <c r="E116" s="446">
        <f t="shared" si="44"/>
        <v>1190740.294117647</v>
      </c>
      <c r="F116" s="54">
        <f t="shared" si="45"/>
        <v>5901318.1298159631</v>
      </c>
      <c r="G116" s="54">
        <f t="shared" si="46"/>
        <v>6496688.2768747862</v>
      </c>
      <c r="H116" s="447">
        <f t="shared" si="47"/>
        <v>1910087.4364488502</v>
      </c>
      <c r="I116" s="448">
        <f t="shared" si="48"/>
        <v>1910087.4364488502</v>
      </c>
      <c r="J116" s="53">
        <f t="shared" si="38"/>
        <v>0</v>
      </c>
      <c r="K116" s="53"/>
      <c r="L116" s="112"/>
      <c r="M116" s="53">
        <f t="shared" si="31"/>
        <v>0</v>
      </c>
      <c r="N116" s="112"/>
      <c r="O116" s="53">
        <f t="shared" si="32"/>
        <v>0</v>
      </c>
      <c r="P116" s="53">
        <f t="shared" si="33"/>
        <v>0</v>
      </c>
      <c r="Q116" s="1"/>
      <c r="R116" s="1"/>
      <c r="S116" s="1"/>
      <c r="T116" s="1"/>
      <c r="U116" s="1"/>
    </row>
    <row r="117" spans="2:21" ht="12.5">
      <c r="B117" t="str">
        <f t="shared" si="34"/>
        <v/>
      </c>
      <c r="C117" s="49">
        <f>IF(D94="","-",+C116+1)</f>
        <v>2031</v>
      </c>
      <c r="D117" s="11">
        <f>IF(F116+SUM(E$100:E116)=D$93,F116,D$93-SUM(E$100:E116))</f>
        <v>5901318.1298159631</v>
      </c>
      <c r="E117" s="446">
        <f t="shared" si="44"/>
        <v>1190740.294117647</v>
      </c>
      <c r="F117" s="54">
        <f t="shared" si="45"/>
        <v>4710577.8356983159</v>
      </c>
      <c r="G117" s="54">
        <f t="shared" si="46"/>
        <v>5305947.98275714</v>
      </c>
      <c r="H117" s="447">
        <f t="shared" si="47"/>
        <v>1778242.4730878887</v>
      </c>
      <c r="I117" s="448">
        <f t="shared" si="48"/>
        <v>1778242.4730878887</v>
      </c>
      <c r="J117" s="53">
        <f t="shared" si="38"/>
        <v>0</v>
      </c>
      <c r="K117" s="53"/>
      <c r="L117" s="112"/>
      <c r="M117" s="53">
        <f t="shared" si="31"/>
        <v>0</v>
      </c>
      <c r="N117" s="112"/>
      <c r="O117" s="53">
        <f t="shared" si="32"/>
        <v>0</v>
      </c>
      <c r="P117" s="53">
        <f t="shared" si="33"/>
        <v>0</v>
      </c>
      <c r="Q117" s="1"/>
      <c r="R117" s="1"/>
      <c r="S117" s="1"/>
      <c r="T117" s="1"/>
      <c r="U117" s="1"/>
    </row>
    <row r="118" spans="2:21" ht="12.5">
      <c r="B118" t="str">
        <f t="shared" si="34"/>
        <v/>
      </c>
      <c r="C118" s="49">
        <f>IF(D94="","-",+C117+1)</f>
        <v>2032</v>
      </c>
      <c r="D118" s="11">
        <f>IF(F117+SUM(E$100:E117)=D$93,F117,D$93-SUM(E$100:E117))</f>
        <v>4710577.8356983159</v>
      </c>
      <c r="E118" s="446">
        <f t="shared" si="44"/>
        <v>1190740.294117647</v>
      </c>
      <c r="F118" s="54">
        <f t="shared" si="45"/>
        <v>3519837.5415806687</v>
      </c>
      <c r="G118" s="54">
        <f t="shared" si="46"/>
        <v>4115207.6886394923</v>
      </c>
      <c r="H118" s="447">
        <f t="shared" si="47"/>
        <v>1646397.5097269267</v>
      </c>
      <c r="I118" s="448">
        <f t="shared" si="48"/>
        <v>1646397.5097269267</v>
      </c>
      <c r="J118" s="53">
        <f t="shared" si="38"/>
        <v>0</v>
      </c>
      <c r="K118" s="53"/>
      <c r="L118" s="112"/>
      <c r="M118" s="53">
        <f t="shared" si="31"/>
        <v>0</v>
      </c>
      <c r="N118" s="112"/>
      <c r="O118" s="53">
        <f t="shared" si="32"/>
        <v>0</v>
      </c>
      <c r="P118" s="53">
        <f t="shared" si="33"/>
        <v>0</v>
      </c>
      <c r="Q118" s="1"/>
      <c r="R118" s="1"/>
      <c r="S118" s="1"/>
      <c r="T118" s="1"/>
      <c r="U118" s="1"/>
    </row>
    <row r="119" spans="2:21" ht="12.5">
      <c r="B119" t="str">
        <f t="shared" si="34"/>
        <v/>
      </c>
      <c r="C119" s="49">
        <f>IF(D94="","-",+C118+1)</f>
        <v>2033</v>
      </c>
      <c r="D119" s="11">
        <f>IF(F118+SUM(E$100:E118)=D$93,F118,D$93-SUM(E$100:E118))</f>
        <v>3519837.5415806687</v>
      </c>
      <c r="E119" s="446">
        <f t="shared" si="44"/>
        <v>1190740.294117647</v>
      </c>
      <c r="F119" s="54">
        <f t="shared" si="45"/>
        <v>2329097.2474630214</v>
      </c>
      <c r="G119" s="54">
        <f t="shared" si="46"/>
        <v>2924467.394521845</v>
      </c>
      <c r="H119" s="447">
        <f t="shared" si="47"/>
        <v>1514552.5463659649</v>
      </c>
      <c r="I119" s="448">
        <f t="shared" si="48"/>
        <v>1514552.5463659649</v>
      </c>
      <c r="J119" s="53">
        <f t="shared" si="38"/>
        <v>0</v>
      </c>
      <c r="K119" s="53"/>
      <c r="L119" s="112"/>
      <c r="M119" s="53">
        <f t="shared" si="31"/>
        <v>0</v>
      </c>
      <c r="N119" s="112"/>
      <c r="O119" s="53">
        <f t="shared" si="32"/>
        <v>0</v>
      </c>
      <c r="P119" s="53">
        <f t="shared" si="33"/>
        <v>0</v>
      </c>
      <c r="Q119" s="1"/>
      <c r="R119" s="1"/>
      <c r="S119" s="1"/>
      <c r="T119" s="1"/>
      <c r="U119" s="1"/>
    </row>
    <row r="120" spans="2:21" ht="12.5">
      <c r="B120" t="str">
        <f t="shared" si="34"/>
        <v/>
      </c>
      <c r="C120" s="49">
        <f>IF(D94="","-",+C119+1)</f>
        <v>2034</v>
      </c>
      <c r="D120" s="11">
        <f>IF(F119+SUM(E$100:E119)=D$93,F119,D$93-SUM(E$100:E119))</f>
        <v>2329097.2474630214</v>
      </c>
      <c r="E120" s="446">
        <f t="shared" si="44"/>
        <v>1190740.294117647</v>
      </c>
      <c r="F120" s="54">
        <f t="shared" si="45"/>
        <v>1138356.9533453744</v>
      </c>
      <c r="G120" s="54">
        <f t="shared" si="46"/>
        <v>1733727.1004041978</v>
      </c>
      <c r="H120" s="447">
        <f t="shared" si="47"/>
        <v>1382707.5830050032</v>
      </c>
      <c r="I120" s="448">
        <f t="shared" si="48"/>
        <v>1382707.5830050032</v>
      </c>
      <c r="J120" s="53">
        <f t="shared" si="38"/>
        <v>0</v>
      </c>
      <c r="K120" s="53"/>
      <c r="L120" s="112"/>
      <c r="M120" s="53">
        <f t="shared" si="31"/>
        <v>0</v>
      </c>
      <c r="N120" s="112"/>
      <c r="O120" s="53">
        <f t="shared" si="32"/>
        <v>0</v>
      </c>
      <c r="P120" s="53">
        <f t="shared" si="33"/>
        <v>0</v>
      </c>
      <c r="Q120" s="1"/>
      <c r="R120" s="1"/>
      <c r="S120" s="1"/>
      <c r="T120" s="1"/>
      <c r="U120" s="1"/>
    </row>
    <row r="121" spans="2:21" ht="12.5">
      <c r="B121" t="str">
        <f t="shared" si="34"/>
        <v/>
      </c>
      <c r="C121" s="49">
        <f>IF(D94="","-",+C120+1)</f>
        <v>2035</v>
      </c>
      <c r="D121" s="11">
        <f>IF(F120+SUM(E$100:E120)=D$93,F120,D$93-SUM(E$100:E120))</f>
        <v>1138356.9533453744</v>
      </c>
      <c r="E121" s="446">
        <f t="shared" si="44"/>
        <v>1138356.9533453744</v>
      </c>
      <c r="F121" s="54">
        <f t="shared" si="45"/>
        <v>0</v>
      </c>
      <c r="G121" s="54">
        <f t="shared" si="46"/>
        <v>569178.47667268722</v>
      </c>
      <c r="H121" s="447">
        <f t="shared" si="47"/>
        <v>1201379.356948812</v>
      </c>
      <c r="I121" s="448">
        <f t="shared" si="48"/>
        <v>1201379.356948812</v>
      </c>
      <c r="J121" s="53">
        <f t="shared" si="38"/>
        <v>0</v>
      </c>
      <c r="K121" s="53"/>
      <c r="L121" s="112"/>
      <c r="M121" s="53">
        <f t="shared" si="31"/>
        <v>0</v>
      </c>
      <c r="N121" s="112"/>
      <c r="O121" s="53">
        <f t="shared" si="32"/>
        <v>0</v>
      </c>
      <c r="P121" s="53">
        <f t="shared" si="33"/>
        <v>0</v>
      </c>
      <c r="Q121" s="1"/>
      <c r="R121" s="1"/>
      <c r="S121" s="1"/>
      <c r="T121" s="1"/>
      <c r="U121" s="1"/>
    </row>
    <row r="122" spans="2:21" ht="12.5">
      <c r="B122" t="str">
        <f t="shared" si="34"/>
        <v/>
      </c>
      <c r="C122" s="49">
        <f>IF(D94="","-",+C121+1)</f>
        <v>2036</v>
      </c>
      <c r="D122" s="11">
        <f>IF(F121+SUM(E$100:E121)=D$93,F121,D$93-SUM(E$100:E121))</f>
        <v>0</v>
      </c>
      <c r="E122" s="446">
        <f t="shared" si="44"/>
        <v>0</v>
      </c>
      <c r="F122" s="54">
        <f t="shared" si="45"/>
        <v>0</v>
      </c>
      <c r="G122" s="54">
        <f t="shared" si="46"/>
        <v>0</v>
      </c>
      <c r="H122" s="447">
        <f t="shared" si="47"/>
        <v>0</v>
      </c>
      <c r="I122" s="448">
        <f t="shared" si="48"/>
        <v>0</v>
      </c>
      <c r="J122" s="53">
        <f t="shared" si="38"/>
        <v>0</v>
      </c>
      <c r="K122" s="53"/>
      <c r="L122" s="112"/>
      <c r="M122" s="53">
        <f t="shared" si="31"/>
        <v>0</v>
      </c>
      <c r="N122" s="112"/>
      <c r="O122" s="53">
        <f t="shared" si="32"/>
        <v>0</v>
      </c>
      <c r="P122" s="53">
        <f t="shared" si="33"/>
        <v>0</v>
      </c>
      <c r="Q122" s="1"/>
      <c r="R122" s="1"/>
      <c r="S122" s="1"/>
      <c r="T122" s="1"/>
      <c r="U122" s="1"/>
    </row>
    <row r="123" spans="2:21" ht="12.5">
      <c r="B123" t="str">
        <f t="shared" si="34"/>
        <v/>
      </c>
      <c r="C123" s="49">
        <f>IF(D94="","-",+C122+1)</f>
        <v>2037</v>
      </c>
      <c r="D123" s="11">
        <f>IF(F122+SUM(E$100:E122)=D$93,F122,D$93-SUM(E$100:E122))</f>
        <v>0</v>
      </c>
      <c r="E123" s="446">
        <f t="shared" si="44"/>
        <v>0</v>
      </c>
      <c r="F123" s="54">
        <f t="shared" si="45"/>
        <v>0</v>
      </c>
      <c r="G123" s="54">
        <f t="shared" si="46"/>
        <v>0</v>
      </c>
      <c r="H123" s="447">
        <f t="shared" si="47"/>
        <v>0</v>
      </c>
      <c r="I123" s="448">
        <f t="shared" si="48"/>
        <v>0</v>
      </c>
      <c r="J123" s="53">
        <f t="shared" si="38"/>
        <v>0</v>
      </c>
      <c r="K123" s="53"/>
      <c r="L123" s="112"/>
      <c r="M123" s="53">
        <f t="shared" si="31"/>
        <v>0</v>
      </c>
      <c r="N123" s="112"/>
      <c r="O123" s="53">
        <f t="shared" si="32"/>
        <v>0</v>
      </c>
      <c r="P123" s="53">
        <f t="shared" si="33"/>
        <v>0</v>
      </c>
      <c r="Q123" s="1"/>
      <c r="R123" s="1"/>
      <c r="S123" s="1"/>
      <c r="T123" s="1"/>
      <c r="U123" s="1"/>
    </row>
    <row r="124" spans="2:21" ht="12.5">
      <c r="B124" t="str">
        <f t="shared" si="34"/>
        <v/>
      </c>
      <c r="C124" s="49">
        <f>IF(D94="","-",+C123+1)</f>
        <v>2038</v>
      </c>
      <c r="D124" s="11">
        <f>IF(F123+SUM(E$100:E123)=D$93,F123,D$93-SUM(E$100:E123))</f>
        <v>0</v>
      </c>
      <c r="E124" s="446">
        <f t="shared" si="44"/>
        <v>0</v>
      </c>
      <c r="F124" s="54">
        <f t="shared" si="45"/>
        <v>0</v>
      </c>
      <c r="G124" s="54">
        <f t="shared" si="46"/>
        <v>0</v>
      </c>
      <c r="H124" s="447">
        <f t="shared" si="47"/>
        <v>0</v>
      </c>
      <c r="I124" s="448">
        <f t="shared" si="48"/>
        <v>0</v>
      </c>
      <c r="J124" s="53">
        <f t="shared" si="38"/>
        <v>0</v>
      </c>
      <c r="K124" s="53"/>
      <c r="L124" s="112"/>
      <c r="M124" s="53">
        <f t="shared" si="31"/>
        <v>0</v>
      </c>
      <c r="N124" s="112"/>
      <c r="O124" s="53">
        <f t="shared" si="32"/>
        <v>0</v>
      </c>
      <c r="P124" s="53">
        <f t="shared" si="33"/>
        <v>0</v>
      </c>
      <c r="Q124" s="1"/>
      <c r="R124" s="1"/>
      <c r="S124" s="1"/>
      <c r="T124" s="1"/>
      <c r="U124" s="1"/>
    </row>
    <row r="125" spans="2:21" ht="12.5">
      <c r="B125" t="str">
        <f t="shared" si="34"/>
        <v/>
      </c>
      <c r="C125" s="49">
        <f>IF(D94="","-",+C124+1)</f>
        <v>2039</v>
      </c>
      <c r="D125" s="11">
        <f>IF(F124+SUM(E$100:E124)=D$93,F124,D$93-SUM(E$100:E124))</f>
        <v>0</v>
      </c>
      <c r="E125" s="446">
        <f t="shared" si="44"/>
        <v>0</v>
      </c>
      <c r="F125" s="54">
        <f t="shared" si="45"/>
        <v>0</v>
      </c>
      <c r="G125" s="54">
        <f t="shared" si="46"/>
        <v>0</v>
      </c>
      <c r="H125" s="447">
        <f t="shared" si="47"/>
        <v>0</v>
      </c>
      <c r="I125" s="448">
        <f t="shared" si="48"/>
        <v>0</v>
      </c>
      <c r="J125" s="53">
        <f t="shared" si="38"/>
        <v>0</v>
      </c>
      <c r="K125" s="53"/>
      <c r="L125" s="112"/>
      <c r="M125" s="53">
        <f t="shared" si="31"/>
        <v>0</v>
      </c>
      <c r="N125" s="112"/>
      <c r="O125" s="53">
        <f t="shared" si="32"/>
        <v>0</v>
      </c>
      <c r="P125" s="53">
        <f t="shared" si="33"/>
        <v>0</v>
      </c>
      <c r="Q125" s="1"/>
      <c r="R125" s="1"/>
      <c r="S125" s="1"/>
      <c r="T125" s="1"/>
      <c r="U125" s="1"/>
    </row>
    <row r="126" spans="2:21" ht="12.5">
      <c r="B126" t="str">
        <f t="shared" si="34"/>
        <v/>
      </c>
      <c r="C126" s="49">
        <f>IF(D94="","-",+C125+1)</f>
        <v>2040</v>
      </c>
      <c r="D126" s="11">
        <f>IF(F125+SUM(E$100:E125)=D$93,F125,D$93-SUM(E$100:E125))</f>
        <v>0</v>
      </c>
      <c r="E126" s="446">
        <f t="shared" si="44"/>
        <v>0</v>
      </c>
      <c r="F126" s="54">
        <f t="shared" si="45"/>
        <v>0</v>
      </c>
      <c r="G126" s="54">
        <f t="shared" si="46"/>
        <v>0</v>
      </c>
      <c r="H126" s="447">
        <f t="shared" si="47"/>
        <v>0</v>
      </c>
      <c r="I126" s="448">
        <f t="shared" si="48"/>
        <v>0</v>
      </c>
      <c r="J126" s="53">
        <f t="shared" si="38"/>
        <v>0</v>
      </c>
      <c r="K126" s="53"/>
      <c r="L126" s="112"/>
      <c r="M126" s="53">
        <f t="shared" si="31"/>
        <v>0</v>
      </c>
      <c r="N126" s="112"/>
      <c r="O126" s="53">
        <f t="shared" si="32"/>
        <v>0</v>
      </c>
      <c r="P126" s="53">
        <f t="shared" si="33"/>
        <v>0</v>
      </c>
      <c r="Q126" s="1"/>
      <c r="R126" s="1"/>
      <c r="S126" s="1"/>
      <c r="T126" s="1"/>
      <c r="U126" s="1"/>
    </row>
    <row r="127" spans="2:21" ht="12.5">
      <c r="B127" t="str">
        <f t="shared" si="34"/>
        <v/>
      </c>
      <c r="C127" s="49">
        <f>IF(D94="","-",+C126+1)</f>
        <v>2041</v>
      </c>
      <c r="D127" s="11">
        <f>IF(F126+SUM(E$100:E126)=D$93,F126,D$93-SUM(E$100:E126))</f>
        <v>0</v>
      </c>
      <c r="E127" s="446">
        <f t="shared" si="44"/>
        <v>0</v>
      </c>
      <c r="F127" s="54">
        <f t="shared" si="45"/>
        <v>0</v>
      </c>
      <c r="G127" s="54">
        <f t="shared" si="46"/>
        <v>0</v>
      </c>
      <c r="H127" s="447">
        <f t="shared" si="47"/>
        <v>0</v>
      </c>
      <c r="I127" s="448">
        <f t="shared" si="48"/>
        <v>0</v>
      </c>
      <c r="J127" s="53">
        <f t="shared" si="38"/>
        <v>0</v>
      </c>
      <c r="K127" s="53"/>
      <c r="L127" s="112"/>
      <c r="M127" s="53">
        <f t="shared" si="31"/>
        <v>0</v>
      </c>
      <c r="N127" s="112"/>
      <c r="O127" s="53">
        <f t="shared" si="32"/>
        <v>0</v>
      </c>
      <c r="P127" s="53">
        <f t="shared" si="33"/>
        <v>0</v>
      </c>
      <c r="Q127" s="1"/>
      <c r="R127" s="1"/>
      <c r="S127" s="1"/>
      <c r="T127" s="1"/>
      <c r="U127" s="1"/>
    </row>
    <row r="128" spans="2:21" ht="12.5">
      <c r="B128" t="str">
        <f t="shared" si="34"/>
        <v/>
      </c>
      <c r="C128" s="49">
        <f>IF(D94="","-",+C127+1)</f>
        <v>2042</v>
      </c>
      <c r="D128" s="11">
        <f>IF(F127+SUM(E$100:E127)=D$93,F127,D$93-SUM(E$100:E127))</f>
        <v>0</v>
      </c>
      <c r="E128" s="446">
        <f t="shared" si="44"/>
        <v>0</v>
      </c>
      <c r="F128" s="54">
        <f t="shared" si="45"/>
        <v>0</v>
      </c>
      <c r="G128" s="54">
        <f t="shared" si="46"/>
        <v>0</v>
      </c>
      <c r="H128" s="447">
        <f t="shared" si="47"/>
        <v>0</v>
      </c>
      <c r="I128" s="448">
        <f t="shared" si="48"/>
        <v>0</v>
      </c>
      <c r="J128" s="53">
        <f t="shared" si="38"/>
        <v>0</v>
      </c>
      <c r="K128" s="53"/>
      <c r="L128" s="112"/>
      <c r="M128" s="53">
        <f t="shared" si="31"/>
        <v>0</v>
      </c>
      <c r="N128" s="112"/>
      <c r="O128" s="53">
        <f t="shared" si="32"/>
        <v>0</v>
      </c>
      <c r="P128" s="53">
        <f t="shared" si="33"/>
        <v>0</v>
      </c>
      <c r="Q128" s="1"/>
      <c r="R128" s="1"/>
      <c r="S128" s="1"/>
      <c r="T128" s="1"/>
      <c r="U128" s="1"/>
    </row>
    <row r="129" spans="2:21" ht="12.5">
      <c r="B129" t="str">
        <f t="shared" si="34"/>
        <v/>
      </c>
      <c r="C129" s="49">
        <f>IF(D94="","-",+C128+1)</f>
        <v>2043</v>
      </c>
      <c r="D129" s="11">
        <f>IF(F128+SUM(E$100:E128)=D$93,F128,D$93-SUM(E$100:E128))</f>
        <v>0</v>
      </c>
      <c r="E129" s="446">
        <f t="shared" si="44"/>
        <v>0</v>
      </c>
      <c r="F129" s="54">
        <f t="shared" si="45"/>
        <v>0</v>
      </c>
      <c r="G129" s="54">
        <f t="shared" si="46"/>
        <v>0</v>
      </c>
      <c r="H129" s="447">
        <f t="shared" si="47"/>
        <v>0</v>
      </c>
      <c r="I129" s="448">
        <f t="shared" si="48"/>
        <v>0</v>
      </c>
      <c r="J129" s="53">
        <f t="shared" si="38"/>
        <v>0</v>
      </c>
      <c r="K129" s="53"/>
      <c r="L129" s="112"/>
      <c r="M129" s="53">
        <f t="shared" si="31"/>
        <v>0</v>
      </c>
      <c r="N129" s="112"/>
      <c r="O129" s="53">
        <f t="shared" si="32"/>
        <v>0</v>
      </c>
      <c r="P129" s="53">
        <f t="shared" si="33"/>
        <v>0</v>
      </c>
      <c r="Q129" s="1"/>
      <c r="R129" s="1"/>
      <c r="S129" s="1"/>
      <c r="T129" s="1"/>
      <c r="U129" s="1"/>
    </row>
    <row r="130" spans="2:21" ht="12.5">
      <c r="B130" t="str">
        <f t="shared" si="34"/>
        <v/>
      </c>
      <c r="C130" s="49">
        <f>IF(D94="","-",+C129+1)</f>
        <v>2044</v>
      </c>
      <c r="D130" s="11">
        <f>IF(F129+SUM(E$100:E129)=D$93,F129,D$93-SUM(E$100:E129))</f>
        <v>0</v>
      </c>
      <c r="E130" s="446">
        <f t="shared" si="44"/>
        <v>0</v>
      </c>
      <c r="F130" s="54">
        <f t="shared" si="45"/>
        <v>0</v>
      </c>
      <c r="G130" s="54">
        <f t="shared" si="46"/>
        <v>0</v>
      </c>
      <c r="H130" s="447">
        <f t="shared" si="47"/>
        <v>0</v>
      </c>
      <c r="I130" s="448">
        <f t="shared" si="48"/>
        <v>0</v>
      </c>
      <c r="J130" s="53">
        <f t="shared" si="38"/>
        <v>0</v>
      </c>
      <c r="K130" s="53"/>
      <c r="L130" s="112"/>
      <c r="M130" s="53">
        <f t="shared" si="31"/>
        <v>0</v>
      </c>
      <c r="N130" s="112"/>
      <c r="O130" s="53">
        <f t="shared" si="32"/>
        <v>0</v>
      </c>
      <c r="P130" s="53">
        <f t="shared" si="33"/>
        <v>0</v>
      </c>
      <c r="Q130" s="1"/>
      <c r="R130" s="1"/>
      <c r="S130" s="1"/>
      <c r="T130" s="1"/>
      <c r="U130" s="1"/>
    </row>
    <row r="131" spans="2:21" ht="12.5">
      <c r="B131" t="str">
        <f t="shared" si="34"/>
        <v/>
      </c>
      <c r="C131" s="49">
        <f>IF(D94="","-",+C130+1)</f>
        <v>2045</v>
      </c>
      <c r="D131" s="11">
        <f>IF(F130+SUM(E$100:E130)=D$93,F130,D$93-SUM(E$100:E130))</f>
        <v>0</v>
      </c>
      <c r="E131" s="446">
        <f t="shared" si="44"/>
        <v>0</v>
      </c>
      <c r="F131" s="54">
        <f t="shared" si="45"/>
        <v>0</v>
      </c>
      <c r="G131" s="54">
        <f t="shared" si="46"/>
        <v>0</v>
      </c>
      <c r="H131" s="447">
        <f t="shared" si="47"/>
        <v>0</v>
      </c>
      <c r="I131" s="448">
        <f t="shared" si="48"/>
        <v>0</v>
      </c>
      <c r="J131" s="53">
        <f t="shared" si="38"/>
        <v>0</v>
      </c>
      <c r="K131" s="53"/>
      <c r="L131" s="112"/>
      <c r="M131" s="53">
        <f t="shared" si="31"/>
        <v>0</v>
      </c>
      <c r="N131" s="112"/>
      <c r="O131" s="53">
        <f t="shared" si="32"/>
        <v>0</v>
      </c>
      <c r="P131" s="53">
        <f t="shared" si="33"/>
        <v>0</v>
      </c>
      <c r="Q131" s="1"/>
      <c r="R131" s="1"/>
      <c r="S131" s="1"/>
      <c r="T131" s="1"/>
      <c r="U131" s="1"/>
    </row>
    <row r="132" spans="2:21" ht="12.5">
      <c r="B132" t="str">
        <f t="shared" si="34"/>
        <v/>
      </c>
      <c r="C132" s="49">
        <f>IF(D94="","-",+C131+1)</f>
        <v>2046</v>
      </c>
      <c r="D132" s="11">
        <f>IF(F131+SUM(E$100:E131)=D$93,F131,D$93-SUM(E$100:E131))</f>
        <v>0</v>
      </c>
      <c r="E132" s="446">
        <f t="shared" si="44"/>
        <v>0</v>
      </c>
      <c r="F132" s="54">
        <f t="shared" si="45"/>
        <v>0</v>
      </c>
      <c r="G132" s="54">
        <f t="shared" si="46"/>
        <v>0</v>
      </c>
      <c r="H132" s="447">
        <f t="shared" si="47"/>
        <v>0</v>
      </c>
      <c r="I132" s="448">
        <f t="shared" si="48"/>
        <v>0</v>
      </c>
      <c r="J132" s="53">
        <f t="shared" si="38"/>
        <v>0</v>
      </c>
      <c r="K132" s="53"/>
      <c r="L132" s="112"/>
      <c r="M132" s="53">
        <f t="shared" ref="M132:M155" si="49">IF(L542&lt;&gt;0,+H542-L542,0)</f>
        <v>0</v>
      </c>
      <c r="N132" s="112"/>
      <c r="O132" s="53">
        <f t="shared" ref="O132:O155" si="50">IF(N542&lt;&gt;0,+I542-N542,0)</f>
        <v>0</v>
      </c>
      <c r="P132" s="53">
        <f t="shared" ref="P132:P155" si="51">+O542-M542</f>
        <v>0</v>
      </c>
      <c r="Q132" s="1"/>
      <c r="R132" s="1"/>
      <c r="S132" s="1"/>
      <c r="T132" s="1"/>
      <c r="U132" s="1"/>
    </row>
    <row r="133" spans="2:21" ht="12.5">
      <c r="B133" t="str">
        <f t="shared" si="34"/>
        <v/>
      </c>
      <c r="C133" s="49">
        <f>IF(D94="","-",+C132+1)</f>
        <v>2047</v>
      </c>
      <c r="D133" s="11">
        <f>IF(F132+SUM(E$100:E132)=D$93,F132,D$93-SUM(E$100:E132))</f>
        <v>0</v>
      </c>
      <c r="E133" s="446">
        <f t="shared" si="44"/>
        <v>0</v>
      </c>
      <c r="F133" s="54">
        <f t="shared" si="45"/>
        <v>0</v>
      </c>
      <c r="G133" s="54">
        <f t="shared" si="46"/>
        <v>0</v>
      </c>
      <c r="H133" s="447">
        <f t="shared" si="47"/>
        <v>0</v>
      </c>
      <c r="I133" s="448">
        <f t="shared" si="48"/>
        <v>0</v>
      </c>
      <c r="J133" s="53">
        <f t="shared" si="38"/>
        <v>0</v>
      </c>
      <c r="K133" s="53"/>
      <c r="L133" s="112"/>
      <c r="M133" s="53">
        <f t="shared" si="49"/>
        <v>0</v>
      </c>
      <c r="N133" s="112"/>
      <c r="O133" s="53">
        <f t="shared" si="50"/>
        <v>0</v>
      </c>
      <c r="P133" s="53">
        <f t="shared" si="51"/>
        <v>0</v>
      </c>
      <c r="Q133" s="1"/>
      <c r="R133" s="1"/>
      <c r="S133" s="1"/>
      <c r="T133" s="1"/>
      <c r="U133" s="1"/>
    </row>
    <row r="134" spans="2:21" ht="12.5">
      <c r="B134" t="str">
        <f t="shared" si="34"/>
        <v/>
      </c>
      <c r="C134" s="49">
        <f>IF(D94="","-",+C133+1)</f>
        <v>2048</v>
      </c>
      <c r="D134" s="11">
        <f>IF(F133+SUM(E$100:E133)=D$93,F133,D$93-SUM(E$100:E133))</f>
        <v>0</v>
      </c>
      <c r="E134" s="446">
        <f t="shared" si="44"/>
        <v>0</v>
      </c>
      <c r="F134" s="54">
        <f t="shared" si="45"/>
        <v>0</v>
      </c>
      <c r="G134" s="54">
        <f t="shared" si="46"/>
        <v>0</v>
      </c>
      <c r="H134" s="447">
        <f t="shared" si="47"/>
        <v>0</v>
      </c>
      <c r="I134" s="448">
        <f t="shared" si="48"/>
        <v>0</v>
      </c>
      <c r="J134" s="53">
        <f t="shared" si="38"/>
        <v>0</v>
      </c>
      <c r="K134" s="53"/>
      <c r="L134" s="112"/>
      <c r="M134" s="53">
        <f t="shared" si="49"/>
        <v>0</v>
      </c>
      <c r="N134" s="112"/>
      <c r="O134" s="53">
        <f t="shared" si="50"/>
        <v>0</v>
      </c>
      <c r="P134" s="53">
        <f t="shared" si="51"/>
        <v>0</v>
      </c>
      <c r="Q134" s="1"/>
      <c r="R134" s="1"/>
      <c r="S134" s="1"/>
      <c r="T134" s="1"/>
      <c r="U134" s="1"/>
    </row>
    <row r="135" spans="2:21" ht="12.5">
      <c r="B135" t="str">
        <f t="shared" si="34"/>
        <v/>
      </c>
      <c r="C135" s="49">
        <f>IF(D94="","-",+C134+1)</f>
        <v>2049</v>
      </c>
      <c r="D135" s="11">
        <f>IF(F134+SUM(E$100:E134)=D$93,F134,D$93-SUM(E$100:E134))</f>
        <v>0</v>
      </c>
      <c r="E135" s="446">
        <f t="shared" si="44"/>
        <v>0</v>
      </c>
      <c r="F135" s="54">
        <f t="shared" si="45"/>
        <v>0</v>
      </c>
      <c r="G135" s="54">
        <f t="shared" si="46"/>
        <v>0</v>
      </c>
      <c r="H135" s="447">
        <f t="shared" si="47"/>
        <v>0</v>
      </c>
      <c r="I135" s="448">
        <f t="shared" si="48"/>
        <v>0</v>
      </c>
      <c r="J135" s="53">
        <f t="shared" si="38"/>
        <v>0</v>
      </c>
      <c r="K135" s="53"/>
      <c r="L135" s="112"/>
      <c r="M135" s="53">
        <f t="shared" si="49"/>
        <v>0</v>
      </c>
      <c r="N135" s="112"/>
      <c r="O135" s="53">
        <f t="shared" si="50"/>
        <v>0</v>
      </c>
      <c r="P135" s="53">
        <f t="shared" si="51"/>
        <v>0</v>
      </c>
      <c r="Q135" s="1"/>
      <c r="R135" s="1"/>
      <c r="S135" s="1"/>
      <c r="T135" s="1"/>
      <c r="U135" s="1"/>
    </row>
    <row r="136" spans="2:21" ht="12.5">
      <c r="B136" t="str">
        <f t="shared" si="34"/>
        <v/>
      </c>
      <c r="C136" s="49">
        <f>IF(D94="","-",+C135+1)</f>
        <v>2050</v>
      </c>
      <c r="D136" s="11">
        <f>IF(F135+SUM(E$100:E135)=D$93,F135,D$93-SUM(E$100:E135))</f>
        <v>0</v>
      </c>
      <c r="E136" s="446">
        <f t="shared" si="44"/>
        <v>0</v>
      </c>
      <c r="F136" s="54">
        <f t="shared" si="45"/>
        <v>0</v>
      </c>
      <c r="G136" s="54">
        <f t="shared" si="46"/>
        <v>0</v>
      </c>
      <c r="H136" s="447">
        <f t="shared" si="47"/>
        <v>0</v>
      </c>
      <c r="I136" s="448">
        <f t="shared" si="48"/>
        <v>0</v>
      </c>
      <c r="J136" s="53">
        <f t="shared" si="38"/>
        <v>0</v>
      </c>
      <c r="K136" s="53"/>
      <c r="L136" s="112"/>
      <c r="M136" s="53">
        <f t="shared" si="49"/>
        <v>0</v>
      </c>
      <c r="N136" s="112"/>
      <c r="O136" s="53">
        <f t="shared" si="50"/>
        <v>0</v>
      </c>
      <c r="P136" s="53">
        <f t="shared" si="51"/>
        <v>0</v>
      </c>
      <c r="Q136" s="1"/>
      <c r="R136" s="1"/>
      <c r="S136" s="1"/>
      <c r="T136" s="1"/>
      <c r="U136" s="1"/>
    </row>
    <row r="137" spans="2:21" ht="12.5">
      <c r="B137" t="str">
        <f t="shared" si="34"/>
        <v/>
      </c>
      <c r="C137" s="49">
        <f>IF(D94="","-",+C136+1)</f>
        <v>2051</v>
      </c>
      <c r="D137" s="11">
        <f>IF(F136+SUM(E$100:E136)=D$93,F136,D$93-SUM(E$100:E136))</f>
        <v>0</v>
      </c>
      <c r="E137" s="446">
        <f t="shared" si="44"/>
        <v>0</v>
      </c>
      <c r="F137" s="54">
        <f t="shared" si="45"/>
        <v>0</v>
      </c>
      <c r="G137" s="54">
        <f t="shared" si="46"/>
        <v>0</v>
      </c>
      <c r="H137" s="447">
        <f t="shared" si="47"/>
        <v>0</v>
      </c>
      <c r="I137" s="448">
        <f t="shared" si="48"/>
        <v>0</v>
      </c>
      <c r="J137" s="53">
        <f t="shared" si="38"/>
        <v>0</v>
      </c>
      <c r="K137" s="53"/>
      <c r="L137" s="112"/>
      <c r="M137" s="53">
        <f t="shared" si="49"/>
        <v>0</v>
      </c>
      <c r="N137" s="112"/>
      <c r="O137" s="53">
        <f t="shared" si="50"/>
        <v>0</v>
      </c>
      <c r="P137" s="53">
        <f t="shared" si="51"/>
        <v>0</v>
      </c>
      <c r="Q137" s="1"/>
      <c r="R137" s="1"/>
      <c r="S137" s="1"/>
      <c r="T137" s="1"/>
      <c r="U137" s="1"/>
    </row>
    <row r="138" spans="2:21" ht="12.5">
      <c r="B138" t="str">
        <f t="shared" si="34"/>
        <v/>
      </c>
      <c r="C138" s="49">
        <f>IF(D94="","-",+C137+1)</f>
        <v>2052</v>
      </c>
      <c r="D138" s="11">
        <f>IF(F137+SUM(E$100:E137)=D$93,F137,D$93-SUM(E$100:E137))</f>
        <v>0</v>
      </c>
      <c r="E138" s="446">
        <f t="shared" si="44"/>
        <v>0</v>
      </c>
      <c r="F138" s="54">
        <f t="shared" si="45"/>
        <v>0</v>
      </c>
      <c r="G138" s="54">
        <f t="shared" si="46"/>
        <v>0</v>
      </c>
      <c r="H138" s="447">
        <f t="shared" si="47"/>
        <v>0</v>
      </c>
      <c r="I138" s="448">
        <f t="shared" si="48"/>
        <v>0</v>
      </c>
      <c r="J138" s="53">
        <f t="shared" si="38"/>
        <v>0</v>
      </c>
      <c r="K138" s="53"/>
      <c r="L138" s="112"/>
      <c r="M138" s="53">
        <f t="shared" si="49"/>
        <v>0</v>
      </c>
      <c r="N138" s="112"/>
      <c r="O138" s="53">
        <f t="shared" si="50"/>
        <v>0</v>
      </c>
      <c r="P138" s="53">
        <f t="shared" si="51"/>
        <v>0</v>
      </c>
      <c r="Q138" s="1"/>
      <c r="R138" s="1"/>
      <c r="S138" s="1"/>
      <c r="T138" s="1"/>
      <c r="U138" s="1"/>
    </row>
    <row r="139" spans="2:21" ht="12.5">
      <c r="B139" t="str">
        <f t="shared" si="34"/>
        <v/>
      </c>
      <c r="C139" s="49">
        <f>IF(D94="","-",+C138+1)</f>
        <v>2053</v>
      </c>
      <c r="D139" s="11">
        <f>IF(F138+SUM(E$100:E138)=D$93,F138,D$93-SUM(E$100:E138))</f>
        <v>0</v>
      </c>
      <c r="E139" s="446">
        <f t="shared" si="44"/>
        <v>0</v>
      </c>
      <c r="F139" s="54">
        <f t="shared" si="45"/>
        <v>0</v>
      </c>
      <c r="G139" s="54">
        <f t="shared" si="46"/>
        <v>0</v>
      </c>
      <c r="H139" s="447">
        <f t="shared" si="47"/>
        <v>0</v>
      </c>
      <c r="I139" s="448">
        <f t="shared" si="48"/>
        <v>0</v>
      </c>
      <c r="J139" s="53">
        <f t="shared" si="38"/>
        <v>0</v>
      </c>
      <c r="K139" s="53"/>
      <c r="L139" s="112"/>
      <c r="M139" s="53">
        <f t="shared" si="49"/>
        <v>0</v>
      </c>
      <c r="N139" s="112"/>
      <c r="O139" s="53">
        <f t="shared" si="50"/>
        <v>0</v>
      </c>
      <c r="P139" s="53">
        <f t="shared" si="51"/>
        <v>0</v>
      </c>
      <c r="Q139" s="1"/>
      <c r="R139" s="1"/>
      <c r="S139" s="1"/>
      <c r="T139" s="1"/>
      <c r="U139" s="1"/>
    </row>
    <row r="140" spans="2:21" ht="12.5">
      <c r="B140" t="str">
        <f t="shared" si="34"/>
        <v/>
      </c>
      <c r="C140" s="49">
        <f>IF(D94="","-",+C139+1)</f>
        <v>2054</v>
      </c>
      <c r="D140" s="11">
        <f>IF(F139+SUM(E$100:E139)=D$93,F139,D$93-SUM(E$100:E139))</f>
        <v>0</v>
      </c>
      <c r="E140" s="446">
        <f t="shared" si="44"/>
        <v>0</v>
      </c>
      <c r="F140" s="54">
        <f t="shared" si="45"/>
        <v>0</v>
      </c>
      <c r="G140" s="54">
        <f t="shared" si="46"/>
        <v>0</v>
      </c>
      <c r="H140" s="447">
        <f t="shared" si="47"/>
        <v>0</v>
      </c>
      <c r="I140" s="448">
        <f t="shared" si="48"/>
        <v>0</v>
      </c>
      <c r="J140" s="53">
        <f t="shared" si="38"/>
        <v>0</v>
      </c>
      <c r="K140" s="53"/>
      <c r="L140" s="112"/>
      <c r="M140" s="53">
        <f t="shared" si="49"/>
        <v>0</v>
      </c>
      <c r="N140" s="112"/>
      <c r="O140" s="53">
        <f t="shared" si="50"/>
        <v>0</v>
      </c>
      <c r="P140" s="53">
        <f t="shared" si="51"/>
        <v>0</v>
      </c>
      <c r="Q140" s="1"/>
      <c r="R140" s="1"/>
      <c r="S140" s="1"/>
      <c r="T140" s="1"/>
      <c r="U140" s="1"/>
    </row>
    <row r="141" spans="2:21" ht="12.5">
      <c r="B141" t="str">
        <f t="shared" si="34"/>
        <v/>
      </c>
      <c r="C141" s="49">
        <f>IF(D94="","-",+C140+1)</f>
        <v>2055</v>
      </c>
      <c r="D141" s="11">
        <f>IF(F140+SUM(E$100:E140)=D$93,F140,D$93-SUM(E$100:E140))</f>
        <v>0</v>
      </c>
      <c r="E141" s="446">
        <f t="shared" si="44"/>
        <v>0</v>
      </c>
      <c r="F141" s="54">
        <f t="shared" si="45"/>
        <v>0</v>
      </c>
      <c r="G141" s="54">
        <f t="shared" si="46"/>
        <v>0</v>
      </c>
      <c r="H141" s="447">
        <f t="shared" si="47"/>
        <v>0</v>
      </c>
      <c r="I141" s="448">
        <f t="shared" si="48"/>
        <v>0</v>
      </c>
      <c r="J141" s="53">
        <f t="shared" si="38"/>
        <v>0</v>
      </c>
      <c r="K141" s="53"/>
      <c r="L141" s="112"/>
      <c r="M141" s="53">
        <f t="shared" si="49"/>
        <v>0</v>
      </c>
      <c r="N141" s="112"/>
      <c r="O141" s="53">
        <f t="shared" si="50"/>
        <v>0</v>
      </c>
      <c r="P141" s="53">
        <f t="shared" si="51"/>
        <v>0</v>
      </c>
      <c r="Q141" s="1"/>
      <c r="R141" s="1"/>
      <c r="S141" s="1"/>
      <c r="T141" s="1"/>
      <c r="U141" s="1"/>
    </row>
    <row r="142" spans="2:21" ht="12.5">
      <c r="B142" t="str">
        <f t="shared" si="34"/>
        <v/>
      </c>
      <c r="C142" s="49">
        <f>IF(D94="","-",+C141+1)</f>
        <v>2056</v>
      </c>
      <c r="D142" s="11">
        <f>IF(F141+SUM(E$100:E141)=D$93,F141,D$93-SUM(E$100:E141))</f>
        <v>0</v>
      </c>
      <c r="E142" s="446">
        <f t="shared" si="44"/>
        <v>0</v>
      </c>
      <c r="F142" s="54">
        <f t="shared" si="45"/>
        <v>0</v>
      </c>
      <c r="G142" s="54">
        <f t="shared" si="46"/>
        <v>0</v>
      </c>
      <c r="H142" s="447">
        <f t="shared" si="47"/>
        <v>0</v>
      </c>
      <c r="I142" s="448">
        <f t="shared" si="48"/>
        <v>0</v>
      </c>
      <c r="J142" s="53">
        <f t="shared" si="38"/>
        <v>0</v>
      </c>
      <c r="K142" s="53"/>
      <c r="L142" s="112"/>
      <c r="M142" s="53">
        <f t="shared" si="49"/>
        <v>0</v>
      </c>
      <c r="N142" s="112"/>
      <c r="O142" s="53">
        <f t="shared" si="50"/>
        <v>0</v>
      </c>
      <c r="P142" s="53">
        <f t="shared" si="51"/>
        <v>0</v>
      </c>
      <c r="Q142" s="1"/>
      <c r="R142" s="1"/>
      <c r="S142" s="1"/>
      <c r="T142" s="1"/>
      <c r="U142" s="1"/>
    </row>
    <row r="143" spans="2:21" ht="12.5">
      <c r="B143" t="str">
        <f t="shared" si="34"/>
        <v/>
      </c>
      <c r="C143" s="49">
        <f>IF(D94="","-",+C142+1)</f>
        <v>2057</v>
      </c>
      <c r="D143" s="11">
        <f>IF(F142+SUM(E$100:E142)=D$93,F142,D$93-SUM(E$100:E142))</f>
        <v>0</v>
      </c>
      <c r="E143" s="446">
        <f t="shared" si="44"/>
        <v>0</v>
      </c>
      <c r="F143" s="54">
        <f t="shared" si="45"/>
        <v>0</v>
      </c>
      <c r="G143" s="54">
        <f t="shared" si="46"/>
        <v>0</v>
      </c>
      <c r="H143" s="447">
        <f t="shared" si="47"/>
        <v>0</v>
      </c>
      <c r="I143" s="448">
        <f t="shared" si="48"/>
        <v>0</v>
      </c>
      <c r="J143" s="53">
        <f t="shared" si="38"/>
        <v>0</v>
      </c>
      <c r="K143" s="53"/>
      <c r="L143" s="112"/>
      <c r="M143" s="53">
        <f t="shared" si="49"/>
        <v>0</v>
      </c>
      <c r="N143" s="112"/>
      <c r="O143" s="53">
        <f t="shared" si="50"/>
        <v>0</v>
      </c>
      <c r="P143" s="53">
        <f t="shared" si="51"/>
        <v>0</v>
      </c>
      <c r="Q143" s="1"/>
      <c r="R143" s="1"/>
      <c r="S143" s="1"/>
      <c r="T143" s="1"/>
      <c r="U143" s="1"/>
    </row>
    <row r="144" spans="2:21" ht="12.5">
      <c r="B144" t="str">
        <f t="shared" si="34"/>
        <v/>
      </c>
      <c r="C144" s="49">
        <f>IF(D94="","-",+C143+1)</f>
        <v>2058</v>
      </c>
      <c r="D144" s="11">
        <f>IF(F143+SUM(E$100:E143)=D$93,F143,D$93-SUM(E$100:E143))</f>
        <v>0</v>
      </c>
      <c r="E144" s="446">
        <f t="shared" si="44"/>
        <v>0</v>
      </c>
      <c r="F144" s="54">
        <f t="shared" si="45"/>
        <v>0</v>
      </c>
      <c r="G144" s="54">
        <f t="shared" si="46"/>
        <v>0</v>
      </c>
      <c r="H144" s="447">
        <f t="shared" si="47"/>
        <v>0</v>
      </c>
      <c r="I144" s="448">
        <f t="shared" si="48"/>
        <v>0</v>
      </c>
      <c r="J144" s="53">
        <f t="shared" si="38"/>
        <v>0</v>
      </c>
      <c r="K144" s="53"/>
      <c r="L144" s="112"/>
      <c r="M144" s="53">
        <f t="shared" si="49"/>
        <v>0</v>
      </c>
      <c r="N144" s="112"/>
      <c r="O144" s="53">
        <f t="shared" si="50"/>
        <v>0</v>
      </c>
      <c r="P144" s="53">
        <f t="shared" si="51"/>
        <v>0</v>
      </c>
      <c r="Q144" s="1"/>
      <c r="R144" s="1"/>
      <c r="S144" s="1"/>
      <c r="T144" s="1"/>
      <c r="U144" s="1"/>
    </row>
    <row r="145" spans="2:21" ht="12.5">
      <c r="B145" t="str">
        <f t="shared" si="34"/>
        <v/>
      </c>
      <c r="C145" s="49">
        <f>IF(D94="","-",+C144+1)</f>
        <v>2059</v>
      </c>
      <c r="D145" s="11">
        <f>IF(F144+SUM(E$100:E144)=D$93,F144,D$93-SUM(E$100:E144))</f>
        <v>0</v>
      </c>
      <c r="E145" s="446">
        <f t="shared" si="44"/>
        <v>0</v>
      </c>
      <c r="F145" s="54">
        <f t="shared" si="45"/>
        <v>0</v>
      </c>
      <c r="G145" s="54">
        <f t="shared" si="46"/>
        <v>0</v>
      </c>
      <c r="H145" s="447">
        <f t="shared" si="47"/>
        <v>0</v>
      </c>
      <c r="I145" s="448">
        <f t="shared" si="48"/>
        <v>0</v>
      </c>
      <c r="J145" s="53">
        <f t="shared" si="38"/>
        <v>0</v>
      </c>
      <c r="K145" s="53"/>
      <c r="L145" s="112"/>
      <c r="M145" s="53">
        <f t="shared" si="49"/>
        <v>0</v>
      </c>
      <c r="N145" s="112"/>
      <c r="O145" s="53">
        <f t="shared" si="50"/>
        <v>0</v>
      </c>
      <c r="P145" s="53">
        <f t="shared" si="51"/>
        <v>0</v>
      </c>
      <c r="Q145" s="1"/>
      <c r="R145" s="1"/>
      <c r="S145" s="1"/>
      <c r="T145" s="1"/>
      <c r="U145" s="1"/>
    </row>
    <row r="146" spans="2:21" ht="12.5">
      <c r="B146" t="str">
        <f t="shared" si="34"/>
        <v/>
      </c>
      <c r="C146" s="49">
        <f>IF(D94="","-",+C145+1)</f>
        <v>2060</v>
      </c>
      <c r="D146" s="11">
        <f>IF(F145+SUM(E$100:E145)=D$93,F145,D$93-SUM(E$100:E145))</f>
        <v>0</v>
      </c>
      <c r="E146" s="446">
        <f t="shared" si="44"/>
        <v>0</v>
      </c>
      <c r="F146" s="54">
        <f t="shared" si="45"/>
        <v>0</v>
      </c>
      <c r="G146" s="54">
        <f t="shared" si="46"/>
        <v>0</v>
      </c>
      <c r="H146" s="447">
        <f t="shared" si="47"/>
        <v>0</v>
      </c>
      <c r="I146" s="448">
        <f t="shared" si="48"/>
        <v>0</v>
      </c>
      <c r="J146" s="53">
        <f t="shared" si="38"/>
        <v>0</v>
      </c>
      <c r="K146" s="53"/>
      <c r="L146" s="112"/>
      <c r="M146" s="53">
        <f t="shared" si="49"/>
        <v>0</v>
      </c>
      <c r="N146" s="112"/>
      <c r="O146" s="53">
        <f t="shared" si="50"/>
        <v>0</v>
      </c>
      <c r="P146" s="53">
        <f t="shared" si="51"/>
        <v>0</v>
      </c>
      <c r="Q146" s="1"/>
      <c r="R146" s="1"/>
      <c r="S146" s="1"/>
      <c r="T146" s="1"/>
      <c r="U146" s="1"/>
    </row>
    <row r="147" spans="2:21" ht="12.5">
      <c r="B147" t="str">
        <f t="shared" si="34"/>
        <v/>
      </c>
      <c r="C147" s="49">
        <f>IF(D94="","-",+C146+1)</f>
        <v>2061</v>
      </c>
      <c r="D147" s="11">
        <f>IF(F146+SUM(E$100:E146)=D$93,F146,D$93-SUM(E$100:E146))</f>
        <v>0</v>
      </c>
      <c r="E147" s="446">
        <f t="shared" si="44"/>
        <v>0</v>
      </c>
      <c r="F147" s="54">
        <f t="shared" si="45"/>
        <v>0</v>
      </c>
      <c r="G147" s="54">
        <f t="shared" si="46"/>
        <v>0</v>
      </c>
      <c r="H147" s="447">
        <f t="shared" si="47"/>
        <v>0</v>
      </c>
      <c r="I147" s="448">
        <f t="shared" si="48"/>
        <v>0</v>
      </c>
      <c r="J147" s="53">
        <f t="shared" si="38"/>
        <v>0</v>
      </c>
      <c r="K147" s="53"/>
      <c r="L147" s="112"/>
      <c r="M147" s="53">
        <f t="shared" si="49"/>
        <v>0</v>
      </c>
      <c r="N147" s="112"/>
      <c r="O147" s="53">
        <f t="shared" si="50"/>
        <v>0</v>
      </c>
      <c r="P147" s="53">
        <f t="shared" si="51"/>
        <v>0</v>
      </c>
      <c r="Q147" s="1"/>
      <c r="R147" s="1"/>
      <c r="S147" s="1"/>
      <c r="T147" s="1"/>
      <c r="U147" s="1"/>
    </row>
    <row r="148" spans="2:21" ht="12.5">
      <c r="B148" t="str">
        <f t="shared" si="34"/>
        <v/>
      </c>
      <c r="C148" s="49">
        <f>IF(D94="","-",+C147+1)</f>
        <v>2062</v>
      </c>
      <c r="D148" s="11">
        <f>IF(F147+SUM(E$100:E147)=D$93,F147,D$93-SUM(E$100:E147))</f>
        <v>0</v>
      </c>
      <c r="E148" s="446">
        <f t="shared" si="44"/>
        <v>0</v>
      </c>
      <c r="F148" s="54">
        <f t="shared" si="45"/>
        <v>0</v>
      </c>
      <c r="G148" s="54">
        <f t="shared" si="46"/>
        <v>0</v>
      </c>
      <c r="H148" s="447">
        <f t="shared" si="47"/>
        <v>0</v>
      </c>
      <c r="I148" s="448">
        <f t="shared" si="48"/>
        <v>0</v>
      </c>
      <c r="J148" s="53">
        <f t="shared" si="38"/>
        <v>0</v>
      </c>
      <c r="K148" s="53"/>
      <c r="L148" s="112"/>
      <c r="M148" s="53">
        <f t="shared" si="49"/>
        <v>0</v>
      </c>
      <c r="N148" s="112"/>
      <c r="O148" s="53">
        <f t="shared" si="50"/>
        <v>0</v>
      </c>
      <c r="P148" s="53">
        <f t="shared" si="51"/>
        <v>0</v>
      </c>
      <c r="Q148" s="1"/>
      <c r="R148" s="1"/>
      <c r="S148" s="1"/>
      <c r="T148" s="1"/>
      <c r="U148" s="1"/>
    </row>
    <row r="149" spans="2:21" ht="12.5">
      <c r="B149" t="str">
        <f t="shared" si="34"/>
        <v/>
      </c>
      <c r="C149" s="49">
        <f>IF(D94="","-",+C148+1)</f>
        <v>2063</v>
      </c>
      <c r="D149" s="11">
        <f>IF(F148+SUM(E$100:E148)=D$93,F148,D$93-SUM(E$100:E148))</f>
        <v>0</v>
      </c>
      <c r="E149" s="446">
        <f t="shared" si="44"/>
        <v>0</v>
      </c>
      <c r="F149" s="54">
        <f t="shared" si="45"/>
        <v>0</v>
      </c>
      <c r="G149" s="54">
        <f t="shared" si="46"/>
        <v>0</v>
      </c>
      <c r="H149" s="447">
        <f t="shared" si="47"/>
        <v>0</v>
      </c>
      <c r="I149" s="448">
        <f t="shared" si="48"/>
        <v>0</v>
      </c>
      <c r="J149" s="53">
        <f t="shared" si="38"/>
        <v>0</v>
      </c>
      <c r="K149" s="53"/>
      <c r="L149" s="112"/>
      <c r="M149" s="53">
        <f t="shared" si="49"/>
        <v>0</v>
      </c>
      <c r="N149" s="112"/>
      <c r="O149" s="53">
        <f t="shared" si="50"/>
        <v>0</v>
      </c>
      <c r="P149" s="53">
        <f t="shared" si="51"/>
        <v>0</v>
      </c>
      <c r="Q149" s="1"/>
      <c r="R149" s="1"/>
      <c r="S149" s="1"/>
      <c r="T149" s="1"/>
      <c r="U149" s="1"/>
    </row>
    <row r="150" spans="2:21" ht="12.5">
      <c r="B150" t="str">
        <f t="shared" si="34"/>
        <v/>
      </c>
      <c r="C150" s="49">
        <f>IF(D94="","-",+C149+1)</f>
        <v>2064</v>
      </c>
      <c r="D150" s="11">
        <f>IF(F149+SUM(E$100:E149)=D$93,F149,D$93-SUM(E$100:E149))</f>
        <v>0</v>
      </c>
      <c r="E150" s="446">
        <f t="shared" si="44"/>
        <v>0</v>
      </c>
      <c r="F150" s="54">
        <f t="shared" si="45"/>
        <v>0</v>
      </c>
      <c r="G150" s="54">
        <f t="shared" si="46"/>
        <v>0</v>
      </c>
      <c r="H150" s="447">
        <f t="shared" si="47"/>
        <v>0</v>
      </c>
      <c r="I150" s="448">
        <f t="shared" si="48"/>
        <v>0</v>
      </c>
      <c r="J150" s="53">
        <f t="shared" si="38"/>
        <v>0</v>
      </c>
      <c r="K150" s="53"/>
      <c r="L150" s="112"/>
      <c r="M150" s="53">
        <f t="shared" si="49"/>
        <v>0</v>
      </c>
      <c r="N150" s="112"/>
      <c r="O150" s="53">
        <f t="shared" si="50"/>
        <v>0</v>
      </c>
      <c r="P150" s="53">
        <f t="shared" si="51"/>
        <v>0</v>
      </c>
      <c r="Q150" s="1"/>
      <c r="R150" s="1"/>
      <c r="S150" s="1"/>
      <c r="T150" s="1"/>
      <c r="U150" s="1"/>
    </row>
    <row r="151" spans="2:21" ht="12.5">
      <c r="B151" t="str">
        <f t="shared" si="34"/>
        <v/>
      </c>
      <c r="C151" s="49">
        <f>IF(D94="","-",+C150+1)</f>
        <v>2065</v>
      </c>
      <c r="D151" s="11">
        <f>IF(F150+SUM(E$100:E150)=D$93,F150,D$93-SUM(E$100:E150))</f>
        <v>0</v>
      </c>
      <c r="E151" s="446">
        <f t="shared" si="44"/>
        <v>0</v>
      </c>
      <c r="F151" s="54">
        <f t="shared" si="45"/>
        <v>0</v>
      </c>
      <c r="G151" s="54">
        <f t="shared" si="46"/>
        <v>0</v>
      </c>
      <c r="H151" s="447">
        <f t="shared" si="47"/>
        <v>0</v>
      </c>
      <c r="I151" s="448">
        <f t="shared" si="48"/>
        <v>0</v>
      </c>
      <c r="J151" s="53">
        <f t="shared" si="38"/>
        <v>0</v>
      </c>
      <c r="K151" s="53"/>
      <c r="L151" s="112"/>
      <c r="M151" s="53">
        <f t="shared" si="49"/>
        <v>0</v>
      </c>
      <c r="N151" s="112"/>
      <c r="O151" s="53">
        <f t="shared" si="50"/>
        <v>0</v>
      </c>
      <c r="P151" s="53">
        <f t="shared" si="51"/>
        <v>0</v>
      </c>
      <c r="Q151" s="1"/>
      <c r="R151" s="1"/>
      <c r="S151" s="1"/>
      <c r="T151" s="1"/>
      <c r="U151" s="1"/>
    </row>
    <row r="152" spans="2:21" ht="12.5">
      <c r="B152" t="str">
        <f t="shared" si="34"/>
        <v/>
      </c>
      <c r="C152" s="49">
        <f>IF(D94="","-",+C151+1)</f>
        <v>2066</v>
      </c>
      <c r="D152" s="11">
        <f>IF(F151+SUM(E$100:E151)=D$93,F151,D$93-SUM(E$100:E151))</f>
        <v>0</v>
      </c>
      <c r="E152" s="446">
        <f t="shared" si="44"/>
        <v>0</v>
      </c>
      <c r="F152" s="54">
        <f t="shared" si="45"/>
        <v>0</v>
      </c>
      <c r="G152" s="54">
        <f t="shared" si="46"/>
        <v>0</v>
      </c>
      <c r="H152" s="447">
        <f t="shared" si="47"/>
        <v>0</v>
      </c>
      <c r="I152" s="448">
        <f t="shared" si="48"/>
        <v>0</v>
      </c>
      <c r="J152" s="53">
        <f t="shared" si="38"/>
        <v>0</v>
      </c>
      <c r="K152" s="53"/>
      <c r="L152" s="112"/>
      <c r="M152" s="53">
        <f t="shared" si="49"/>
        <v>0</v>
      </c>
      <c r="N152" s="112"/>
      <c r="O152" s="53">
        <f t="shared" si="50"/>
        <v>0</v>
      </c>
      <c r="P152" s="53">
        <f t="shared" si="51"/>
        <v>0</v>
      </c>
      <c r="Q152" s="1"/>
      <c r="R152" s="1"/>
      <c r="S152" s="1"/>
      <c r="T152" s="1"/>
      <c r="U152" s="1"/>
    </row>
    <row r="153" spans="2:21" ht="12.5">
      <c r="B153" t="str">
        <f t="shared" si="34"/>
        <v/>
      </c>
      <c r="C153" s="49">
        <f>IF(D94="","-",+C152+1)</f>
        <v>2067</v>
      </c>
      <c r="D153" s="11">
        <f>IF(F152+SUM(E$100:E152)=D$93,F152,D$93-SUM(E$100:E152))</f>
        <v>0</v>
      </c>
      <c r="E153" s="446">
        <f t="shared" si="44"/>
        <v>0</v>
      </c>
      <c r="F153" s="54">
        <f t="shared" si="45"/>
        <v>0</v>
      </c>
      <c r="G153" s="54">
        <f t="shared" si="46"/>
        <v>0</v>
      </c>
      <c r="H153" s="447">
        <f t="shared" si="47"/>
        <v>0</v>
      </c>
      <c r="I153" s="448">
        <f t="shared" si="48"/>
        <v>0</v>
      </c>
      <c r="J153" s="53">
        <f t="shared" si="38"/>
        <v>0</v>
      </c>
      <c r="K153" s="53"/>
      <c r="L153" s="112"/>
      <c r="M153" s="53">
        <f t="shared" si="49"/>
        <v>0</v>
      </c>
      <c r="N153" s="112"/>
      <c r="O153" s="53">
        <f t="shared" si="50"/>
        <v>0</v>
      </c>
      <c r="P153" s="53">
        <f t="shared" si="51"/>
        <v>0</v>
      </c>
      <c r="Q153" s="1"/>
      <c r="R153" s="1"/>
      <c r="S153" s="1"/>
      <c r="T153" s="1"/>
      <c r="U153" s="1"/>
    </row>
    <row r="154" spans="2:21" ht="12.5">
      <c r="B154" t="str">
        <f t="shared" si="34"/>
        <v/>
      </c>
      <c r="C154" s="49">
        <f>IF(D94="","-",+C153+1)</f>
        <v>2068</v>
      </c>
      <c r="D154" s="11">
        <f>IF(F153+SUM(E$100:E153)=D$93,F153,D$93-SUM(E$100:E153))</f>
        <v>0</v>
      </c>
      <c r="E154" s="446">
        <f t="shared" si="44"/>
        <v>0</v>
      </c>
      <c r="F154" s="54">
        <f t="shared" si="45"/>
        <v>0</v>
      </c>
      <c r="G154" s="54">
        <f t="shared" si="46"/>
        <v>0</v>
      </c>
      <c r="H154" s="447">
        <f t="shared" si="47"/>
        <v>0</v>
      </c>
      <c r="I154" s="448">
        <f t="shared" si="48"/>
        <v>0</v>
      </c>
      <c r="J154" s="53">
        <f t="shared" si="38"/>
        <v>0</v>
      </c>
      <c r="K154" s="53"/>
      <c r="L154" s="112"/>
      <c r="M154" s="53">
        <f t="shared" si="49"/>
        <v>0</v>
      </c>
      <c r="N154" s="112"/>
      <c r="O154" s="53">
        <f t="shared" si="50"/>
        <v>0</v>
      </c>
      <c r="P154" s="53">
        <f t="shared" si="51"/>
        <v>0</v>
      </c>
      <c r="Q154" s="1"/>
      <c r="R154" s="1"/>
      <c r="S154" s="1"/>
      <c r="T154" s="1"/>
      <c r="U154" s="1"/>
    </row>
    <row r="155" spans="2:21" ht="13" thickBot="1">
      <c r="B155" t="str">
        <f t="shared" si="34"/>
        <v/>
      </c>
      <c r="C155" s="58">
        <f>IF(D94="","-",+C154+1)</f>
        <v>2069</v>
      </c>
      <c r="D155" s="437">
        <f>IF(F154+SUM(E$100:E154)=D$93,F154,D$93-SUM(E$100:E154))</f>
        <v>0</v>
      </c>
      <c r="E155" s="449">
        <f t="shared" si="44"/>
        <v>0</v>
      </c>
      <c r="F155" s="59">
        <f t="shared" si="45"/>
        <v>0</v>
      </c>
      <c r="G155" s="59">
        <f t="shared" si="46"/>
        <v>0</v>
      </c>
      <c r="H155" s="450">
        <f t="shared" si="47"/>
        <v>0</v>
      </c>
      <c r="I155" s="451">
        <f t="shared" si="48"/>
        <v>0</v>
      </c>
      <c r="J155" s="63">
        <f t="shared" si="38"/>
        <v>0</v>
      </c>
      <c r="K155" s="53"/>
      <c r="L155" s="113"/>
      <c r="M155" s="63">
        <f t="shared" si="49"/>
        <v>0</v>
      </c>
      <c r="N155" s="113"/>
      <c r="O155" s="63">
        <f t="shared" si="50"/>
        <v>0</v>
      </c>
      <c r="P155" s="63">
        <f t="shared" si="51"/>
        <v>0</v>
      </c>
      <c r="Q155" s="1"/>
      <c r="R155" s="1"/>
      <c r="S155" s="1"/>
      <c r="T155" s="1"/>
      <c r="U155" s="1"/>
    </row>
    <row r="156" spans="2:21" ht="12.5">
      <c r="C156" s="11" t="s">
        <v>75</v>
      </c>
      <c r="D156" s="239"/>
      <c r="E156" s="239">
        <f>SUM(E100:E155)</f>
        <v>20242584.999999996</v>
      </c>
      <c r="F156" s="239"/>
      <c r="G156" s="239"/>
      <c r="H156" s="239">
        <f>SUM(H100:H155)</f>
        <v>47271887.947589092</v>
      </c>
      <c r="I156" s="239">
        <f>SUM(I100:I155)</f>
        <v>47271887.947589092</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37" priority="1" stopIfTrue="1" operator="equal">
      <formula>$I$10</formula>
    </cfRule>
  </conditionalFormatting>
  <conditionalFormatting sqref="C100:C155">
    <cfRule type="cellIs" dxfId="36"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4">
    <tabColor theme="9" tint="0.39997558519241921"/>
  </sheetPr>
  <dimension ref="A1:U163"/>
  <sheetViews>
    <sheetView topLeftCell="D93" zoomScaleNormal="100" zoomScaleSheetLayoutView="78" workbookViewId="0">
      <selection activeCell="L107" sqref="L107:O110"/>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12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1439517.0903413792</v>
      </c>
      <c r="P5" s="1"/>
      <c r="R5" s="1"/>
      <c r="S5" s="1"/>
      <c r="T5" s="1"/>
      <c r="U5" s="1"/>
    </row>
    <row r="6" spans="1:21" ht="15.5">
      <c r="C6" s="6"/>
      <c r="D6" s="2"/>
      <c r="E6" s="1"/>
      <c r="F6" s="1"/>
      <c r="G6" s="1"/>
      <c r="H6" s="348"/>
      <c r="I6" s="348"/>
      <c r="J6" s="349"/>
      <c r="K6" s="22" t="s">
        <v>243</v>
      </c>
      <c r="L6" s="350"/>
      <c r="M6" s="1"/>
      <c r="N6" s="351">
        <f>VLOOKUP(I10,C17:I73,6)</f>
        <v>1439517.0903413792</v>
      </c>
      <c r="O6" s="1"/>
      <c r="P6" s="1"/>
      <c r="R6" s="1"/>
      <c r="S6" s="1"/>
      <c r="T6" s="1"/>
      <c r="U6" s="1"/>
    </row>
    <row r="7" spans="1:21" ht="13.5" thickBot="1">
      <c r="C7" s="25" t="s">
        <v>46</v>
      </c>
      <c r="D7" s="96" t="s">
        <v>224</v>
      </c>
      <c r="E7" s="1"/>
      <c r="F7" s="1"/>
      <c r="G7" s="1"/>
      <c r="H7" s="257"/>
      <c r="I7" s="257"/>
      <c r="J7" s="239"/>
      <c r="K7" s="352" t="s">
        <v>47</v>
      </c>
      <c r="L7" s="353"/>
      <c r="M7" s="353"/>
      <c r="N7" s="354">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223</v>
      </c>
      <c r="E9" s="461" t="s">
        <v>300</v>
      </c>
      <c r="F9" s="31"/>
      <c r="G9" s="472" t="s">
        <v>339</v>
      </c>
      <c r="H9" s="31"/>
      <c r="I9" s="32"/>
      <c r="J9" s="33"/>
      <c r="P9" s="1"/>
      <c r="R9" s="1"/>
      <c r="S9" s="1"/>
      <c r="T9" s="1"/>
      <c r="U9" s="1"/>
    </row>
    <row r="10" spans="1:21" ht="13">
      <c r="C10" s="34" t="s">
        <v>49</v>
      </c>
      <c r="D10" s="355">
        <v>13254470</v>
      </c>
      <c r="E10" s="1" t="s">
        <v>50</v>
      </c>
      <c r="G10" s="2"/>
      <c r="H10" s="2"/>
      <c r="I10" s="36">
        <f>+'OKT.WS.F.BPU.ATRR.Projected'!R101</f>
        <v>2026</v>
      </c>
      <c r="J10" s="33"/>
      <c r="K10" s="239" t="s">
        <v>51</v>
      </c>
      <c r="O10" s="1"/>
      <c r="P10" s="1"/>
      <c r="R10" s="1"/>
      <c r="S10" s="1"/>
      <c r="T10" s="1"/>
      <c r="U10" s="1"/>
    </row>
    <row r="11" spans="1:21" ht="12.5">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4</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441815.66666666669</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2014</v>
      </c>
      <c r="D17" s="431">
        <v>13254470.189999999</v>
      </c>
      <c r="E17" s="438">
        <v>38215.310782576453</v>
      </c>
      <c r="F17" s="431">
        <v>13216254.879217423</v>
      </c>
      <c r="G17" s="438">
        <v>401752.61137886974</v>
      </c>
      <c r="H17" s="436">
        <v>401752.61137886974</v>
      </c>
      <c r="I17" s="452">
        <v>0</v>
      </c>
      <c r="J17" s="51"/>
      <c r="K17" s="114">
        <f t="shared" ref="K17:K22" si="1">G17</f>
        <v>401752.61137886974</v>
      </c>
      <c r="L17" s="52">
        <f t="shared" ref="L17:L22" si="2">IF(K17&lt;&gt;0,+G17-K17,0)</f>
        <v>0</v>
      </c>
      <c r="M17" s="114">
        <f t="shared" ref="M17:M22" si="3">H17</f>
        <v>401752.61137886974</v>
      </c>
      <c r="N17" s="52">
        <f>IF(M17&lt;&gt;0,+H17-M17,0)</f>
        <v>0</v>
      </c>
      <c r="O17" s="53">
        <f>+N17-L17</f>
        <v>0</v>
      </c>
      <c r="P17" s="1"/>
      <c r="R17" s="1"/>
      <c r="S17" s="1"/>
      <c r="T17" s="1"/>
      <c r="U17" s="1"/>
    </row>
    <row r="18" spans="2:21" ht="12.5">
      <c r="B18" t="str">
        <f t="shared" si="0"/>
        <v/>
      </c>
      <c r="C18" s="49">
        <f>IF(D11="","-",+C17+1)</f>
        <v>2015</v>
      </c>
      <c r="D18" s="433">
        <v>13216254.879217423</v>
      </c>
      <c r="E18" s="432">
        <v>229291.86469545873</v>
      </c>
      <c r="F18" s="433">
        <v>12986963.014521964</v>
      </c>
      <c r="G18" s="432">
        <v>1658212.6960173119</v>
      </c>
      <c r="H18" s="436">
        <v>1658212.6960173119</v>
      </c>
      <c r="I18" s="452">
        <v>0</v>
      </c>
      <c r="J18" s="51"/>
      <c r="K18" s="373">
        <f t="shared" si="1"/>
        <v>1658212.6960173119</v>
      </c>
      <c r="L18" s="53">
        <f t="shared" si="2"/>
        <v>0</v>
      </c>
      <c r="M18" s="373">
        <f t="shared" si="3"/>
        <v>1658212.6960173119</v>
      </c>
      <c r="N18" s="53">
        <f>IF(M18&lt;&gt;0,+H18-M18,0)</f>
        <v>0</v>
      </c>
      <c r="O18" s="53">
        <f>+N18-L18</f>
        <v>0</v>
      </c>
      <c r="P18" s="1"/>
      <c r="R18" s="1"/>
      <c r="S18" s="1"/>
      <c r="T18" s="1"/>
      <c r="U18" s="1"/>
    </row>
    <row r="19" spans="2:21" ht="12.5">
      <c r="B19" t="str">
        <f t="shared" si="0"/>
        <v/>
      </c>
      <c r="C19" s="49">
        <f>IF(D11="","-",+C18+1)</f>
        <v>2016</v>
      </c>
      <c r="D19" s="433">
        <v>12986963.014521964</v>
      </c>
      <c r="E19" s="432">
        <v>229291.86469545873</v>
      </c>
      <c r="F19" s="433">
        <v>12757671.149826504</v>
      </c>
      <c r="G19" s="432">
        <v>1544166.8315919416</v>
      </c>
      <c r="H19" s="436">
        <v>1544166.8315919416</v>
      </c>
      <c r="I19" s="51">
        <v>0</v>
      </c>
      <c r="J19" s="51"/>
      <c r="K19" s="373">
        <f t="shared" si="1"/>
        <v>1544166.8315919416</v>
      </c>
      <c r="L19" s="53">
        <f t="shared" si="2"/>
        <v>0</v>
      </c>
      <c r="M19" s="373">
        <f t="shared" si="3"/>
        <v>1544166.8315919416</v>
      </c>
      <c r="N19" s="53">
        <f>IF(M19&lt;&gt;0,+H19-M19,0)</f>
        <v>0</v>
      </c>
      <c r="O19" s="53">
        <f>+N19-L19</f>
        <v>0</v>
      </c>
      <c r="P19" s="1"/>
      <c r="R19" s="1"/>
      <c r="S19" s="1"/>
      <c r="T19" s="1"/>
      <c r="U19" s="1"/>
    </row>
    <row r="20" spans="2:21" ht="12.5">
      <c r="B20" t="str">
        <f t="shared" si="0"/>
        <v/>
      </c>
      <c r="C20" s="49">
        <f>IF(D11="","-",+C19+1)</f>
        <v>2017</v>
      </c>
      <c r="D20" s="433">
        <v>12757671.149826504</v>
      </c>
      <c r="E20" s="432">
        <v>275420.65562452108</v>
      </c>
      <c r="F20" s="433">
        <v>12482250.494201982</v>
      </c>
      <c r="G20" s="432">
        <v>1622010.458293594</v>
      </c>
      <c r="H20" s="436">
        <v>1622010.458293594</v>
      </c>
      <c r="I20" s="51">
        <f>H20-G20</f>
        <v>0</v>
      </c>
      <c r="J20" s="51"/>
      <c r="K20" s="373">
        <f t="shared" si="1"/>
        <v>1622010.458293594</v>
      </c>
      <c r="L20" s="53">
        <f t="shared" si="2"/>
        <v>0</v>
      </c>
      <c r="M20" s="373">
        <f t="shared" si="3"/>
        <v>1622010.458293594</v>
      </c>
      <c r="N20" s="53">
        <f t="shared" ref="N20:N73" si="4">IF(M20&lt;&gt;0,+H20-M20,0)</f>
        <v>0</v>
      </c>
      <c r="O20" s="53">
        <f t="shared" ref="O20:O73" si="5">+N20-L20</f>
        <v>0</v>
      </c>
      <c r="P20" s="1"/>
      <c r="R20" s="1"/>
      <c r="S20" s="1"/>
      <c r="T20" s="1"/>
      <c r="U20" s="1"/>
    </row>
    <row r="21" spans="2:21" ht="12.5">
      <c r="B21" t="str">
        <f t="shared" si="0"/>
        <v>IU</v>
      </c>
      <c r="C21" s="49">
        <f>IF(D11="","-",+C20+1)</f>
        <v>2018</v>
      </c>
      <c r="D21" s="433">
        <v>12221641.369282497</v>
      </c>
      <c r="E21" s="432">
        <v>325060.34019690572</v>
      </c>
      <c r="F21" s="433">
        <v>11896581.029085591</v>
      </c>
      <c r="G21" s="432">
        <v>1741897.6993738853</v>
      </c>
      <c r="H21" s="436">
        <v>1741897.6993738853</v>
      </c>
      <c r="I21" s="51">
        <f t="shared" ref="I21:I73" si="6">H21-G21</f>
        <v>0</v>
      </c>
      <c r="J21" s="51"/>
      <c r="K21" s="373">
        <f t="shared" si="1"/>
        <v>1741897.6993738853</v>
      </c>
      <c r="L21" s="53">
        <f t="shared" si="2"/>
        <v>0</v>
      </c>
      <c r="M21" s="373">
        <f t="shared" si="3"/>
        <v>1741897.6993738853</v>
      </c>
      <c r="N21" s="53">
        <f>IF(M21&lt;&gt;0,+H21-M21,0)</f>
        <v>0</v>
      </c>
      <c r="O21" s="53">
        <f>+N21-L21</f>
        <v>0</v>
      </c>
      <c r="P21" s="1"/>
      <c r="R21" s="1"/>
      <c r="S21" s="1"/>
      <c r="T21" s="1"/>
      <c r="U21" s="1"/>
    </row>
    <row r="22" spans="2:21" ht="12.5">
      <c r="B22" t="str">
        <f t="shared" si="0"/>
        <v/>
      </c>
      <c r="C22" s="49">
        <f>IF(D11="","-",+C21+1)</f>
        <v>2019</v>
      </c>
      <c r="D22" s="433">
        <v>11896581.029085591</v>
      </c>
      <c r="E22" s="432">
        <v>325060.34019690572</v>
      </c>
      <c r="F22" s="433">
        <v>11571520.688888686</v>
      </c>
      <c r="G22" s="432">
        <v>1703706.0261758706</v>
      </c>
      <c r="H22" s="436">
        <v>1703706.0261758706</v>
      </c>
      <c r="I22" s="51">
        <v>0</v>
      </c>
      <c r="J22" s="51"/>
      <c r="K22" s="373">
        <f t="shared" si="1"/>
        <v>1703706.0261758706</v>
      </c>
      <c r="L22" s="53">
        <f t="shared" si="2"/>
        <v>0</v>
      </c>
      <c r="M22" s="373">
        <f t="shared" si="3"/>
        <v>1703706.0261758706</v>
      </c>
      <c r="N22" s="53">
        <f>IF(M22&lt;&gt;0,+H22-M22,0)</f>
        <v>0</v>
      </c>
      <c r="O22" s="53">
        <f>+N22-L22</f>
        <v>0</v>
      </c>
      <c r="P22" s="1"/>
      <c r="R22" s="1"/>
      <c r="S22" s="1"/>
      <c r="T22" s="1"/>
      <c r="U22" s="1"/>
    </row>
    <row r="23" spans="2:21" ht="12.5">
      <c r="B23" t="str">
        <f t="shared" si="0"/>
        <v/>
      </c>
      <c r="C23" s="49">
        <f>IF(D11="","-",+C22+1)</f>
        <v>2020</v>
      </c>
      <c r="D23" s="433">
        <v>11571520.688888686</v>
      </c>
      <c r="E23" s="432">
        <v>388114.48634834524</v>
      </c>
      <c r="F23" s="433">
        <v>11183406.20254034</v>
      </c>
      <c r="G23" s="432">
        <v>1581979.7861437595</v>
      </c>
      <c r="H23" s="436">
        <v>1581979.7861437595</v>
      </c>
      <c r="I23" s="51">
        <f t="shared" si="6"/>
        <v>0</v>
      </c>
      <c r="J23" s="51"/>
      <c r="K23" s="373">
        <f t="shared" ref="K23" si="7">G23</f>
        <v>1581979.7861437595</v>
      </c>
      <c r="L23" s="53">
        <f t="shared" ref="L23" si="8">IF(K23&lt;&gt;0,+G23-K23,0)</f>
        <v>0</v>
      </c>
      <c r="M23" s="373">
        <f t="shared" ref="M23" si="9">H23</f>
        <v>1581979.7861437595</v>
      </c>
      <c r="N23" s="53">
        <f>IF(M23&lt;&gt;0,+H23-M23,0)</f>
        <v>0</v>
      </c>
      <c r="O23" s="53">
        <f>+N23-L23</f>
        <v>0</v>
      </c>
      <c r="P23" s="1"/>
      <c r="R23" s="1"/>
      <c r="S23" s="1"/>
      <c r="T23" s="1"/>
      <c r="U23" s="1"/>
    </row>
    <row r="24" spans="2:21" ht="12.5">
      <c r="B24" t="str">
        <f t="shared" si="0"/>
        <v>IU</v>
      </c>
      <c r="C24" s="49">
        <f>IF(D11="","-",+C23+1)</f>
        <v>2021</v>
      </c>
      <c r="D24" s="433">
        <v>11075905.172169829</v>
      </c>
      <c r="E24" s="432">
        <v>427563.55451612902</v>
      </c>
      <c r="F24" s="433">
        <v>10648341.6176537</v>
      </c>
      <c r="G24" s="432">
        <v>1602683.1037737736</v>
      </c>
      <c r="H24" s="436">
        <v>1602683.1037737736</v>
      </c>
      <c r="I24" s="51">
        <f t="shared" si="6"/>
        <v>0</v>
      </c>
      <c r="J24" s="51"/>
      <c r="K24" s="373">
        <f t="shared" ref="K24" si="10">G24</f>
        <v>1602683.1037737736</v>
      </c>
      <c r="L24" s="53">
        <f t="shared" ref="L24" si="11">IF(K24&lt;&gt;0,+G24-K24,0)</f>
        <v>0</v>
      </c>
      <c r="M24" s="373">
        <f t="shared" ref="M24" si="12">H24</f>
        <v>1602683.1037737736</v>
      </c>
      <c r="N24" s="53">
        <f t="shared" si="4"/>
        <v>0</v>
      </c>
      <c r="O24" s="53">
        <f t="shared" si="5"/>
        <v>0</v>
      </c>
      <c r="P24" s="1"/>
      <c r="R24" s="1"/>
      <c r="S24" s="1"/>
      <c r="T24" s="1"/>
      <c r="U24" s="1"/>
    </row>
    <row r="25" spans="2:21" ht="12.5">
      <c r="B25" t="str">
        <f t="shared" si="0"/>
        <v>IU</v>
      </c>
      <c r="C25" s="49">
        <f>IF(D11="","-",+C24+1)</f>
        <v>2022</v>
      </c>
      <c r="D25" s="433">
        <v>11016451.772943698</v>
      </c>
      <c r="E25" s="432">
        <v>389837.35852941172</v>
      </c>
      <c r="F25" s="433">
        <v>10626614.414414287</v>
      </c>
      <c r="G25" s="432">
        <v>1541434.0555617388</v>
      </c>
      <c r="H25" s="436">
        <v>1541434.0555617388</v>
      </c>
      <c r="I25" s="51">
        <f t="shared" si="6"/>
        <v>0</v>
      </c>
      <c r="J25" s="51"/>
      <c r="K25" s="373">
        <f t="shared" ref="K25" si="13">G25</f>
        <v>1541434.0555617388</v>
      </c>
      <c r="L25" s="53">
        <f t="shared" ref="L25" si="14">IF(K25&lt;&gt;0,+G25-K25,0)</f>
        <v>0</v>
      </c>
      <c r="M25" s="373">
        <f t="shared" ref="M25" si="15">H25</f>
        <v>1541434.0555617388</v>
      </c>
      <c r="N25" s="53">
        <f t="shared" si="4"/>
        <v>0</v>
      </c>
      <c r="O25" s="53">
        <f t="shared" si="5"/>
        <v>0</v>
      </c>
      <c r="P25" s="1"/>
      <c r="R25" s="1"/>
      <c r="S25" s="1"/>
      <c r="T25" s="1"/>
      <c r="U25" s="1"/>
    </row>
    <row r="26" spans="2:21" ht="12.5">
      <c r="B26" t="str">
        <f t="shared" si="0"/>
        <v>IU</v>
      </c>
      <c r="C26" s="49">
        <f>IF(D11="","-",+C25+1)</f>
        <v>2023</v>
      </c>
      <c r="D26" s="433">
        <v>10626614.224414287</v>
      </c>
      <c r="E26" s="432">
        <v>427563.54838709679</v>
      </c>
      <c r="F26" s="433">
        <v>10199050.67602719</v>
      </c>
      <c r="G26" s="432">
        <v>1604555.7292482569</v>
      </c>
      <c r="H26" s="436">
        <v>1604555.7292482569</v>
      </c>
      <c r="I26" s="51">
        <f t="shared" si="6"/>
        <v>0</v>
      </c>
      <c r="J26" s="51"/>
      <c r="K26" s="373">
        <f t="shared" ref="K26:K27" si="16">G26</f>
        <v>1604555.7292482569</v>
      </c>
      <c r="L26" s="53">
        <f t="shared" ref="L26:L27" si="17">IF(K26&lt;&gt;0,+G26-K26,0)</f>
        <v>0</v>
      </c>
      <c r="M26" s="373">
        <f t="shared" ref="M26:M27" si="18">H26</f>
        <v>1604555.7292482569</v>
      </c>
      <c r="N26" s="53">
        <f t="shared" ref="N26:N27" si="19">IF(M26&lt;&gt;0,+H26-M26,0)</f>
        <v>0</v>
      </c>
      <c r="O26" s="53">
        <f t="shared" ref="O26:O27" si="20">+N26-L26</f>
        <v>0</v>
      </c>
      <c r="P26" s="1"/>
      <c r="R26" s="1"/>
      <c r="S26" s="1"/>
      <c r="T26" s="1"/>
      <c r="U26" s="1"/>
    </row>
    <row r="27" spans="2:21" ht="12.5">
      <c r="B27" t="str">
        <f t="shared" si="0"/>
        <v/>
      </c>
      <c r="C27" s="49">
        <f>IF(D11="","-",+C26+1)</f>
        <v>2024</v>
      </c>
      <c r="D27" s="433">
        <v>10199050.67602719</v>
      </c>
      <c r="E27" s="432">
        <v>427563.54838709679</v>
      </c>
      <c r="F27" s="433">
        <v>9771487.1276400927</v>
      </c>
      <c r="G27" s="432">
        <v>1565201.541840293</v>
      </c>
      <c r="H27" s="436">
        <v>1565201.541840293</v>
      </c>
      <c r="I27" s="51">
        <f t="shared" si="6"/>
        <v>0</v>
      </c>
      <c r="J27" s="51"/>
      <c r="K27" s="373">
        <f t="shared" si="16"/>
        <v>1565201.541840293</v>
      </c>
      <c r="L27" s="53">
        <f t="shared" si="17"/>
        <v>0</v>
      </c>
      <c r="M27" s="373">
        <f t="shared" si="18"/>
        <v>1565201.541840293</v>
      </c>
      <c r="N27" s="53">
        <f t="shared" si="19"/>
        <v>0</v>
      </c>
      <c r="O27" s="53">
        <f t="shared" si="20"/>
        <v>0</v>
      </c>
      <c r="P27" s="1"/>
      <c r="R27" s="1"/>
      <c r="S27" s="1"/>
      <c r="T27" s="1"/>
      <c r="U27" s="1"/>
    </row>
    <row r="28" spans="2:21" ht="12.5">
      <c r="B28" t="str">
        <f t="shared" si="0"/>
        <v/>
      </c>
      <c r="C28" s="49">
        <f>IF(D11="","-",+C27+1)</f>
        <v>2025</v>
      </c>
      <c r="D28" s="433">
        <v>9771487.1276400927</v>
      </c>
      <c r="E28" s="432">
        <v>441815.66666666669</v>
      </c>
      <c r="F28" s="433">
        <v>9329671.4609734267</v>
      </c>
      <c r="G28" s="432">
        <v>1534878.7735417741</v>
      </c>
      <c r="H28" s="436">
        <v>1534878.7735417741</v>
      </c>
      <c r="I28" s="51">
        <f t="shared" si="6"/>
        <v>0</v>
      </c>
      <c r="J28" s="51"/>
      <c r="K28" s="373">
        <f t="shared" ref="K28" si="21">G28</f>
        <v>1534878.7735417741</v>
      </c>
      <c r="L28" s="53">
        <f t="shared" ref="L28" si="22">IF(K28&lt;&gt;0,+G28-K28,0)</f>
        <v>0</v>
      </c>
      <c r="M28" s="373">
        <f t="shared" ref="M28" si="23">H28</f>
        <v>1534878.7735417741</v>
      </c>
      <c r="N28" s="53">
        <f t="shared" ref="N28" si="24">IF(M28&lt;&gt;0,+H28-M28,0)</f>
        <v>0</v>
      </c>
      <c r="O28" s="53">
        <f t="shared" ref="O28" si="25">+N28-L28</f>
        <v>0</v>
      </c>
      <c r="P28" s="1"/>
      <c r="R28" s="1"/>
      <c r="S28" s="1"/>
      <c r="T28" s="1"/>
      <c r="U28" s="1"/>
    </row>
    <row r="29" spans="2:21" ht="13">
      <c r="B29" t="str">
        <f t="shared" si="0"/>
        <v/>
      </c>
      <c r="C29" s="479">
        <f>IF(D11="","-",+C28+1)</f>
        <v>2026</v>
      </c>
      <c r="D29" s="54">
        <f>IF(F28+SUM(E$17:E28)=D$10,F28,D$10-SUM(E$17:E28))</f>
        <v>9329671.4609734267</v>
      </c>
      <c r="E29" s="374">
        <f t="shared" ref="E29:E73" si="26">IF(+$I$14&lt;F28,$I$14,D29)</f>
        <v>441815.66666666669</v>
      </c>
      <c r="F29" s="54">
        <f t="shared" ref="F29:F73" si="27">+D29-E29</f>
        <v>8887855.7943067607</v>
      </c>
      <c r="G29" s="375">
        <f t="shared" ref="G29:G73" si="28">(D29+F29)/2*I$12+E29</f>
        <v>1439517.0903413792</v>
      </c>
      <c r="H29" s="356">
        <f t="shared" ref="H29:H73" si="29">+(D29+F29)/2*I$13+E29</f>
        <v>1439517.0903413792</v>
      </c>
      <c r="I29" s="51">
        <f t="shared" si="6"/>
        <v>0</v>
      </c>
      <c r="J29" s="51"/>
      <c r="K29" s="112"/>
      <c r="L29" s="53">
        <f t="shared" ref="L29:L73" si="30">IF(K29&lt;&gt;0,+G29-K29,0)</f>
        <v>0</v>
      </c>
      <c r="M29" s="112"/>
      <c r="N29" s="53">
        <f t="shared" si="4"/>
        <v>0</v>
      </c>
      <c r="O29" s="53">
        <f t="shared" si="5"/>
        <v>0</v>
      </c>
      <c r="P29" s="1"/>
      <c r="R29" s="1"/>
      <c r="S29" s="1"/>
      <c r="T29" s="1"/>
      <c r="U29" s="1"/>
    </row>
    <row r="30" spans="2:21" ht="12.5">
      <c r="B30" t="str">
        <f t="shared" si="0"/>
        <v/>
      </c>
      <c r="C30" s="49">
        <f>IF(D11="","-",+C29+1)</f>
        <v>2027</v>
      </c>
      <c r="D30" s="54">
        <f>IF(F29+SUM(E$17:E29)=D$10,F29,D$10-SUM(E$17:E29))</f>
        <v>8887855.7943067607</v>
      </c>
      <c r="E30" s="374">
        <f t="shared" si="26"/>
        <v>441815.66666666669</v>
      </c>
      <c r="F30" s="54">
        <f t="shared" si="27"/>
        <v>8446040.1276400946</v>
      </c>
      <c r="G30" s="375">
        <f t="shared" si="28"/>
        <v>1391124.1209270079</v>
      </c>
      <c r="H30" s="356">
        <f t="shared" si="29"/>
        <v>1391124.1209270079</v>
      </c>
      <c r="I30" s="51">
        <f t="shared" si="6"/>
        <v>0</v>
      </c>
      <c r="J30" s="51"/>
      <c r="K30" s="112"/>
      <c r="L30" s="53">
        <f t="shared" si="30"/>
        <v>0</v>
      </c>
      <c r="M30" s="112"/>
      <c r="N30" s="53">
        <f t="shared" si="4"/>
        <v>0</v>
      </c>
      <c r="O30" s="53">
        <f t="shared" si="5"/>
        <v>0</v>
      </c>
      <c r="P30" s="1"/>
      <c r="R30" s="1"/>
      <c r="S30" s="1"/>
      <c r="T30" s="1"/>
      <c r="U30" s="1"/>
    </row>
    <row r="31" spans="2:21" ht="12.5">
      <c r="B31" t="str">
        <f t="shared" si="0"/>
        <v/>
      </c>
      <c r="C31" s="49">
        <f>IF(D11="","-",+C30+1)</f>
        <v>2028</v>
      </c>
      <c r="D31" s="54">
        <f>IF(F30+SUM(E$17:E30)=D$10,F30,D$10-SUM(E$17:E30))</f>
        <v>8446040.1276400946</v>
      </c>
      <c r="E31" s="374">
        <f t="shared" si="26"/>
        <v>441815.66666666669</v>
      </c>
      <c r="F31" s="54">
        <f t="shared" si="27"/>
        <v>8004224.4609734276</v>
      </c>
      <c r="G31" s="375">
        <f t="shared" si="28"/>
        <v>1342731.1515126363</v>
      </c>
      <c r="H31" s="356">
        <f t="shared" si="29"/>
        <v>1342731.1515126363</v>
      </c>
      <c r="I31" s="51">
        <f t="shared" si="6"/>
        <v>0</v>
      </c>
      <c r="J31" s="51"/>
      <c r="K31" s="112"/>
      <c r="L31" s="53">
        <f t="shared" si="30"/>
        <v>0</v>
      </c>
      <c r="M31" s="112"/>
      <c r="N31" s="53">
        <f t="shared" si="4"/>
        <v>0</v>
      </c>
      <c r="O31" s="53">
        <f t="shared" si="5"/>
        <v>0</v>
      </c>
      <c r="P31" s="1"/>
      <c r="R31" s="1"/>
      <c r="S31" s="1"/>
      <c r="T31" s="1"/>
      <c r="U31" s="1"/>
    </row>
    <row r="32" spans="2:21" ht="12.5">
      <c r="B32" t="str">
        <f t="shared" si="0"/>
        <v/>
      </c>
      <c r="C32" s="49">
        <f>IF(D12="","-",+C31+1)</f>
        <v>2029</v>
      </c>
      <c r="D32" s="54">
        <f>IF(F31+SUM(E$17:E31)=D$10,F31,D$10-SUM(E$17:E31))</f>
        <v>8004224.4609734276</v>
      </c>
      <c r="E32" s="374">
        <f>IF(+$I$14&lt;F31,$I$14,D32)</f>
        <v>441815.66666666669</v>
      </c>
      <c r="F32" s="54">
        <f>+D32-E32</f>
        <v>7562408.7943067607</v>
      </c>
      <c r="G32" s="375">
        <f t="shared" si="28"/>
        <v>1294338.182098265</v>
      </c>
      <c r="H32" s="356">
        <f t="shared" si="29"/>
        <v>1294338.182098265</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2030</v>
      </c>
      <c r="D33" s="54">
        <f>IF(F32+SUM(E$17:E32)=D$10,F32,D$10-SUM(E$17:E32))</f>
        <v>7562408.7943067607</v>
      </c>
      <c r="E33" s="374">
        <f>IF(+$I$14&lt;F32,$I$14,D33)</f>
        <v>441815.66666666669</v>
      </c>
      <c r="F33" s="54">
        <f>+D33-E33</f>
        <v>7120593.1276400937</v>
      </c>
      <c r="G33" s="375">
        <f t="shared" si="28"/>
        <v>1245945.2126838935</v>
      </c>
      <c r="H33" s="356">
        <f t="shared" si="29"/>
        <v>1245945.2126838935</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2031</v>
      </c>
      <c r="D34" s="377">
        <f>IF(F33+SUM(E$17:E33)=D$10,F33,D$10-SUM(E$17:E33))</f>
        <v>7120593.1276400937</v>
      </c>
      <c r="E34" s="378">
        <f t="shared" si="26"/>
        <v>441815.66666666669</v>
      </c>
      <c r="F34" s="377">
        <f t="shared" si="27"/>
        <v>6678777.4609734267</v>
      </c>
      <c r="G34" s="375">
        <f t="shared" si="28"/>
        <v>1197552.2432695222</v>
      </c>
      <c r="H34" s="356">
        <f t="shared" si="29"/>
        <v>1197552.2432695222</v>
      </c>
      <c r="I34" s="381">
        <f t="shared" si="6"/>
        <v>0</v>
      </c>
      <c r="J34" s="381"/>
      <c r="K34" s="382"/>
      <c r="L34" s="383">
        <f t="shared" si="30"/>
        <v>0</v>
      </c>
      <c r="M34" s="382"/>
      <c r="N34" s="383">
        <f t="shared" si="4"/>
        <v>0</v>
      </c>
      <c r="O34" s="383">
        <f t="shared" si="5"/>
        <v>0</v>
      </c>
      <c r="P34" s="384"/>
      <c r="Q34" s="184"/>
      <c r="R34" s="384"/>
      <c r="S34" s="384"/>
      <c r="T34" s="384"/>
      <c r="U34" s="1"/>
    </row>
    <row r="35" spans="2:21" ht="12.5">
      <c r="B35" t="str">
        <f t="shared" si="0"/>
        <v/>
      </c>
      <c r="C35" s="49">
        <f>IF(D11="","-",+C34+1)</f>
        <v>2032</v>
      </c>
      <c r="D35" s="54">
        <f>IF(F34+SUM(E$17:E34)=D$10,F34,D$10-SUM(E$17:E34))</f>
        <v>6678777.4609734267</v>
      </c>
      <c r="E35" s="374">
        <f t="shared" si="26"/>
        <v>441815.66666666669</v>
      </c>
      <c r="F35" s="54">
        <f t="shared" si="27"/>
        <v>6236961.7943067597</v>
      </c>
      <c r="G35" s="375">
        <f t="shared" si="28"/>
        <v>1149159.2738551507</v>
      </c>
      <c r="H35" s="356">
        <f t="shared" si="29"/>
        <v>1149159.2738551507</v>
      </c>
      <c r="I35" s="51">
        <f t="shared" si="6"/>
        <v>0</v>
      </c>
      <c r="J35" s="51"/>
      <c r="K35" s="112"/>
      <c r="L35" s="53">
        <f t="shared" si="30"/>
        <v>0</v>
      </c>
      <c r="M35" s="112"/>
      <c r="N35" s="53">
        <f t="shared" si="4"/>
        <v>0</v>
      </c>
      <c r="O35" s="53">
        <f t="shared" si="5"/>
        <v>0</v>
      </c>
      <c r="P35" s="1"/>
      <c r="R35" s="1"/>
      <c r="S35" s="1"/>
      <c r="T35" s="1"/>
      <c r="U35" s="1"/>
    </row>
    <row r="36" spans="2:21" ht="12.5">
      <c r="B36" t="str">
        <f t="shared" si="0"/>
        <v/>
      </c>
      <c r="C36" s="49">
        <f>IF(D11="","-",+C35+1)</f>
        <v>2033</v>
      </c>
      <c r="D36" s="54">
        <f>IF(F35+SUM(E$17:E35)=D$10,F35,D$10-SUM(E$17:E35))</f>
        <v>6236961.7943067597</v>
      </c>
      <c r="E36" s="374">
        <f t="shared" si="26"/>
        <v>441815.66666666669</v>
      </c>
      <c r="F36" s="54">
        <f t="shared" si="27"/>
        <v>5795146.1276400927</v>
      </c>
      <c r="G36" s="375">
        <f t="shared" si="28"/>
        <v>1100766.3044407794</v>
      </c>
      <c r="H36" s="356">
        <f t="shared" si="29"/>
        <v>1100766.3044407794</v>
      </c>
      <c r="I36" s="51">
        <f t="shared" si="6"/>
        <v>0</v>
      </c>
      <c r="J36" s="51"/>
      <c r="K36" s="112"/>
      <c r="L36" s="53">
        <f t="shared" si="30"/>
        <v>0</v>
      </c>
      <c r="M36" s="112"/>
      <c r="N36" s="53">
        <f t="shared" si="4"/>
        <v>0</v>
      </c>
      <c r="O36" s="53">
        <f t="shared" si="5"/>
        <v>0</v>
      </c>
      <c r="P36" s="1"/>
      <c r="R36" s="1"/>
      <c r="S36" s="1"/>
      <c r="T36" s="1"/>
      <c r="U36" s="1"/>
    </row>
    <row r="37" spans="2:21" ht="12.5">
      <c r="B37" t="str">
        <f t="shared" si="0"/>
        <v/>
      </c>
      <c r="C37" s="49">
        <f>IF(D11="","-",+C36+1)</f>
        <v>2034</v>
      </c>
      <c r="D37" s="54">
        <f>IF(F36+SUM(E$17:E36)=D$10,F36,D$10-SUM(E$17:E36))</f>
        <v>5795146.1276400927</v>
      </c>
      <c r="E37" s="374">
        <f t="shared" si="26"/>
        <v>441815.66666666669</v>
      </c>
      <c r="F37" s="54">
        <f t="shared" si="27"/>
        <v>5353330.4609734258</v>
      </c>
      <c r="G37" s="375">
        <f t="shared" si="28"/>
        <v>1052373.3350264081</v>
      </c>
      <c r="H37" s="356">
        <f t="shared" si="29"/>
        <v>1052373.3350264081</v>
      </c>
      <c r="I37" s="51">
        <f t="shared" si="6"/>
        <v>0</v>
      </c>
      <c r="J37" s="51"/>
      <c r="K37" s="112"/>
      <c r="L37" s="53">
        <f t="shared" si="30"/>
        <v>0</v>
      </c>
      <c r="M37" s="112"/>
      <c r="N37" s="53">
        <f t="shared" si="4"/>
        <v>0</v>
      </c>
      <c r="O37" s="53">
        <f t="shared" si="5"/>
        <v>0</v>
      </c>
      <c r="P37" s="1"/>
      <c r="R37" s="1"/>
      <c r="S37" s="1"/>
      <c r="T37" s="1"/>
      <c r="U37" s="1"/>
    </row>
    <row r="38" spans="2:21" ht="12.5">
      <c r="B38" t="str">
        <f t="shared" si="0"/>
        <v/>
      </c>
      <c r="C38" s="49">
        <f>IF(D11="","-",+C37+1)</f>
        <v>2035</v>
      </c>
      <c r="D38" s="54">
        <f>IF(F37+SUM(E$17:E37)=D$10,F37,D$10-SUM(E$17:E37))</f>
        <v>5353330.4609734258</v>
      </c>
      <c r="E38" s="374">
        <f t="shared" si="26"/>
        <v>441815.66666666669</v>
      </c>
      <c r="F38" s="54">
        <f t="shared" si="27"/>
        <v>4911514.7943067588</v>
      </c>
      <c r="G38" s="375">
        <f t="shared" si="28"/>
        <v>1003980.3656120365</v>
      </c>
      <c r="H38" s="356">
        <f t="shared" si="29"/>
        <v>1003980.3656120365</v>
      </c>
      <c r="I38" s="51">
        <f t="shared" si="6"/>
        <v>0</v>
      </c>
      <c r="J38" s="51"/>
      <c r="K38" s="112"/>
      <c r="L38" s="53">
        <f t="shared" si="30"/>
        <v>0</v>
      </c>
      <c r="M38" s="112"/>
      <c r="N38" s="53">
        <f t="shared" si="4"/>
        <v>0</v>
      </c>
      <c r="O38" s="53">
        <f t="shared" si="5"/>
        <v>0</v>
      </c>
      <c r="P38" s="1"/>
      <c r="R38" s="1"/>
      <c r="S38" s="1"/>
      <c r="T38" s="1"/>
      <c r="U38" s="1"/>
    </row>
    <row r="39" spans="2:21" ht="12.5">
      <c r="B39" t="str">
        <f t="shared" si="0"/>
        <v/>
      </c>
      <c r="C39" s="49">
        <f>IF(D11="","-",+C38+1)</f>
        <v>2036</v>
      </c>
      <c r="D39" s="54">
        <f>IF(F38+SUM(E$17:E38)=D$10,F38,D$10-SUM(E$17:E38))</f>
        <v>4911514.7943067588</v>
      </c>
      <c r="E39" s="374">
        <f t="shared" si="26"/>
        <v>441815.66666666669</v>
      </c>
      <c r="F39" s="54">
        <f t="shared" si="27"/>
        <v>4469699.1276400918</v>
      </c>
      <c r="G39" s="375">
        <f t="shared" si="28"/>
        <v>955587.39619766513</v>
      </c>
      <c r="H39" s="356">
        <f t="shared" si="29"/>
        <v>955587.39619766513</v>
      </c>
      <c r="I39" s="51">
        <f t="shared" si="6"/>
        <v>0</v>
      </c>
      <c r="J39" s="51"/>
      <c r="K39" s="112"/>
      <c r="L39" s="53">
        <f t="shared" si="30"/>
        <v>0</v>
      </c>
      <c r="M39" s="112"/>
      <c r="N39" s="53">
        <f t="shared" si="4"/>
        <v>0</v>
      </c>
      <c r="O39" s="53">
        <f t="shared" si="5"/>
        <v>0</v>
      </c>
      <c r="P39" s="1"/>
      <c r="R39" s="1"/>
      <c r="S39" s="1"/>
      <c r="T39" s="1"/>
      <c r="U39" s="1"/>
    </row>
    <row r="40" spans="2:21" ht="12.5">
      <c r="B40" t="str">
        <f t="shared" si="0"/>
        <v/>
      </c>
      <c r="C40" s="49">
        <f>IF(D11="","-",+C39+1)</f>
        <v>2037</v>
      </c>
      <c r="D40" s="54">
        <f>IF(F39+SUM(E$17:E39)=D$10,F39,D$10-SUM(E$17:E39))</f>
        <v>4469699.1276400918</v>
      </c>
      <c r="E40" s="374">
        <f t="shared" si="26"/>
        <v>441815.66666666669</v>
      </c>
      <c r="F40" s="54">
        <f t="shared" si="27"/>
        <v>4027883.4609734253</v>
      </c>
      <c r="G40" s="375">
        <f t="shared" si="28"/>
        <v>907194.42678329383</v>
      </c>
      <c r="H40" s="356">
        <f t="shared" si="29"/>
        <v>907194.42678329383</v>
      </c>
      <c r="I40" s="51">
        <f t="shared" si="6"/>
        <v>0</v>
      </c>
      <c r="J40" s="51"/>
      <c r="K40" s="112"/>
      <c r="L40" s="53">
        <f t="shared" si="30"/>
        <v>0</v>
      </c>
      <c r="M40" s="112"/>
      <c r="N40" s="53">
        <f t="shared" si="4"/>
        <v>0</v>
      </c>
      <c r="O40" s="53">
        <f t="shared" si="5"/>
        <v>0</v>
      </c>
      <c r="P40" s="1"/>
      <c r="R40" s="1"/>
      <c r="S40" s="1"/>
      <c r="T40" s="1"/>
      <c r="U40" s="1"/>
    </row>
    <row r="41" spans="2:21" ht="12.5">
      <c r="B41" t="str">
        <f t="shared" si="0"/>
        <v/>
      </c>
      <c r="C41" s="49">
        <f>IF(D12="","-",+C40+1)</f>
        <v>2038</v>
      </c>
      <c r="D41" s="54">
        <f>IF(F40+SUM(E$17:E40)=D$10,F40,D$10-SUM(E$17:E40))</f>
        <v>4027883.4609734253</v>
      </c>
      <c r="E41" s="374">
        <f t="shared" si="26"/>
        <v>441815.66666666669</v>
      </c>
      <c r="F41" s="54">
        <f t="shared" si="27"/>
        <v>3586067.7943067588</v>
      </c>
      <c r="G41" s="375">
        <f t="shared" si="28"/>
        <v>858801.45736892242</v>
      </c>
      <c r="H41" s="356">
        <f t="shared" si="29"/>
        <v>858801.45736892242</v>
      </c>
      <c r="I41" s="51">
        <f t="shared" si="6"/>
        <v>0</v>
      </c>
      <c r="J41" s="51"/>
      <c r="K41" s="112"/>
      <c r="L41" s="53">
        <f t="shared" si="30"/>
        <v>0</v>
      </c>
      <c r="M41" s="112"/>
      <c r="N41" s="53">
        <f t="shared" si="4"/>
        <v>0</v>
      </c>
      <c r="O41" s="53">
        <f t="shared" si="5"/>
        <v>0</v>
      </c>
      <c r="P41" s="1"/>
      <c r="R41" s="1"/>
      <c r="S41" s="1"/>
      <c r="T41" s="1"/>
      <c r="U41" s="1"/>
    </row>
    <row r="42" spans="2:21" ht="12.5">
      <c r="B42" t="str">
        <f t="shared" si="0"/>
        <v/>
      </c>
      <c r="C42" s="49">
        <f>IF(D13="","-",+C41+1)</f>
        <v>2039</v>
      </c>
      <c r="D42" s="54">
        <f>IF(F41+SUM(E$17:E41)=D$10,F41,D$10-SUM(E$17:E41))</f>
        <v>3586067.7943067588</v>
      </c>
      <c r="E42" s="374">
        <f t="shared" si="26"/>
        <v>441815.66666666669</v>
      </c>
      <c r="F42" s="54">
        <f t="shared" si="27"/>
        <v>3144252.1276400923</v>
      </c>
      <c r="G42" s="375">
        <f t="shared" si="28"/>
        <v>810408.48795455112</v>
      </c>
      <c r="H42" s="356">
        <f t="shared" si="29"/>
        <v>810408.48795455112</v>
      </c>
      <c r="I42" s="51">
        <f t="shared" si="6"/>
        <v>0</v>
      </c>
      <c r="J42" s="51"/>
      <c r="K42" s="112"/>
      <c r="L42" s="53">
        <f t="shared" si="30"/>
        <v>0</v>
      </c>
      <c r="M42" s="112"/>
      <c r="N42" s="53">
        <f t="shared" si="4"/>
        <v>0</v>
      </c>
      <c r="O42" s="53">
        <f t="shared" si="5"/>
        <v>0</v>
      </c>
      <c r="P42" s="1"/>
      <c r="R42" s="1"/>
      <c r="S42" s="1"/>
      <c r="T42" s="1"/>
      <c r="U42" s="1"/>
    </row>
    <row r="43" spans="2:21" ht="12.5">
      <c r="B43" t="str">
        <f t="shared" si="0"/>
        <v/>
      </c>
      <c r="C43" s="49">
        <f>IF(D11="","-",+C42+1)</f>
        <v>2040</v>
      </c>
      <c r="D43" s="54">
        <f>IF(F42+SUM(E$17:E42)=D$10,F42,D$10-SUM(E$17:E42))</f>
        <v>3144252.1276400923</v>
      </c>
      <c r="E43" s="374">
        <f t="shared" si="26"/>
        <v>441815.66666666669</v>
      </c>
      <c r="F43" s="54">
        <f t="shared" si="27"/>
        <v>2702436.4609734258</v>
      </c>
      <c r="G43" s="375">
        <f t="shared" si="28"/>
        <v>762015.51854017971</v>
      </c>
      <c r="H43" s="356">
        <f t="shared" si="29"/>
        <v>762015.51854017971</v>
      </c>
      <c r="I43" s="51">
        <f t="shared" si="6"/>
        <v>0</v>
      </c>
      <c r="J43" s="51"/>
      <c r="K43" s="112"/>
      <c r="L43" s="53">
        <f t="shared" si="30"/>
        <v>0</v>
      </c>
      <c r="M43" s="112"/>
      <c r="N43" s="53">
        <f t="shared" si="4"/>
        <v>0</v>
      </c>
      <c r="O43" s="53">
        <f t="shared" si="5"/>
        <v>0</v>
      </c>
      <c r="P43" s="1"/>
      <c r="R43" s="1"/>
      <c r="S43" s="1"/>
      <c r="T43" s="1"/>
      <c r="U43" s="1"/>
    </row>
    <row r="44" spans="2:21" ht="12.5">
      <c r="B44" t="str">
        <f t="shared" si="0"/>
        <v/>
      </c>
      <c r="C44" s="49">
        <f>IF(D11="","-",+C43+1)</f>
        <v>2041</v>
      </c>
      <c r="D44" s="54">
        <f>IF(F43+SUM(E$17:E43)=D$10,F43,D$10-SUM(E$17:E43))</f>
        <v>2702436.4609734258</v>
      </c>
      <c r="E44" s="374">
        <f t="shared" si="26"/>
        <v>441815.66666666669</v>
      </c>
      <c r="F44" s="54">
        <f t="shared" si="27"/>
        <v>2260620.7943067593</v>
      </c>
      <c r="G44" s="375">
        <f t="shared" si="28"/>
        <v>713622.54912580829</v>
      </c>
      <c r="H44" s="356">
        <f t="shared" si="29"/>
        <v>713622.54912580829</v>
      </c>
      <c r="I44" s="51">
        <f t="shared" si="6"/>
        <v>0</v>
      </c>
      <c r="J44" s="51"/>
      <c r="K44" s="112"/>
      <c r="L44" s="53">
        <f t="shared" si="30"/>
        <v>0</v>
      </c>
      <c r="M44" s="112"/>
      <c r="N44" s="53">
        <f t="shared" si="4"/>
        <v>0</v>
      </c>
      <c r="O44" s="53">
        <f t="shared" si="5"/>
        <v>0</v>
      </c>
      <c r="P44" s="1"/>
      <c r="R44" s="1"/>
      <c r="S44" s="1"/>
      <c r="T44" s="1"/>
      <c r="U44" s="1"/>
    </row>
    <row r="45" spans="2:21" ht="12.5">
      <c r="B45" t="str">
        <f t="shared" si="0"/>
        <v/>
      </c>
      <c r="C45" s="49">
        <f>IF(D11="","-",+C44+1)</f>
        <v>2042</v>
      </c>
      <c r="D45" s="54">
        <f>IF(F44+SUM(E$17:E44)=D$10,F44,D$10-SUM(E$17:E44))</f>
        <v>2260620.7943067593</v>
      </c>
      <c r="E45" s="374">
        <f t="shared" si="26"/>
        <v>441815.66666666669</v>
      </c>
      <c r="F45" s="54">
        <f t="shared" si="27"/>
        <v>1818805.1276400925</v>
      </c>
      <c r="G45" s="375">
        <f t="shared" si="28"/>
        <v>665229.57971143699</v>
      </c>
      <c r="H45" s="356">
        <f t="shared" si="29"/>
        <v>665229.57971143699</v>
      </c>
      <c r="I45" s="51">
        <f t="shared" si="6"/>
        <v>0</v>
      </c>
      <c r="J45" s="51"/>
      <c r="K45" s="112"/>
      <c r="L45" s="53">
        <f t="shared" si="30"/>
        <v>0</v>
      </c>
      <c r="M45" s="112"/>
      <c r="N45" s="53">
        <f t="shared" si="4"/>
        <v>0</v>
      </c>
      <c r="O45" s="53">
        <f t="shared" si="5"/>
        <v>0</v>
      </c>
      <c r="P45" s="1"/>
      <c r="R45" s="1"/>
      <c r="S45" s="1"/>
      <c r="T45" s="1"/>
      <c r="U45" s="1"/>
    </row>
    <row r="46" spans="2:21" ht="12.5">
      <c r="B46" t="str">
        <f t="shared" si="0"/>
        <v/>
      </c>
      <c r="C46" s="49">
        <f>IF(D11="","-",+C45+1)</f>
        <v>2043</v>
      </c>
      <c r="D46" s="54">
        <f>IF(F45+SUM(E$17:E45)=D$10,F45,D$10-SUM(E$17:E45))</f>
        <v>1818805.1276400925</v>
      </c>
      <c r="E46" s="374">
        <f t="shared" si="26"/>
        <v>441815.66666666669</v>
      </c>
      <c r="F46" s="54">
        <f t="shared" si="27"/>
        <v>1376989.4609734258</v>
      </c>
      <c r="G46" s="375">
        <f t="shared" si="28"/>
        <v>616836.61029706558</v>
      </c>
      <c r="H46" s="356">
        <f t="shared" si="29"/>
        <v>616836.61029706558</v>
      </c>
      <c r="I46" s="51">
        <f t="shared" si="6"/>
        <v>0</v>
      </c>
      <c r="J46" s="51"/>
      <c r="K46" s="112"/>
      <c r="L46" s="53">
        <f t="shared" si="30"/>
        <v>0</v>
      </c>
      <c r="M46" s="112"/>
      <c r="N46" s="53">
        <f t="shared" si="4"/>
        <v>0</v>
      </c>
      <c r="O46" s="53">
        <f t="shared" si="5"/>
        <v>0</v>
      </c>
      <c r="P46" s="1"/>
      <c r="R46" s="1"/>
      <c r="S46" s="1"/>
      <c r="T46" s="1"/>
      <c r="U46" s="1"/>
    </row>
    <row r="47" spans="2:21" ht="12.5">
      <c r="B47" t="str">
        <f t="shared" si="0"/>
        <v/>
      </c>
      <c r="C47" s="49">
        <f>IF(D11="","-",+C46+1)</f>
        <v>2044</v>
      </c>
      <c r="D47" s="54">
        <f>IF(F46+SUM(E$17:E46)=D$10,F46,D$10-SUM(E$17:E46))</f>
        <v>1376989.4609734258</v>
      </c>
      <c r="E47" s="374">
        <f t="shared" si="26"/>
        <v>441815.66666666669</v>
      </c>
      <c r="F47" s="54">
        <f t="shared" si="27"/>
        <v>935173.79430675902</v>
      </c>
      <c r="G47" s="375">
        <f t="shared" si="28"/>
        <v>568443.64088269416</v>
      </c>
      <c r="H47" s="356">
        <f t="shared" si="29"/>
        <v>568443.64088269416</v>
      </c>
      <c r="I47" s="51">
        <f t="shared" si="6"/>
        <v>0</v>
      </c>
      <c r="J47" s="51"/>
      <c r="K47" s="112"/>
      <c r="L47" s="53">
        <f t="shared" si="30"/>
        <v>0</v>
      </c>
      <c r="M47" s="112"/>
      <c r="N47" s="53">
        <f t="shared" si="4"/>
        <v>0</v>
      </c>
      <c r="O47" s="53">
        <f t="shared" si="5"/>
        <v>0</v>
      </c>
      <c r="P47" s="1"/>
      <c r="R47" s="1"/>
      <c r="S47" s="1"/>
      <c r="T47" s="1"/>
      <c r="U47" s="1"/>
    </row>
    <row r="48" spans="2:21" ht="12.5">
      <c r="B48" t="str">
        <f t="shared" si="0"/>
        <v/>
      </c>
      <c r="C48" s="49">
        <f>IF(D11="","-",+C47+1)</f>
        <v>2045</v>
      </c>
      <c r="D48" s="54">
        <f>IF(F47+SUM(E$17:E47)=D$10,F47,D$10-SUM(E$17:E47))</f>
        <v>935173.79430675902</v>
      </c>
      <c r="E48" s="374">
        <f t="shared" si="26"/>
        <v>441815.66666666669</v>
      </c>
      <c r="F48" s="54">
        <f t="shared" si="27"/>
        <v>493358.12764009234</v>
      </c>
      <c r="G48" s="375">
        <f t="shared" si="28"/>
        <v>520050.67146832281</v>
      </c>
      <c r="H48" s="356">
        <f t="shared" si="29"/>
        <v>520050.67146832281</v>
      </c>
      <c r="I48" s="51">
        <f t="shared" si="6"/>
        <v>0</v>
      </c>
      <c r="J48" s="51"/>
      <c r="K48" s="112"/>
      <c r="L48" s="53">
        <f t="shared" si="30"/>
        <v>0</v>
      </c>
      <c r="M48" s="112"/>
      <c r="N48" s="53">
        <f t="shared" si="4"/>
        <v>0</v>
      </c>
      <c r="O48" s="53">
        <f t="shared" si="5"/>
        <v>0</v>
      </c>
      <c r="P48" s="1"/>
      <c r="R48" s="1"/>
      <c r="S48" s="1"/>
      <c r="T48" s="1"/>
      <c r="U48" s="1"/>
    </row>
    <row r="49" spans="2:21" ht="12.5">
      <c r="B49" t="str">
        <f t="shared" si="0"/>
        <v/>
      </c>
      <c r="C49" s="49">
        <f>IF(D11="","-",+C48+1)</f>
        <v>2046</v>
      </c>
      <c r="D49" s="54">
        <f>IF(F48+SUM(E$17:E48)=D$10,F48,D$10-SUM(E$17:E48))</f>
        <v>493358.12764009234</v>
      </c>
      <c r="E49" s="374">
        <f t="shared" si="26"/>
        <v>441815.66666666669</v>
      </c>
      <c r="F49" s="54">
        <f t="shared" si="27"/>
        <v>51542.460973425652</v>
      </c>
      <c r="G49" s="375">
        <f t="shared" si="28"/>
        <v>471657.70205395145</v>
      </c>
      <c r="H49" s="356">
        <f t="shared" si="29"/>
        <v>471657.70205395145</v>
      </c>
      <c r="I49" s="51">
        <f t="shared" si="6"/>
        <v>0</v>
      </c>
      <c r="J49" s="51"/>
      <c r="K49" s="112"/>
      <c r="L49" s="53">
        <f t="shared" si="30"/>
        <v>0</v>
      </c>
      <c r="M49" s="112"/>
      <c r="N49" s="53">
        <f t="shared" si="4"/>
        <v>0</v>
      </c>
      <c r="O49" s="53">
        <f t="shared" si="5"/>
        <v>0</v>
      </c>
      <c r="P49" s="1"/>
      <c r="R49" s="1"/>
      <c r="S49" s="1"/>
      <c r="T49" s="1"/>
      <c r="U49" s="1"/>
    </row>
    <row r="50" spans="2:21" ht="12.5">
      <c r="B50" t="str">
        <f t="shared" si="0"/>
        <v/>
      </c>
      <c r="C50" s="49">
        <f>IF(D11="","-",+C49+1)</f>
        <v>2047</v>
      </c>
      <c r="D50" s="54">
        <f>IF(F49+SUM(E$17:E49)=D$10,F49,D$10-SUM(E$17:E49))</f>
        <v>51542.460973425652</v>
      </c>
      <c r="E50" s="374">
        <f t="shared" si="26"/>
        <v>51542.460973425652</v>
      </c>
      <c r="F50" s="54">
        <f t="shared" si="27"/>
        <v>0</v>
      </c>
      <c r="G50" s="375">
        <f t="shared" si="28"/>
        <v>54365.236313475179</v>
      </c>
      <c r="H50" s="356">
        <f t="shared" si="29"/>
        <v>54365.236313475179</v>
      </c>
      <c r="I50" s="51">
        <f t="shared" si="6"/>
        <v>0</v>
      </c>
      <c r="J50" s="51"/>
      <c r="K50" s="112"/>
      <c r="L50" s="53">
        <f t="shared" si="30"/>
        <v>0</v>
      </c>
      <c r="M50" s="112"/>
      <c r="N50" s="53">
        <f t="shared" si="4"/>
        <v>0</v>
      </c>
      <c r="O50" s="53">
        <f t="shared" si="5"/>
        <v>0</v>
      </c>
      <c r="P50" s="1"/>
      <c r="R50" s="1"/>
      <c r="S50" s="1"/>
      <c r="T50" s="1"/>
      <c r="U50" s="1"/>
    </row>
    <row r="51" spans="2:21" ht="12.5">
      <c r="B51" t="str">
        <f t="shared" si="0"/>
        <v/>
      </c>
      <c r="C51" s="49">
        <f>IF(D11="","-",+C50+1)</f>
        <v>2048</v>
      </c>
      <c r="D51" s="54">
        <f>IF(F50+SUM(E$17:E50)=D$10,F50,D$10-SUM(E$17:E50))</f>
        <v>0</v>
      </c>
      <c r="E51" s="374">
        <f t="shared" si="26"/>
        <v>0</v>
      </c>
      <c r="F51" s="54">
        <f t="shared" si="27"/>
        <v>0</v>
      </c>
      <c r="G51" s="375">
        <f t="shared" si="28"/>
        <v>0</v>
      </c>
      <c r="H51" s="356">
        <f t="shared" si="29"/>
        <v>0</v>
      </c>
      <c r="I51" s="51">
        <f t="shared" si="6"/>
        <v>0</v>
      </c>
      <c r="J51" s="51"/>
      <c r="K51" s="112"/>
      <c r="L51" s="53">
        <f t="shared" si="30"/>
        <v>0</v>
      </c>
      <c r="M51" s="112"/>
      <c r="N51" s="53">
        <f t="shared" si="4"/>
        <v>0</v>
      </c>
      <c r="O51" s="53">
        <f t="shared" si="5"/>
        <v>0</v>
      </c>
      <c r="P51" s="1"/>
      <c r="R51" s="1"/>
      <c r="S51" s="1"/>
      <c r="T51" s="1"/>
      <c r="U51" s="1"/>
    </row>
    <row r="52" spans="2:21" ht="12.5">
      <c r="B52" t="str">
        <f t="shared" si="0"/>
        <v/>
      </c>
      <c r="C52" s="49">
        <f>IF(D11="","-",+C51+1)</f>
        <v>2049</v>
      </c>
      <c r="D52" s="54">
        <f>IF(F51+SUM(E$17:E51)=D$10,F51,D$10-SUM(E$17:E51))</f>
        <v>0</v>
      </c>
      <c r="E52" s="374">
        <f t="shared" si="26"/>
        <v>0</v>
      </c>
      <c r="F52" s="54">
        <f t="shared" si="27"/>
        <v>0</v>
      </c>
      <c r="G52" s="375">
        <f t="shared" si="28"/>
        <v>0</v>
      </c>
      <c r="H52" s="356">
        <f t="shared" si="29"/>
        <v>0</v>
      </c>
      <c r="I52" s="51">
        <f t="shared" si="6"/>
        <v>0</v>
      </c>
      <c r="J52" s="51"/>
      <c r="K52" s="112"/>
      <c r="L52" s="53">
        <f t="shared" si="30"/>
        <v>0</v>
      </c>
      <c r="M52" s="112"/>
      <c r="N52" s="53">
        <f t="shared" si="4"/>
        <v>0</v>
      </c>
      <c r="O52" s="53">
        <f t="shared" si="5"/>
        <v>0</v>
      </c>
      <c r="P52" s="1"/>
      <c r="R52" s="1"/>
      <c r="S52" s="1"/>
      <c r="T52" s="1"/>
      <c r="U52" s="1"/>
    </row>
    <row r="53" spans="2:21" ht="12.5">
      <c r="B53" t="str">
        <f t="shared" si="0"/>
        <v/>
      </c>
      <c r="C53" s="49">
        <f>IF(D11="","-",+C52+1)</f>
        <v>2050</v>
      </c>
      <c r="D53" s="54">
        <f>IF(F52+SUM(E$17:E52)=D$10,F52,D$10-SUM(E$17:E52))</f>
        <v>0</v>
      </c>
      <c r="E53" s="374">
        <f t="shared" si="26"/>
        <v>0</v>
      </c>
      <c r="F53" s="54">
        <f t="shared" si="27"/>
        <v>0</v>
      </c>
      <c r="G53" s="375">
        <f t="shared" si="28"/>
        <v>0</v>
      </c>
      <c r="H53" s="356">
        <f t="shared" si="29"/>
        <v>0</v>
      </c>
      <c r="I53" s="51">
        <f t="shared" si="6"/>
        <v>0</v>
      </c>
      <c r="J53" s="51"/>
      <c r="K53" s="112"/>
      <c r="L53" s="53">
        <f t="shared" si="30"/>
        <v>0</v>
      </c>
      <c r="M53" s="112"/>
      <c r="N53" s="53">
        <f t="shared" si="4"/>
        <v>0</v>
      </c>
      <c r="O53" s="53">
        <f t="shared" si="5"/>
        <v>0</v>
      </c>
      <c r="P53" s="1"/>
      <c r="R53" s="1"/>
      <c r="S53" s="1"/>
      <c r="T53" s="1"/>
      <c r="U53" s="1"/>
    </row>
    <row r="54" spans="2:21" ht="12.5">
      <c r="B54" t="str">
        <f t="shared" si="0"/>
        <v/>
      </c>
      <c r="C54" s="49">
        <f>IF(D11="","-",+C53+1)</f>
        <v>2051</v>
      </c>
      <c r="D54" s="54">
        <f>IF(F53+SUM(E$17:E53)=D$10,F53,D$10-SUM(E$17:E53))</f>
        <v>0</v>
      </c>
      <c r="E54" s="374">
        <f t="shared" si="26"/>
        <v>0</v>
      </c>
      <c r="F54" s="54">
        <f t="shared" si="27"/>
        <v>0</v>
      </c>
      <c r="G54" s="375">
        <f t="shared" si="28"/>
        <v>0</v>
      </c>
      <c r="H54" s="356">
        <f t="shared" si="29"/>
        <v>0</v>
      </c>
      <c r="I54" s="51">
        <f t="shared" si="6"/>
        <v>0</v>
      </c>
      <c r="J54" s="51"/>
      <c r="K54" s="112"/>
      <c r="L54" s="53">
        <f t="shared" si="30"/>
        <v>0</v>
      </c>
      <c r="M54" s="112"/>
      <c r="N54" s="53">
        <f t="shared" si="4"/>
        <v>0</v>
      </c>
      <c r="O54" s="53">
        <f t="shared" si="5"/>
        <v>0</v>
      </c>
      <c r="P54" s="1"/>
      <c r="R54" s="1"/>
      <c r="S54" s="1"/>
      <c r="T54" s="1"/>
      <c r="U54" s="1"/>
    </row>
    <row r="55" spans="2:21" ht="12.5">
      <c r="B55" t="str">
        <f t="shared" si="0"/>
        <v/>
      </c>
      <c r="C55" s="49">
        <f>IF(D11="","-",+C54+1)</f>
        <v>2052</v>
      </c>
      <c r="D55" s="54">
        <f>IF(F54+SUM(E$17:E54)=D$10,F54,D$10-SUM(E$17:E54))</f>
        <v>0</v>
      </c>
      <c r="E55" s="374">
        <f t="shared" si="26"/>
        <v>0</v>
      </c>
      <c r="F55" s="54">
        <f t="shared" si="27"/>
        <v>0</v>
      </c>
      <c r="G55" s="375">
        <f t="shared" si="28"/>
        <v>0</v>
      </c>
      <c r="H55" s="356">
        <f t="shared" si="29"/>
        <v>0</v>
      </c>
      <c r="I55" s="51">
        <f t="shared" si="6"/>
        <v>0</v>
      </c>
      <c r="J55" s="51"/>
      <c r="K55" s="112"/>
      <c r="L55" s="53">
        <f t="shared" si="30"/>
        <v>0</v>
      </c>
      <c r="M55" s="112"/>
      <c r="N55" s="53">
        <f t="shared" si="4"/>
        <v>0</v>
      </c>
      <c r="O55" s="53">
        <f t="shared" si="5"/>
        <v>0</v>
      </c>
      <c r="P55" s="1"/>
      <c r="R55" s="1"/>
      <c r="S55" s="1"/>
      <c r="T55" s="1"/>
      <c r="U55" s="1"/>
    </row>
    <row r="56" spans="2:21" ht="12.5">
      <c r="B56" t="str">
        <f t="shared" si="0"/>
        <v/>
      </c>
      <c r="C56" s="49">
        <f>IF(D11="","-",+C55+1)</f>
        <v>2053</v>
      </c>
      <c r="D56" s="54">
        <f>IF(F55+SUM(E$17:E55)=D$10,F55,D$10-SUM(E$17:E55))</f>
        <v>0</v>
      </c>
      <c r="E56" s="374">
        <f t="shared" si="26"/>
        <v>0</v>
      </c>
      <c r="F56" s="54">
        <f t="shared" si="27"/>
        <v>0</v>
      </c>
      <c r="G56" s="375">
        <f t="shared" si="28"/>
        <v>0</v>
      </c>
      <c r="H56" s="356">
        <f t="shared" si="29"/>
        <v>0</v>
      </c>
      <c r="I56" s="51">
        <f t="shared" si="6"/>
        <v>0</v>
      </c>
      <c r="J56" s="51"/>
      <c r="K56" s="112"/>
      <c r="L56" s="53">
        <f t="shared" si="30"/>
        <v>0</v>
      </c>
      <c r="M56" s="112"/>
      <c r="N56" s="53">
        <f t="shared" si="4"/>
        <v>0</v>
      </c>
      <c r="O56" s="53">
        <f t="shared" si="5"/>
        <v>0</v>
      </c>
      <c r="P56" s="1"/>
      <c r="R56" s="1"/>
      <c r="S56" s="1"/>
      <c r="T56" s="1"/>
      <c r="U56" s="1"/>
    </row>
    <row r="57" spans="2:21" ht="12.5">
      <c r="B57" t="str">
        <f t="shared" si="0"/>
        <v/>
      </c>
      <c r="C57" s="49">
        <f>IF(D11="","-",+C56+1)</f>
        <v>2054</v>
      </c>
      <c r="D57" s="54">
        <f>IF(F56+SUM(E$17:E56)=D$10,F56,D$10-SUM(E$17:E56))</f>
        <v>0</v>
      </c>
      <c r="E57" s="374">
        <f t="shared" si="26"/>
        <v>0</v>
      </c>
      <c r="F57" s="54">
        <f t="shared" si="27"/>
        <v>0</v>
      </c>
      <c r="G57" s="375">
        <f t="shared" si="28"/>
        <v>0</v>
      </c>
      <c r="H57" s="356">
        <f t="shared" si="29"/>
        <v>0</v>
      </c>
      <c r="I57" s="51">
        <f t="shared" si="6"/>
        <v>0</v>
      </c>
      <c r="J57" s="51"/>
      <c r="K57" s="112"/>
      <c r="L57" s="53">
        <f t="shared" si="30"/>
        <v>0</v>
      </c>
      <c r="M57" s="112"/>
      <c r="N57" s="53">
        <f t="shared" si="4"/>
        <v>0</v>
      </c>
      <c r="O57" s="53">
        <f t="shared" si="5"/>
        <v>0</v>
      </c>
      <c r="P57" s="1"/>
      <c r="R57" s="1"/>
      <c r="S57" s="1"/>
      <c r="T57" s="1"/>
      <c r="U57" s="1"/>
    </row>
    <row r="58" spans="2:21" ht="12.5">
      <c r="B58" t="str">
        <f t="shared" si="0"/>
        <v/>
      </c>
      <c r="C58" s="49">
        <f>IF(D11="","-",+C57+1)</f>
        <v>2055</v>
      </c>
      <c r="D58" s="54">
        <f>IF(F57+SUM(E$17:E57)=D$10,F57,D$10-SUM(E$17:E57))</f>
        <v>0</v>
      </c>
      <c r="E58" s="374">
        <f t="shared" si="26"/>
        <v>0</v>
      </c>
      <c r="F58" s="54">
        <f t="shared" si="27"/>
        <v>0</v>
      </c>
      <c r="G58" s="375">
        <f t="shared" si="28"/>
        <v>0</v>
      </c>
      <c r="H58" s="356">
        <f t="shared" si="29"/>
        <v>0</v>
      </c>
      <c r="I58" s="51">
        <f t="shared" si="6"/>
        <v>0</v>
      </c>
      <c r="J58" s="51"/>
      <c r="K58" s="112"/>
      <c r="L58" s="53">
        <f t="shared" si="30"/>
        <v>0</v>
      </c>
      <c r="M58" s="112"/>
      <c r="N58" s="53">
        <f t="shared" si="4"/>
        <v>0</v>
      </c>
      <c r="O58" s="53">
        <f t="shared" si="5"/>
        <v>0</v>
      </c>
      <c r="P58" s="1"/>
      <c r="R58" s="1"/>
      <c r="S58" s="1"/>
      <c r="T58" s="1"/>
      <c r="U58" s="1"/>
    </row>
    <row r="59" spans="2:21" ht="12.5">
      <c r="B59" t="str">
        <f t="shared" si="0"/>
        <v/>
      </c>
      <c r="C59" s="49">
        <f>IF(D11="","-",+C58+1)</f>
        <v>2056</v>
      </c>
      <c r="D59" s="54">
        <f>IF(F58+SUM(E$17:E58)=D$10,F58,D$10-SUM(E$17:E58))</f>
        <v>0</v>
      </c>
      <c r="E59" s="374">
        <f t="shared" si="26"/>
        <v>0</v>
      </c>
      <c r="F59" s="54">
        <f t="shared" si="27"/>
        <v>0</v>
      </c>
      <c r="G59" s="375">
        <f t="shared" si="28"/>
        <v>0</v>
      </c>
      <c r="H59" s="356">
        <f t="shared" si="29"/>
        <v>0</v>
      </c>
      <c r="I59" s="51">
        <f t="shared" si="6"/>
        <v>0</v>
      </c>
      <c r="J59" s="51"/>
      <c r="K59" s="112"/>
      <c r="L59" s="53">
        <f t="shared" si="30"/>
        <v>0</v>
      </c>
      <c r="M59" s="112"/>
      <c r="N59" s="53">
        <f t="shared" si="4"/>
        <v>0</v>
      </c>
      <c r="O59" s="53">
        <f t="shared" si="5"/>
        <v>0</v>
      </c>
      <c r="P59" s="1"/>
      <c r="R59" s="1"/>
      <c r="S59" s="1"/>
      <c r="T59" s="1"/>
      <c r="U59" s="1"/>
    </row>
    <row r="60" spans="2:21" ht="12.5">
      <c r="B60" t="str">
        <f t="shared" si="0"/>
        <v/>
      </c>
      <c r="C60" s="49">
        <f>IF(D11="","-",+C59+1)</f>
        <v>2057</v>
      </c>
      <c r="D60" s="54">
        <f>IF(F59+SUM(E$17:E59)=D$10,F59,D$10-SUM(E$17:E59))</f>
        <v>0</v>
      </c>
      <c r="E60" s="374">
        <f t="shared" si="26"/>
        <v>0</v>
      </c>
      <c r="F60" s="54">
        <f t="shared" si="27"/>
        <v>0</v>
      </c>
      <c r="G60" s="375">
        <f t="shared" si="28"/>
        <v>0</v>
      </c>
      <c r="H60" s="356">
        <f t="shared" si="29"/>
        <v>0</v>
      </c>
      <c r="I60" s="51">
        <f t="shared" si="6"/>
        <v>0</v>
      </c>
      <c r="J60" s="51"/>
      <c r="K60" s="112"/>
      <c r="L60" s="53">
        <f t="shared" si="30"/>
        <v>0</v>
      </c>
      <c r="M60" s="112"/>
      <c r="N60" s="53">
        <f t="shared" si="4"/>
        <v>0</v>
      </c>
      <c r="O60" s="53">
        <f t="shared" si="5"/>
        <v>0</v>
      </c>
      <c r="P60" s="1"/>
      <c r="R60" s="1"/>
      <c r="S60" s="1"/>
      <c r="T60" s="1"/>
      <c r="U60" s="1"/>
    </row>
    <row r="61" spans="2:21" ht="12.5">
      <c r="B61" t="str">
        <f t="shared" si="0"/>
        <v/>
      </c>
      <c r="C61" s="49">
        <f>IF(D11="","-",+C60+1)</f>
        <v>2058</v>
      </c>
      <c r="D61" s="54">
        <f>IF(F60+SUM(E$17:E60)=D$10,F60,D$10-SUM(E$17:E60))</f>
        <v>0</v>
      </c>
      <c r="E61" s="374">
        <f t="shared" si="26"/>
        <v>0</v>
      </c>
      <c r="F61" s="54">
        <f t="shared" si="27"/>
        <v>0</v>
      </c>
      <c r="G61" s="375">
        <f t="shared" si="28"/>
        <v>0</v>
      </c>
      <c r="H61" s="356">
        <f t="shared" si="29"/>
        <v>0</v>
      </c>
      <c r="I61" s="51">
        <f t="shared" si="6"/>
        <v>0</v>
      </c>
      <c r="J61" s="51"/>
      <c r="K61" s="112"/>
      <c r="L61" s="53">
        <f t="shared" si="30"/>
        <v>0</v>
      </c>
      <c r="M61" s="112"/>
      <c r="N61" s="53">
        <f t="shared" si="4"/>
        <v>0</v>
      </c>
      <c r="O61" s="53">
        <f t="shared" si="5"/>
        <v>0</v>
      </c>
      <c r="P61" s="1"/>
      <c r="R61" s="1"/>
      <c r="S61" s="1"/>
      <c r="T61" s="1"/>
      <c r="U61" s="1"/>
    </row>
    <row r="62" spans="2:21" ht="12.5">
      <c r="B62" t="str">
        <f t="shared" si="0"/>
        <v/>
      </c>
      <c r="C62" s="49">
        <f>IF(D11="","-",+C61+1)</f>
        <v>2059</v>
      </c>
      <c r="D62" s="54">
        <f>IF(F61+SUM(E$17:E61)=D$10,F61,D$10-SUM(E$17:E61))</f>
        <v>0</v>
      </c>
      <c r="E62" s="374">
        <f t="shared" si="26"/>
        <v>0</v>
      </c>
      <c r="F62" s="54">
        <f t="shared" si="27"/>
        <v>0</v>
      </c>
      <c r="G62" s="375">
        <f t="shared" si="28"/>
        <v>0</v>
      </c>
      <c r="H62" s="356">
        <f t="shared" si="29"/>
        <v>0</v>
      </c>
      <c r="I62" s="51">
        <f t="shared" si="6"/>
        <v>0</v>
      </c>
      <c r="J62" s="51"/>
      <c r="K62" s="112"/>
      <c r="L62" s="53">
        <f t="shared" si="30"/>
        <v>0</v>
      </c>
      <c r="M62" s="112"/>
      <c r="N62" s="53">
        <f t="shared" si="4"/>
        <v>0</v>
      </c>
      <c r="O62" s="53">
        <f t="shared" si="5"/>
        <v>0</v>
      </c>
      <c r="P62" s="1"/>
      <c r="R62" s="1"/>
      <c r="S62" s="1"/>
      <c r="T62" s="1"/>
      <c r="U62" s="1"/>
    </row>
    <row r="63" spans="2:21" ht="12.5">
      <c r="B63" t="str">
        <f t="shared" si="0"/>
        <v/>
      </c>
      <c r="C63" s="49">
        <f>IF(D11="","-",+C62+1)</f>
        <v>2060</v>
      </c>
      <c r="D63" s="54">
        <f>IF(F62+SUM(E$17:E62)=D$10,F62,D$10-SUM(E$17:E62))</f>
        <v>0</v>
      </c>
      <c r="E63" s="374">
        <f t="shared" si="26"/>
        <v>0</v>
      </c>
      <c r="F63" s="54">
        <f t="shared" si="27"/>
        <v>0</v>
      </c>
      <c r="G63" s="375">
        <f t="shared" si="28"/>
        <v>0</v>
      </c>
      <c r="H63" s="356">
        <f t="shared" si="29"/>
        <v>0</v>
      </c>
      <c r="I63" s="51">
        <f t="shared" si="6"/>
        <v>0</v>
      </c>
      <c r="J63" s="51"/>
      <c r="K63" s="112"/>
      <c r="L63" s="53">
        <f t="shared" si="30"/>
        <v>0</v>
      </c>
      <c r="M63" s="112"/>
      <c r="N63" s="53">
        <f t="shared" si="4"/>
        <v>0</v>
      </c>
      <c r="O63" s="53">
        <f t="shared" si="5"/>
        <v>0</v>
      </c>
      <c r="P63" s="1"/>
      <c r="R63" s="1"/>
      <c r="S63" s="1"/>
      <c r="T63" s="1"/>
      <c r="U63" s="1"/>
    </row>
    <row r="64" spans="2:21" ht="12.5">
      <c r="B64" t="str">
        <f t="shared" si="0"/>
        <v/>
      </c>
      <c r="C64" s="49">
        <f>IF(D11="","-",+C63+1)</f>
        <v>2061</v>
      </c>
      <c r="D64" s="54">
        <f>IF(F63+SUM(E$17:E63)=D$10,F63,D$10-SUM(E$17:E63))</f>
        <v>0</v>
      </c>
      <c r="E64" s="374">
        <f t="shared" si="26"/>
        <v>0</v>
      </c>
      <c r="F64" s="54">
        <f t="shared" si="27"/>
        <v>0</v>
      </c>
      <c r="G64" s="375">
        <f t="shared" si="28"/>
        <v>0</v>
      </c>
      <c r="H64" s="356">
        <f t="shared" si="29"/>
        <v>0</v>
      </c>
      <c r="I64" s="51">
        <f t="shared" si="6"/>
        <v>0</v>
      </c>
      <c r="J64" s="51"/>
      <c r="K64" s="112"/>
      <c r="L64" s="53">
        <f t="shared" si="30"/>
        <v>0</v>
      </c>
      <c r="M64" s="112"/>
      <c r="N64" s="53">
        <f t="shared" si="4"/>
        <v>0</v>
      </c>
      <c r="O64" s="53">
        <f t="shared" si="5"/>
        <v>0</v>
      </c>
      <c r="P64" s="1"/>
      <c r="R64" s="1"/>
      <c r="S64" s="1"/>
      <c r="T64" s="1"/>
      <c r="U64" s="1"/>
    </row>
    <row r="65" spans="2:21" ht="12.5">
      <c r="B65" t="str">
        <f t="shared" si="0"/>
        <v/>
      </c>
      <c r="C65" s="49">
        <f>IF(D11="","-",+C64+1)</f>
        <v>2062</v>
      </c>
      <c r="D65" s="54">
        <f>IF(F64+SUM(E$17:E64)=D$10,F64,D$10-SUM(E$17:E64))</f>
        <v>0</v>
      </c>
      <c r="E65" s="374">
        <f t="shared" si="26"/>
        <v>0</v>
      </c>
      <c r="F65" s="54">
        <f t="shared" si="27"/>
        <v>0</v>
      </c>
      <c r="G65" s="375">
        <f t="shared" si="28"/>
        <v>0</v>
      </c>
      <c r="H65" s="356">
        <f t="shared" si="29"/>
        <v>0</v>
      </c>
      <c r="I65" s="51">
        <f t="shared" si="6"/>
        <v>0</v>
      </c>
      <c r="J65" s="51"/>
      <c r="K65" s="112"/>
      <c r="L65" s="53">
        <f t="shared" si="30"/>
        <v>0</v>
      </c>
      <c r="M65" s="112"/>
      <c r="N65" s="53">
        <f t="shared" si="4"/>
        <v>0</v>
      </c>
      <c r="O65" s="53">
        <f t="shared" si="5"/>
        <v>0</v>
      </c>
      <c r="P65" s="1"/>
      <c r="R65" s="1"/>
      <c r="S65" s="1"/>
      <c r="T65" s="1"/>
      <c r="U65" s="1"/>
    </row>
    <row r="66" spans="2:21" ht="12.5">
      <c r="B66" t="str">
        <f t="shared" si="0"/>
        <v/>
      </c>
      <c r="C66" s="49">
        <f>IF(D11="","-",+C65+1)</f>
        <v>2063</v>
      </c>
      <c r="D66" s="54">
        <f>IF(F65+SUM(E$17:E65)=D$10,F65,D$10-SUM(E$17:E65))</f>
        <v>0</v>
      </c>
      <c r="E66" s="374">
        <f t="shared" si="26"/>
        <v>0</v>
      </c>
      <c r="F66" s="54">
        <f t="shared" si="27"/>
        <v>0</v>
      </c>
      <c r="G66" s="375">
        <f t="shared" si="28"/>
        <v>0</v>
      </c>
      <c r="H66" s="356">
        <f t="shared" si="29"/>
        <v>0</v>
      </c>
      <c r="I66" s="51">
        <f t="shared" si="6"/>
        <v>0</v>
      </c>
      <c r="J66" s="51"/>
      <c r="K66" s="112"/>
      <c r="L66" s="53">
        <f t="shared" si="30"/>
        <v>0</v>
      </c>
      <c r="M66" s="112"/>
      <c r="N66" s="53">
        <f t="shared" si="4"/>
        <v>0</v>
      </c>
      <c r="O66" s="53">
        <f t="shared" si="5"/>
        <v>0</v>
      </c>
      <c r="P66" s="1"/>
      <c r="R66" s="1"/>
      <c r="S66" s="1"/>
      <c r="T66" s="1"/>
      <c r="U66" s="1"/>
    </row>
    <row r="67" spans="2:21" ht="12.5">
      <c r="B67" t="str">
        <f t="shared" si="0"/>
        <v/>
      </c>
      <c r="C67" s="49">
        <f>IF(D11="","-",+C66+1)</f>
        <v>2064</v>
      </c>
      <c r="D67" s="54">
        <f>IF(F66+SUM(E$17:E66)=D$10,F66,D$10-SUM(E$17:E66))</f>
        <v>0</v>
      </c>
      <c r="E67" s="374">
        <f t="shared" si="26"/>
        <v>0</v>
      </c>
      <c r="F67" s="54">
        <f t="shared" si="27"/>
        <v>0</v>
      </c>
      <c r="G67" s="375">
        <f t="shared" si="28"/>
        <v>0</v>
      </c>
      <c r="H67" s="356">
        <f t="shared" si="29"/>
        <v>0</v>
      </c>
      <c r="I67" s="51">
        <f t="shared" si="6"/>
        <v>0</v>
      </c>
      <c r="J67" s="51"/>
      <c r="K67" s="112"/>
      <c r="L67" s="53">
        <f t="shared" si="30"/>
        <v>0</v>
      </c>
      <c r="M67" s="112"/>
      <c r="N67" s="53">
        <f t="shared" si="4"/>
        <v>0</v>
      </c>
      <c r="O67" s="53">
        <f t="shared" si="5"/>
        <v>0</v>
      </c>
      <c r="P67" s="1"/>
      <c r="R67" s="1"/>
      <c r="S67" s="1"/>
      <c r="T67" s="1"/>
      <c r="U67" s="1"/>
    </row>
    <row r="68" spans="2:21" ht="12.5">
      <c r="B68" t="str">
        <f t="shared" si="0"/>
        <v/>
      </c>
      <c r="C68" s="49">
        <f>IF(D11="","-",+C67+1)</f>
        <v>2065</v>
      </c>
      <c r="D68" s="54">
        <f>IF(F67+SUM(E$17:E67)=D$10,F67,D$10-SUM(E$17:E67))</f>
        <v>0</v>
      </c>
      <c r="E68" s="374">
        <f t="shared" si="26"/>
        <v>0</v>
      </c>
      <c r="F68" s="54">
        <f t="shared" si="27"/>
        <v>0</v>
      </c>
      <c r="G68" s="375">
        <f t="shared" si="28"/>
        <v>0</v>
      </c>
      <c r="H68" s="356">
        <f t="shared" si="29"/>
        <v>0</v>
      </c>
      <c r="I68" s="51">
        <f t="shared" si="6"/>
        <v>0</v>
      </c>
      <c r="J68" s="51"/>
      <c r="K68" s="112"/>
      <c r="L68" s="53">
        <f t="shared" si="30"/>
        <v>0</v>
      </c>
      <c r="M68" s="112"/>
      <c r="N68" s="53">
        <f t="shared" si="4"/>
        <v>0</v>
      </c>
      <c r="O68" s="53">
        <f t="shared" si="5"/>
        <v>0</v>
      </c>
      <c r="P68" s="1"/>
      <c r="R68" s="1"/>
      <c r="S68" s="1"/>
      <c r="T68" s="1"/>
      <c r="U68" s="1"/>
    </row>
    <row r="69" spans="2:21" ht="12.5">
      <c r="B69" t="str">
        <f t="shared" si="0"/>
        <v/>
      </c>
      <c r="C69" s="49">
        <f>IF(D11="","-",+C68+1)</f>
        <v>2066</v>
      </c>
      <c r="D69" s="54">
        <f>IF(F68+SUM(E$17:E68)=D$10,F68,D$10-SUM(E$17:E68))</f>
        <v>0</v>
      </c>
      <c r="E69" s="374">
        <f t="shared" si="26"/>
        <v>0</v>
      </c>
      <c r="F69" s="54">
        <f t="shared" si="27"/>
        <v>0</v>
      </c>
      <c r="G69" s="375">
        <f t="shared" si="28"/>
        <v>0</v>
      </c>
      <c r="H69" s="356">
        <f t="shared" si="29"/>
        <v>0</v>
      </c>
      <c r="I69" s="51">
        <f t="shared" si="6"/>
        <v>0</v>
      </c>
      <c r="J69" s="51"/>
      <c r="K69" s="112"/>
      <c r="L69" s="53">
        <f t="shared" si="30"/>
        <v>0</v>
      </c>
      <c r="M69" s="112"/>
      <c r="N69" s="53">
        <f t="shared" si="4"/>
        <v>0</v>
      </c>
      <c r="O69" s="53">
        <f t="shared" si="5"/>
        <v>0</v>
      </c>
      <c r="P69" s="1"/>
      <c r="R69" s="1"/>
      <c r="S69" s="1"/>
      <c r="T69" s="1"/>
      <c r="U69" s="1"/>
    </row>
    <row r="70" spans="2:21" ht="12.5">
      <c r="B70" t="str">
        <f t="shared" si="0"/>
        <v/>
      </c>
      <c r="C70" s="49">
        <f>IF(D11="","-",+C69+1)</f>
        <v>2067</v>
      </c>
      <c r="D70" s="54">
        <f>IF(F69+SUM(E$17:E69)=D$10,F69,D$10-SUM(E$17:E69))</f>
        <v>0</v>
      </c>
      <c r="E70" s="374">
        <f t="shared" si="26"/>
        <v>0</v>
      </c>
      <c r="F70" s="54">
        <f t="shared" si="27"/>
        <v>0</v>
      </c>
      <c r="G70" s="375">
        <f t="shared" si="28"/>
        <v>0</v>
      </c>
      <c r="H70" s="356">
        <f t="shared" si="29"/>
        <v>0</v>
      </c>
      <c r="I70" s="51">
        <f t="shared" si="6"/>
        <v>0</v>
      </c>
      <c r="J70" s="51"/>
      <c r="K70" s="112"/>
      <c r="L70" s="53">
        <f t="shared" si="30"/>
        <v>0</v>
      </c>
      <c r="M70" s="112"/>
      <c r="N70" s="53">
        <f t="shared" si="4"/>
        <v>0</v>
      </c>
      <c r="O70" s="53">
        <f t="shared" si="5"/>
        <v>0</v>
      </c>
      <c r="P70" s="1"/>
      <c r="R70" s="1"/>
      <c r="S70" s="1"/>
      <c r="T70" s="1"/>
      <c r="U70" s="1"/>
    </row>
    <row r="71" spans="2:21" ht="12.5">
      <c r="B71" t="str">
        <f t="shared" si="0"/>
        <v/>
      </c>
      <c r="C71" s="49">
        <f>IF(D11="","-",+C70+1)</f>
        <v>2068</v>
      </c>
      <c r="D71" s="54">
        <f>IF(F70+SUM(E$17:E70)=D$10,F70,D$10-SUM(E$17:E70))</f>
        <v>0</v>
      </c>
      <c r="E71" s="374">
        <f t="shared" si="26"/>
        <v>0</v>
      </c>
      <c r="F71" s="54">
        <f t="shared" si="27"/>
        <v>0</v>
      </c>
      <c r="G71" s="375">
        <f t="shared" si="28"/>
        <v>0</v>
      </c>
      <c r="H71" s="356">
        <f t="shared" si="29"/>
        <v>0</v>
      </c>
      <c r="I71" s="51">
        <f t="shared" si="6"/>
        <v>0</v>
      </c>
      <c r="J71" s="51"/>
      <c r="K71" s="112"/>
      <c r="L71" s="53">
        <f t="shared" si="30"/>
        <v>0</v>
      </c>
      <c r="M71" s="112"/>
      <c r="N71" s="53">
        <f t="shared" si="4"/>
        <v>0</v>
      </c>
      <c r="O71" s="53">
        <f t="shared" si="5"/>
        <v>0</v>
      </c>
      <c r="P71" s="1"/>
      <c r="R71" s="1"/>
      <c r="S71" s="1"/>
      <c r="T71" s="1"/>
      <c r="U71" s="1"/>
    </row>
    <row r="72" spans="2:21" ht="12.5">
      <c r="B72" t="str">
        <f t="shared" si="0"/>
        <v/>
      </c>
      <c r="C72" s="49">
        <f>IF(D11="","-",+C71+1)</f>
        <v>2069</v>
      </c>
      <c r="D72" s="54">
        <f>IF(F71+SUM(E$17:E71)=D$10,F71,D$10-SUM(E$17:E71))</f>
        <v>0</v>
      </c>
      <c r="E72" s="374">
        <f t="shared" si="26"/>
        <v>0</v>
      </c>
      <c r="F72" s="54">
        <f t="shared" si="27"/>
        <v>0</v>
      </c>
      <c r="G72" s="375">
        <f t="shared" si="28"/>
        <v>0</v>
      </c>
      <c r="H72" s="356">
        <f t="shared" si="29"/>
        <v>0</v>
      </c>
      <c r="I72" s="51">
        <f t="shared" si="6"/>
        <v>0</v>
      </c>
      <c r="J72" s="51"/>
      <c r="K72" s="112"/>
      <c r="L72" s="53">
        <f t="shared" si="30"/>
        <v>0</v>
      </c>
      <c r="M72" s="112"/>
      <c r="N72" s="53">
        <f t="shared" si="4"/>
        <v>0</v>
      </c>
      <c r="O72" s="53">
        <f t="shared" si="5"/>
        <v>0</v>
      </c>
      <c r="P72" s="1"/>
      <c r="R72" s="1"/>
      <c r="S72" s="1"/>
      <c r="T72" s="1"/>
      <c r="U72" s="1"/>
    </row>
    <row r="73" spans="2:21" ht="13" thickBot="1">
      <c r="B73" t="str">
        <f t="shared" si="0"/>
        <v/>
      </c>
      <c r="C73" s="58">
        <f>IF(D11="","-",+C72+1)</f>
        <v>2070</v>
      </c>
      <c r="D73" s="59">
        <f>IF(F72+SUM(E$17:E72)=D$10,F72,D$10-SUM(E$17:E72))</f>
        <v>0</v>
      </c>
      <c r="E73" s="386">
        <f t="shared" si="26"/>
        <v>0</v>
      </c>
      <c r="F73" s="59">
        <f t="shared" si="27"/>
        <v>0</v>
      </c>
      <c r="G73" s="59">
        <f t="shared" si="28"/>
        <v>0</v>
      </c>
      <c r="H73" s="59">
        <f t="shared" si="29"/>
        <v>0</v>
      </c>
      <c r="I73" s="62">
        <f t="shared" si="6"/>
        <v>0</v>
      </c>
      <c r="J73" s="51"/>
      <c r="K73" s="113"/>
      <c r="L73" s="63">
        <f t="shared" si="30"/>
        <v>0</v>
      </c>
      <c r="M73" s="113"/>
      <c r="N73" s="63">
        <f t="shared" si="4"/>
        <v>0</v>
      </c>
      <c r="O73" s="63">
        <f t="shared" si="5"/>
        <v>0</v>
      </c>
      <c r="P73" s="1"/>
      <c r="R73" s="1"/>
      <c r="S73" s="1"/>
      <c r="T73" s="1"/>
      <c r="U73" s="1"/>
    </row>
    <row r="74" spans="2:21" ht="12.5">
      <c r="C74" s="11" t="s">
        <v>75</v>
      </c>
      <c r="D74" s="239"/>
      <c r="E74" s="239">
        <f>SUM(E17:E73)</f>
        <v>13254469.999999994</v>
      </c>
      <c r="F74" s="239"/>
      <c r="G74" s="239">
        <f>SUM(G17:G73)</f>
        <v>38224179.869405515</v>
      </c>
      <c r="H74" s="239">
        <f>SUM(H17:H73)</f>
        <v>38224179.869405515</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12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1565201.541840293</v>
      </c>
      <c r="N88" s="393">
        <f>IF(J93&lt;D11,0,VLOOKUP(J93,C17:O73,11))</f>
        <v>1565201.541840293</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1764585.6542590447</v>
      </c>
      <c r="N89" s="396">
        <f>IF(J93&lt;D11,0,VLOOKUP(J93,C100:P155,7))</f>
        <v>1764585.6542590447</v>
      </c>
      <c r="O89" s="70">
        <f>+N89-M89</f>
        <v>0</v>
      </c>
      <c r="P89" s="1"/>
      <c r="Q89" s="1"/>
      <c r="R89" s="1"/>
      <c r="S89" s="1"/>
      <c r="T89" s="1"/>
      <c r="U89" s="1"/>
    </row>
    <row r="90" spans="1:21" ht="13.5" thickBot="1">
      <c r="C90" s="25" t="s">
        <v>82</v>
      </c>
      <c r="D90" s="96" t="str">
        <f>+D7</f>
        <v>Darlington-Red Rock 138 kV line</v>
      </c>
      <c r="E90" s="1"/>
      <c r="F90" s="1"/>
      <c r="G90" s="1"/>
      <c r="H90" s="1"/>
      <c r="I90" s="257"/>
      <c r="J90" s="257"/>
      <c r="K90" s="397"/>
      <c r="L90" s="109" t="s">
        <v>135</v>
      </c>
      <c r="M90" s="398">
        <f>+M89-M88</f>
        <v>199384.1124187517</v>
      </c>
      <c r="N90" s="398">
        <f>+N89-N88</f>
        <v>199384.1124187517</v>
      </c>
      <c r="O90" s="399">
        <f>+O89-O88</f>
        <v>0</v>
      </c>
      <c r="P90" s="1"/>
      <c r="Q90" s="1"/>
      <c r="R90" s="1"/>
      <c r="S90" s="1"/>
      <c r="T90" s="1"/>
      <c r="U90" s="1"/>
    </row>
    <row r="91" spans="1:21" ht="13.5" thickBot="1">
      <c r="C91" s="29"/>
      <c r="D91" s="443" t="str">
        <f>IF(D8="","",D8)</f>
        <v>***Sch. 11 recovery commenced in 2015 rate year***</v>
      </c>
      <c r="E91" s="11"/>
      <c r="F91" s="11"/>
      <c r="G91" s="11"/>
      <c r="H91" s="10"/>
      <c r="I91" s="257"/>
      <c r="J91" s="257"/>
      <c r="K91" s="239"/>
      <c r="L91" s="257"/>
      <c r="M91" s="257"/>
      <c r="N91" s="257"/>
      <c r="O91" s="239"/>
      <c r="P91" s="1"/>
      <c r="Q91" s="1"/>
      <c r="R91" s="1"/>
      <c r="S91" s="1"/>
      <c r="T91" s="1"/>
      <c r="U91" s="1"/>
    </row>
    <row r="92" spans="1:21" ht="13.5" thickBot="1">
      <c r="C92" s="74" t="s">
        <v>83</v>
      </c>
      <c r="D92" s="88" t="str">
        <f>+D9</f>
        <v>TP2012112</v>
      </c>
      <c r="E92" s="75"/>
      <c r="F92" s="75"/>
      <c r="G92" s="75"/>
      <c r="H92" s="75"/>
      <c r="I92" s="75"/>
      <c r="J92" s="75"/>
      <c r="Q92" s="1"/>
      <c r="R92" s="1"/>
      <c r="S92" s="1"/>
      <c r="T92" s="1"/>
      <c r="U92" s="1"/>
    </row>
    <row r="93" spans="1:21" ht="13">
      <c r="C93" s="34" t="s">
        <v>49</v>
      </c>
      <c r="D93" s="440">
        <v>13254470</v>
      </c>
      <c r="E93" s="1" t="s">
        <v>84</v>
      </c>
      <c r="H93" s="2"/>
      <c r="I93" s="2"/>
      <c r="J93" s="36">
        <f>+'OKT.WS.G.BPU.ATRR.True-up'!M16</f>
        <v>2024</v>
      </c>
      <c r="K93" s="33"/>
      <c r="L93" s="239" t="s">
        <v>85</v>
      </c>
      <c r="P93" s="1"/>
      <c r="Q93" s="1"/>
      <c r="R93" s="1"/>
      <c r="S93" s="1"/>
      <c r="T93" s="1"/>
      <c r="U93" s="1"/>
    </row>
    <row r="94" spans="1:21" ht="12.5">
      <c r="C94" s="34" t="s">
        <v>52</v>
      </c>
      <c r="D94" s="85">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D12</f>
        <v>4</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779674.70588235289</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2014</v>
      </c>
      <c r="D100" s="11"/>
      <c r="E100" s="375"/>
      <c r="F100" s="54"/>
      <c r="G100" s="81"/>
      <c r="H100" s="81"/>
      <c r="I100" s="81"/>
      <c r="J100" s="53"/>
      <c r="K100" s="53"/>
      <c r="L100" s="373">
        <f t="shared" ref="L100:L101" si="31">H100</f>
        <v>0</v>
      </c>
      <c r="M100" s="53">
        <f t="shared" ref="M100:M101" si="32">IF(L100&lt;&gt;0,+H100-L100,0)</f>
        <v>0</v>
      </c>
      <c r="N100" s="373">
        <f t="shared" ref="N100:N101" si="33">I100</f>
        <v>0</v>
      </c>
      <c r="O100" s="53">
        <f t="shared" ref="O100:O101" si="34">IF(N100&lt;&gt;0,+I100-N100,0)</f>
        <v>0</v>
      </c>
      <c r="P100" s="53">
        <f t="shared" ref="P100:P101" si="35">+O100-M100</f>
        <v>0</v>
      </c>
      <c r="Q100" s="1"/>
      <c r="R100" s="1"/>
      <c r="S100" s="1"/>
      <c r="T100" s="1"/>
      <c r="U100" s="1"/>
    </row>
    <row r="101" spans="1:21" ht="12.5">
      <c r="C101" s="49">
        <f>IF(D94="","-",+C100+1)</f>
        <v>2015</v>
      </c>
      <c r="D101" s="368">
        <v>12986963.014521964</v>
      </c>
      <c r="E101" s="370">
        <v>276134.79166666669</v>
      </c>
      <c r="F101" s="372">
        <v>12710828.222855298</v>
      </c>
      <c r="G101" s="372">
        <v>12848895.618688632</v>
      </c>
      <c r="H101" s="370">
        <v>1706594.9989443137</v>
      </c>
      <c r="I101" s="371">
        <v>1706594.9989443137</v>
      </c>
      <c r="J101" s="53"/>
      <c r="K101" s="53"/>
      <c r="L101" s="373">
        <f t="shared" si="31"/>
        <v>1706594.9989443137</v>
      </c>
      <c r="M101" s="53">
        <f t="shared" si="32"/>
        <v>0</v>
      </c>
      <c r="N101" s="373">
        <f t="shared" si="33"/>
        <v>1706594.9989443137</v>
      </c>
      <c r="O101" s="53">
        <f t="shared" si="34"/>
        <v>0</v>
      </c>
      <c r="P101" s="53">
        <f t="shared" si="35"/>
        <v>0</v>
      </c>
      <c r="Q101" s="1"/>
      <c r="R101" s="1"/>
      <c r="S101" s="1"/>
      <c r="T101" s="1"/>
      <c r="U101" s="1"/>
    </row>
    <row r="102" spans="1:21" ht="12.5">
      <c r="B102" t="str">
        <f t="shared" ref="B102:B155" si="36">IF(D102=F101,"","IU")</f>
        <v>IU</v>
      </c>
      <c r="C102" s="49">
        <f>IF(D94="","-",+C101+1)</f>
        <v>2016</v>
      </c>
      <c r="D102" s="368">
        <v>12978335.208333334</v>
      </c>
      <c r="E102" s="370">
        <v>259891.56862745099</v>
      </c>
      <c r="F102" s="372">
        <v>12718443.639705883</v>
      </c>
      <c r="G102" s="372">
        <v>12848389.424019609</v>
      </c>
      <c r="H102" s="370">
        <v>1652264.5848598198</v>
      </c>
      <c r="I102" s="371">
        <v>1652264.5848598198</v>
      </c>
      <c r="J102" s="53">
        <v>0</v>
      </c>
      <c r="K102" s="53"/>
      <c r="L102" s="373">
        <f>H102</f>
        <v>1652264.5848598198</v>
      </c>
      <c r="M102" s="53">
        <f>IF(L102&lt;&gt;0,+H102-L102,0)</f>
        <v>0</v>
      </c>
      <c r="N102" s="373">
        <f>I102</f>
        <v>1652264.5848598198</v>
      </c>
      <c r="O102" s="53">
        <f t="shared" ref="O102:O131" si="37">IF(N102&lt;&gt;0,+I102-N102,0)</f>
        <v>0</v>
      </c>
      <c r="P102" s="53">
        <f t="shared" ref="P102:P131" si="38">+O102-M102</f>
        <v>0</v>
      </c>
      <c r="Q102" s="1"/>
      <c r="R102" s="1"/>
      <c r="S102" s="1"/>
      <c r="T102" s="1"/>
      <c r="U102" s="1"/>
    </row>
    <row r="103" spans="1:21" ht="12.5">
      <c r="B103" t="str">
        <f t="shared" si="36"/>
        <v/>
      </c>
      <c r="C103" s="49">
        <f>IF(D94="","-",+C102+1)</f>
        <v>2017</v>
      </c>
      <c r="D103" s="368">
        <v>12718443.639705883</v>
      </c>
      <c r="E103" s="370">
        <v>331361.75</v>
      </c>
      <c r="F103" s="372">
        <v>12387081.889705883</v>
      </c>
      <c r="G103" s="372">
        <v>12552762.764705883</v>
      </c>
      <c r="H103" s="370">
        <v>1804251.0172391555</v>
      </c>
      <c r="I103" s="371">
        <v>1804251.0172391555</v>
      </c>
      <c r="J103" s="53">
        <f>+I103-H103</f>
        <v>0</v>
      </c>
      <c r="K103" s="53"/>
      <c r="L103" s="373">
        <f>H103</f>
        <v>1804251.0172391555</v>
      </c>
      <c r="M103" s="53">
        <f>IF(L103&lt;&gt;0,+H103-L103,0)</f>
        <v>0</v>
      </c>
      <c r="N103" s="373">
        <f>I103</f>
        <v>1804251.0172391555</v>
      </c>
      <c r="O103" s="53">
        <f>IF(N103&lt;&gt;0,+I103-N103,0)</f>
        <v>0</v>
      </c>
      <c r="P103" s="53">
        <f>+O103-M103</f>
        <v>0</v>
      </c>
      <c r="Q103" s="1"/>
      <c r="R103" s="1"/>
      <c r="S103" s="1"/>
      <c r="T103" s="1"/>
      <c r="U103" s="1"/>
    </row>
    <row r="104" spans="1:21" ht="12.5">
      <c r="B104" t="str">
        <f t="shared" si="36"/>
        <v/>
      </c>
      <c r="C104" s="49">
        <f>IF(D94="","-",+C103+1)</f>
        <v>2018</v>
      </c>
      <c r="D104" s="368">
        <v>12387081.889705883</v>
      </c>
      <c r="E104" s="370">
        <v>368179.72222222225</v>
      </c>
      <c r="F104" s="372">
        <v>12018902.167483661</v>
      </c>
      <c r="G104" s="372">
        <v>12202992.028594773</v>
      </c>
      <c r="H104" s="370">
        <v>1656357.447097271</v>
      </c>
      <c r="I104" s="371">
        <v>1656357.447097271</v>
      </c>
      <c r="J104" s="53">
        <v>0</v>
      </c>
      <c r="K104" s="53"/>
      <c r="L104" s="373">
        <f>H104</f>
        <v>1656357.447097271</v>
      </c>
      <c r="M104" s="53">
        <f>IF(L104&lt;&gt;0,+H104-L104,0)</f>
        <v>0</v>
      </c>
      <c r="N104" s="373">
        <f>I104</f>
        <v>1656357.447097271</v>
      </c>
      <c r="O104" s="53">
        <f>IF(N104&lt;&gt;0,+I104-N104,0)</f>
        <v>0</v>
      </c>
      <c r="P104" s="53">
        <f>+O104-M104</f>
        <v>0</v>
      </c>
      <c r="Q104" s="1"/>
      <c r="R104" s="1"/>
      <c r="S104" s="1"/>
      <c r="T104" s="1"/>
      <c r="U104" s="1"/>
    </row>
    <row r="105" spans="1:21" ht="12.5">
      <c r="B105" t="str">
        <f t="shared" si="36"/>
        <v/>
      </c>
      <c r="C105" s="49">
        <f>IF(D94="","-",+C104+1)</f>
        <v>2019</v>
      </c>
      <c r="D105" s="368">
        <v>12018902.167483661</v>
      </c>
      <c r="E105" s="370">
        <v>401650.60606060608</v>
      </c>
      <c r="F105" s="372">
        <v>11617251.561423056</v>
      </c>
      <c r="G105" s="372">
        <v>11818076.864453359</v>
      </c>
      <c r="H105" s="370">
        <v>1678111.9401217271</v>
      </c>
      <c r="I105" s="371">
        <v>1678111.9401217271</v>
      </c>
      <c r="J105" s="53">
        <f t="shared" ref="J105:J155" si="39">+I105-H105</f>
        <v>0</v>
      </c>
      <c r="K105" s="53"/>
      <c r="L105" s="373">
        <f>H105</f>
        <v>1678111.9401217271</v>
      </c>
      <c r="M105" s="53">
        <f>IF(L105&lt;&gt;0,+H105-L105,0)</f>
        <v>0</v>
      </c>
      <c r="N105" s="373">
        <f>I105</f>
        <v>1678111.9401217271</v>
      </c>
      <c r="O105" s="53">
        <f>IF(N105&lt;&gt;0,+I105-N105,0)</f>
        <v>0</v>
      </c>
      <c r="P105" s="53">
        <f>+O105-M105</f>
        <v>0</v>
      </c>
      <c r="Q105" s="1"/>
      <c r="R105" s="1"/>
      <c r="S105" s="1"/>
      <c r="T105" s="1"/>
      <c r="U105" s="1"/>
    </row>
    <row r="106" spans="1:21" ht="12.5">
      <c r="B106" t="str">
        <f t="shared" si="36"/>
        <v>IU</v>
      </c>
      <c r="C106" s="49">
        <f>IF(D94="","-",+C105+1)</f>
        <v>2020</v>
      </c>
      <c r="D106" s="368">
        <v>12018902.167483661</v>
      </c>
      <c r="E106" s="370">
        <v>473373.92857142858</v>
      </c>
      <c r="F106" s="372">
        <v>11545528.238912232</v>
      </c>
      <c r="G106" s="372">
        <v>11782215.203197947</v>
      </c>
      <c r="H106" s="370">
        <v>1727160.6739647929</v>
      </c>
      <c r="I106" s="371">
        <v>1727160.6739647929</v>
      </c>
      <c r="J106" s="53">
        <f t="shared" si="39"/>
        <v>0</v>
      </c>
      <c r="K106" s="53"/>
      <c r="L106" s="373">
        <f>H106</f>
        <v>1727160.6739647929</v>
      </c>
      <c r="M106" s="53">
        <f>IF(L106&lt;&gt;0,+H106-L106,0)</f>
        <v>0</v>
      </c>
      <c r="N106" s="373">
        <f>I106</f>
        <v>1727160.6739647929</v>
      </c>
      <c r="O106" s="53">
        <f t="shared" si="37"/>
        <v>0</v>
      </c>
      <c r="P106" s="53">
        <f t="shared" si="38"/>
        <v>0</v>
      </c>
      <c r="Q106" s="1"/>
      <c r="R106" s="1"/>
      <c r="S106" s="1"/>
      <c r="T106" s="1"/>
      <c r="U106" s="1"/>
    </row>
    <row r="107" spans="1:21" ht="12.5">
      <c r="B107" t="str">
        <f t="shared" si="36"/>
        <v>IU</v>
      </c>
      <c r="C107" s="49">
        <f>IF(D94="","-",+C106+1)</f>
        <v>2021</v>
      </c>
      <c r="D107" s="368">
        <v>11143877.632851625</v>
      </c>
      <c r="E107" s="370">
        <v>530178.80000000005</v>
      </c>
      <c r="F107" s="372">
        <v>10613698.832851624</v>
      </c>
      <c r="G107" s="372">
        <v>10878788.232851624</v>
      </c>
      <c r="H107" s="370">
        <v>1813462.5604316716</v>
      </c>
      <c r="I107" s="371">
        <v>1813462.5604316716</v>
      </c>
      <c r="J107" s="53">
        <f t="shared" si="39"/>
        <v>0</v>
      </c>
      <c r="K107" s="53"/>
      <c r="L107" s="373">
        <f t="shared" ref="L107:L110" si="40">H107</f>
        <v>1813462.5604316716</v>
      </c>
      <c r="M107" s="53">
        <f t="shared" ref="M107:M110" si="41">IF(L107&lt;&gt;0,+H107-L107,0)</f>
        <v>0</v>
      </c>
      <c r="N107" s="373">
        <f t="shared" ref="N107:N110" si="42">I107</f>
        <v>1813462.5604316716</v>
      </c>
      <c r="O107" s="53">
        <f t="shared" ref="O107:O110" si="43">IF(N107&lt;&gt;0,+I107-N107,0)</f>
        <v>0</v>
      </c>
      <c r="P107" s="53">
        <f t="shared" si="38"/>
        <v>0</v>
      </c>
      <c r="Q107" s="1"/>
      <c r="R107" s="1"/>
      <c r="S107" s="1"/>
      <c r="T107" s="1"/>
      <c r="U107" s="1"/>
    </row>
    <row r="108" spans="1:21" ht="12.5">
      <c r="B108" t="str">
        <f t="shared" si="36"/>
        <v/>
      </c>
      <c r="C108" s="49">
        <f>IF(D94="","-",+C107+1)</f>
        <v>2022</v>
      </c>
      <c r="D108" s="368">
        <v>10613698.832851624</v>
      </c>
      <c r="E108" s="370">
        <v>631165.23809523811</v>
      </c>
      <c r="F108" s="372">
        <v>9982533.5947563853</v>
      </c>
      <c r="G108" s="372">
        <v>10298116.213804005</v>
      </c>
      <c r="H108" s="370">
        <v>1815098.6314684972</v>
      </c>
      <c r="I108" s="371">
        <v>1815098.6314684972</v>
      </c>
      <c r="J108" s="53">
        <f t="shared" si="39"/>
        <v>0</v>
      </c>
      <c r="K108" s="53"/>
      <c r="L108" s="373">
        <f t="shared" si="40"/>
        <v>1815098.6314684972</v>
      </c>
      <c r="M108" s="53">
        <f t="shared" si="41"/>
        <v>0</v>
      </c>
      <c r="N108" s="373">
        <f t="shared" si="42"/>
        <v>1815098.6314684972</v>
      </c>
      <c r="O108" s="53">
        <f t="shared" si="43"/>
        <v>0</v>
      </c>
      <c r="P108" s="53">
        <f t="shared" si="38"/>
        <v>0</v>
      </c>
      <c r="Q108" s="1"/>
      <c r="R108" s="1"/>
      <c r="S108" s="1"/>
      <c r="T108" s="1"/>
      <c r="U108" s="1"/>
    </row>
    <row r="109" spans="1:21" ht="12.5">
      <c r="B109" t="str">
        <f t="shared" si="36"/>
        <v/>
      </c>
      <c r="C109" s="49">
        <f>IF(D94="","-",+C108+1)</f>
        <v>2023</v>
      </c>
      <c r="D109" s="368">
        <v>9982533.5947563853</v>
      </c>
      <c r="E109" s="370">
        <v>697603.68421052629</v>
      </c>
      <c r="F109" s="372">
        <v>9284929.9105458595</v>
      </c>
      <c r="G109" s="372">
        <v>9633731.7526511215</v>
      </c>
      <c r="H109" s="370">
        <v>1753789.7744381162</v>
      </c>
      <c r="I109" s="371">
        <v>1753789.7744381162</v>
      </c>
      <c r="J109" s="53">
        <f t="shared" si="39"/>
        <v>0</v>
      </c>
      <c r="K109" s="53"/>
      <c r="L109" s="373">
        <f t="shared" si="40"/>
        <v>1753789.7744381162</v>
      </c>
      <c r="M109" s="53">
        <f t="shared" si="41"/>
        <v>0</v>
      </c>
      <c r="N109" s="373">
        <f t="shared" si="42"/>
        <v>1753789.7744381162</v>
      </c>
      <c r="O109" s="53">
        <f t="shared" si="43"/>
        <v>0</v>
      </c>
      <c r="P109" s="53">
        <f t="shared" si="38"/>
        <v>0</v>
      </c>
      <c r="Q109" s="1"/>
      <c r="R109" s="1"/>
      <c r="S109" s="1"/>
      <c r="T109" s="1"/>
      <c r="U109" s="1"/>
    </row>
    <row r="110" spans="1:21" ht="12.5">
      <c r="B110" t="str">
        <f t="shared" si="36"/>
        <v/>
      </c>
      <c r="C110" s="49">
        <f>IF(D94="","-",+C109+1)</f>
        <v>2024</v>
      </c>
      <c r="D110" s="368">
        <v>9284929.9105458595</v>
      </c>
      <c r="E110" s="370">
        <v>779674.70588235289</v>
      </c>
      <c r="F110" s="372">
        <v>8505255.2046635058</v>
      </c>
      <c r="G110" s="372">
        <v>8895092.5576046817</v>
      </c>
      <c r="H110" s="370">
        <v>1764585.6542590447</v>
      </c>
      <c r="I110" s="371">
        <v>1764585.6542590447</v>
      </c>
      <c r="J110" s="53">
        <f t="shared" si="39"/>
        <v>0</v>
      </c>
      <c r="K110" s="53"/>
      <c r="L110" s="373">
        <f t="shared" si="40"/>
        <v>1764585.6542590447</v>
      </c>
      <c r="M110" s="53">
        <f t="shared" si="41"/>
        <v>0</v>
      </c>
      <c r="N110" s="373">
        <f t="shared" si="42"/>
        <v>1764585.6542590447</v>
      </c>
      <c r="O110" s="53">
        <f t="shared" si="43"/>
        <v>0</v>
      </c>
      <c r="P110" s="53">
        <f t="shared" si="38"/>
        <v>0</v>
      </c>
      <c r="Q110" s="1"/>
      <c r="R110" s="1"/>
      <c r="S110" s="1"/>
      <c r="T110" s="1"/>
      <c r="U110" s="1"/>
    </row>
    <row r="111" spans="1:21" ht="12.5">
      <c r="B111" t="str">
        <f t="shared" si="36"/>
        <v/>
      </c>
      <c r="C111" s="49">
        <f>IF(D94="","-",+C110+1)</f>
        <v>2025</v>
      </c>
      <c r="D111" s="11">
        <f>IF(F110+SUM(E$100:E110)=D$93,F110,D$93-SUM(E$100:E110))</f>
        <v>8505255.2046635058</v>
      </c>
      <c r="E111" s="446">
        <f t="shared" ref="E111:E155" si="44">IF(+$J$97&lt;F110,$J$97,D111)</f>
        <v>779674.70588235289</v>
      </c>
      <c r="F111" s="54">
        <f t="shared" ref="F111:F155" si="45">+D111-E111</f>
        <v>7725580.498781153</v>
      </c>
      <c r="G111" s="54">
        <f t="shared" ref="G111:G155" si="46">+(F111+D111)/2</f>
        <v>8115417.8517223299</v>
      </c>
      <c r="H111" s="447">
        <f t="shared" ref="H111:H155" si="47">+J$95*G111+E111</f>
        <v>1678256.0124905175</v>
      </c>
      <c r="I111" s="448">
        <f t="shared" ref="I111:I155" si="48">+J$96*G111+E111</f>
        <v>1678256.0124905175</v>
      </c>
      <c r="J111" s="53">
        <f t="shared" si="39"/>
        <v>0</v>
      </c>
      <c r="K111" s="53"/>
      <c r="L111" s="112"/>
      <c r="M111" s="53">
        <f t="shared" ref="M111:M131" si="49">IF(L111&lt;&gt;0,+H111-L111,0)</f>
        <v>0</v>
      </c>
      <c r="N111" s="112"/>
      <c r="O111" s="53">
        <f t="shared" si="37"/>
        <v>0</v>
      </c>
      <c r="P111" s="53">
        <f t="shared" si="38"/>
        <v>0</v>
      </c>
      <c r="Q111" s="1"/>
      <c r="R111" s="1"/>
      <c r="S111" s="1"/>
      <c r="T111" s="1"/>
      <c r="U111" s="1"/>
    </row>
    <row r="112" spans="1:21" ht="12.5">
      <c r="B112" t="str">
        <f t="shared" si="36"/>
        <v/>
      </c>
      <c r="C112" s="49">
        <f>IF(D94="","-",+C111+1)</f>
        <v>2026</v>
      </c>
      <c r="D112" s="11">
        <f>IF(F111+SUM(E$100:E111)=D$93,F111,D$93-SUM(E$100:E111))</f>
        <v>7725580.498781153</v>
      </c>
      <c r="E112" s="446">
        <f t="shared" si="44"/>
        <v>779674.70588235289</v>
      </c>
      <c r="F112" s="54">
        <f t="shared" si="45"/>
        <v>6945905.7928988002</v>
      </c>
      <c r="G112" s="54">
        <f t="shared" si="46"/>
        <v>7335743.1458399761</v>
      </c>
      <c r="H112" s="447">
        <f t="shared" si="47"/>
        <v>1591926.3707219898</v>
      </c>
      <c r="I112" s="448">
        <f t="shared" si="48"/>
        <v>1591926.3707219898</v>
      </c>
      <c r="J112" s="53">
        <f t="shared" si="39"/>
        <v>0</v>
      </c>
      <c r="K112" s="53"/>
      <c r="L112" s="112"/>
      <c r="M112" s="53">
        <f t="shared" si="49"/>
        <v>0</v>
      </c>
      <c r="N112" s="112"/>
      <c r="O112" s="53">
        <f t="shared" si="37"/>
        <v>0</v>
      </c>
      <c r="P112" s="53">
        <f t="shared" si="38"/>
        <v>0</v>
      </c>
      <c r="Q112" s="1"/>
      <c r="R112" s="1"/>
      <c r="S112" s="1"/>
      <c r="T112" s="1"/>
      <c r="U112" s="1"/>
    </row>
    <row r="113" spans="2:21" ht="12.5">
      <c r="B113" t="str">
        <f t="shared" si="36"/>
        <v/>
      </c>
      <c r="C113" s="49">
        <f>IF(D94="","-",+C112+1)</f>
        <v>2027</v>
      </c>
      <c r="D113" s="11">
        <f>IF(F112+SUM(E$100:E112)=D$93,F112,D$93-SUM(E$100:E112))</f>
        <v>6945905.7928988002</v>
      </c>
      <c r="E113" s="446">
        <f t="shared" si="44"/>
        <v>779674.70588235289</v>
      </c>
      <c r="F113" s="54">
        <f t="shared" si="45"/>
        <v>6166231.0870164474</v>
      </c>
      <c r="G113" s="54">
        <f t="shared" si="46"/>
        <v>6556068.4399576243</v>
      </c>
      <c r="H113" s="447">
        <f t="shared" si="47"/>
        <v>1505596.7289534626</v>
      </c>
      <c r="I113" s="448">
        <f t="shared" si="48"/>
        <v>1505596.7289534626</v>
      </c>
      <c r="J113" s="53">
        <f t="shared" si="39"/>
        <v>0</v>
      </c>
      <c r="K113" s="53"/>
      <c r="L113" s="112"/>
      <c r="M113" s="53">
        <f t="shared" si="49"/>
        <v>0</v>
      </c>
      <c r="N113" s="112"/>
      <c r="O113" s="53">
        <f t="shared" si="37"/>
        <v>0</v>
      </c>
      <c r="P113" s="53">
        <f t="shared" si="38"/>
        <v>0</v>
      </c>
      <c r="Q113" s="1"/>
      <c r="R113" s="1"/>
      <c r="S113" s="1"/>
      <c r="T113" s="1"/>
      <c r="U113" s="1"/>
    </row>
    <row r="114" spans="2:21" ht="12.5">
      <c r="B114" t="str">
        <f t="shared" si="36"/>
        <v/>
      </c>
      <c r="C114" s="49">
        <f>IF(D94="","-",+C113+1)</f>
        <v>2028</v>
      </c>
      <c r="D114" s="11">
        <f>IF(F113+SUM(E$100:E113)=D$93,F113,D$93-SUM(E$100:E113))</f>
        <v>6166231.0870164474</v>
      </c>
      <c r="E114" s="446">
        <f t="shared" si="44"/>
        <v>779674.70588235289</v>
      </c>
      <c r="F114" s="54">
        <f t="shared" si="45"/>
        <v>5386556.3811340947</v>
      </c>
      <c r="G114" s="54">
        <f t="shared" si="46"/>
        <v>5776393.7340752706</v>
      </c>
      <c r="H114" s="447">
        <f t="shared" si="47"/>
        <v>1419267.0871849351</v>
      </c>
      <c r="I114" s="448">
        <f t="shared" si="48"/>
        <v>1419267.0871849351</v>
      </c>
      <c r="J114" s="53">
        <f t="shared" si="39"/>
        <v>0</v>
      </c>
      <c r="K114" s="53"/>
      <c r="L114" s="112"/>
      <c r="M114" s="53">
        <f t="shared" si="49"/>
        <v>0</v>
      </c>
      <c r="N114" s="112"/>
      <c r="O114" s="53">
        <f t="shared" si="37"/>
        <v>0</v>
      </c>
      <c r="P114" s="53">
        <f t="shared" si="38"/>
        <v>0</v>
      </c>
      <c r="Q114" s="1"/>
      <c r="R114" s="1"/>
      <c r="S114" s="1"/>
      <c r="T114" s="1"/>
      <c r="U114" s="1"/>
    </row>
    <row r="115" spans="2:21" ht="12.5">
      <c r="B115" t="str">
        <f t="shared" si="36"/>
        <v/>
      </c>
      <c r="C115" s="49">
        <f>IF(D94="","-",+C114+1)</f>
        <v>2029</v>
      </c>
      <c r="D115" s="11">
        <f>IF(F114+SUM(E$100:E114)=D$93,F114,D$93-SUM(E$100:E114))</f>
        <v>5386556.3811340947</v>
      </c>
      <c r="E115" s="446">
        <f t="shared" si="44"/>
        <v>779674.70588235289</v>
      </c>
      <c r="F115" s="54">
        <f t="shared" si="45"/>
        <v>4606881.6752517419</v>
      </c>
      <c r="G115" s="54">
        <f t="shared" si="46"/>
        <v>4996719.0281929187</v>
      </c>
      <c r="H115" s="447">
        <f t="shared" si="47"/>
        <v>1332937.4454164077</v>
      </c>
      <c r="I115" s="448">
        <f t="shared" si="48"/>
        <v>1332937.4454164077</v>
      </c>
      <c r="J115" s="53">
        <f t="shared" si="39"/>
        <v>0</v>
      </c>
      <c r="K115" s="53"/>
      <c r="L115" s="112"/>
      <c r="M115" s="53">
        <f t="shared" si="49"/>
        <v>0</v>
      </c>
      <c r="N115" s="112"/>
      <c r="O115" s="53">
        <f t="shared" si="37"/>
        <v>0</v>
      </c>
      <c r="P115" s="53">
        <f t="shared" si="38"/>
        <v>0</v>
      </c>
      <c r="Q115" s="1"/>
      <c r="R115" s="1"/>
      <c r="S115" s="1"/>
      <c r="T115" s="1"/>
      <c r="U115" s="1"/>
    </row>
    <row r="116" spans="2:21" ht="12.5">
      <c r="B116" t="str">
        <f t="shared" si="36"/>
        <v/>
      </c>
      <c r="C116" s="49">
        <f>IF(D94="","-",+C115+1)</f>
        <v>2030</v>
      </c>
      <c r="D116" s="11">
        <f>IF(F115+SUM(E$100:E115)=D$93,F115,D$93-SUM(E$100:E115))</f>
        <v>4606881.6752517419</v>
      </c>
      <c r="E116" s="446">
        <f t="shared" si="44"/>
        <v>779674.70588235289</v>
      </c>
      <c r="F116" s="54">
        <f t="shared" si="45"/>
        <v>3827206.9693693891</v>
      </c>
      <c r="G116" s="54">
        <f t="shared" si="46"/>
        <v>4217044.322310565</v>
      </c>
      <c r="H116" s="447">
        <f t="shared" si="47"/>
        <v>1246607.8036478804</v>
      </c>
      <c r="I116" s="448">
        <f t="shared" si="48"/>
        <v>1246607.8036478804</v>
      </c>
      <c r="J116" s="53">
        <f t="shared" si="39"/>
        <v>0</v>
      </c>
      <c r="K116" s="53"/>
      <c r="L116" s="112"/>
      <c r="M116" s="53">
        <f t="shared" si="49"/>
        <v>0</v>
      </c>
      <c r="N116" s="112"/>
      <c r="O116" s="53">
        <f t="shared" si="37"/>
        <v>0</v>
      </c>
      <c r="P116" s="53">
        <f t="shared" si="38"/>
        <v>0</v>
      </c>
      <c r="Q116" s="1"/>
      <c r="R116" s="1"/>
      <c r="S116" s="1"/>
      <c r="T116" s="1"/>
      <c r="U116" s="1"/>
    </row>
    <row r="117" spans="2:21" ht="12.5">
      <c r="B117" t="str">
        <f t="shared" si="36"/>
        <v/>
      </c>
      <c r="C117" s="49">
        <f>IF(D94="","-",+C116+1)</f>
        <v>2031</v>
      </c>
      <c r="D117" s="11">
        <f>IF(F116+SUM(E$100:E116)=D$93,F116,D$93-SUM(E$100:E116))</f>
        <v>3827206.9693693891</v>
      </c>
      <c r="E117" s="446">
        <f t="shared" si="44"/>
        <v>779674.70588235289</v>
      </c>
      <c r="F117" s="54">
        <f t="shared" si="45"/>
        <v>3047532.2634870363</v>
      </c>
      <c r="G117" s="54">
        <f t="shared" si="46"/>
        <v>3437369.6164282127</v>
      </c>
      <c r="H117" s="447">
        <f t="shared" si="47"/>
        <v>1160278.161879353</v>
      </c>
      <c r="I117" s="448">
        <f t="shared" si="48"/>
        <v>1160278.161879353</v>
      </c>
      <c r="J117" s="53">
        <f t="shared" si="39"/>
        <v>0</v>
      </c>
      <c r="K117" s="53"/>
      <c r="L117" s="112"/>
      <c r="M117" s="53">
        <f t="shared" si="49"/>
        <v>0</v>
      </c>
      <c r="N117" s="112"/>
      <c r="O117" s="53">
        <f t="shared" si="37"/>
        <v>0</v>
      </c>
      <c r="P117" s="53">
        <f t="shared" si="38"/>
        <v>0</v>
      </c>
      <c r="Q117" s="1"/>
      <c r="R117" s="1"/>
      <c r="S117" s="1"/>
      <c r="T117" s="1"/>
      <c r="U117" s="1"/>
    </row>
    <row r="118" spans="2:21" ht="12.5">
      <c r="B118" t="str">
        <f t="shared" si="36"/>
        <v/>
      </c>
      <c r="C118" s="49">
        <f>IF(D94="","-",+C117+1)</f>
        <v>2032</v>
      </c>
      <c r="D118" s="11">
        <f>IF(F117+SUM(E$100:E117)=D$93,F117,D$93-SUM(E$100:E117))</f>
        <v>3047532.2634870363</v>
      </c>
      <c r="E118" s="446">
        <f t="shared" si="44"/>
        <v>779674.70588235289</v>
      </c>
      <c r="F118" s="54">
        <f t="shared" si="45"/>
        <v>2267857.5576046836</v>
      </c>
      <c r="G118" s="54">
        <f t="shared" si="46"/>
        <v>2657694.91054586</v>
      </c>
      <c r="H118" s="447">
        <f t="shared" si="47"/>
        <v>1073948.5201108255</v>
      </c>
      <c r="I118" s="448">
        <f t="shared" si="48"/>
        <v>1073948.5201108255</v>
      </c>
      <c r="J118" s="53">
        <f t="shared" si="39"/>
        <v>0</v>
      </c>
      <c r="K118" s="53"/>
      <c r="L118" s="112"/>
      <c r="M118" s="53">
        <f t="shared" si="49"/>
        <v>0</v>
      </c>
      <c r="N118" s="112"/>
      <c r="O118" s="53">
        <f t="shared" si="37"/>
        <v>0</v>
      </c>
      <c r="P118" s="53">
        <f t="shared" si="38"/>
        <v>0</v>
      </c>
      <c r="Q118" s="1"/>
      <c r="R118" s="1"/>
      <c r="S118" s="1"/>
      <c r="T118" s="1"/>
      <c r="U118" s="1"/>
    </row>
    <row r="119" spans="2:21" ht="12.5">
      <c r="B119" t="str">
        <f t="shared" si="36"/>
        <v/>
      </c>
      <c r="C119" s="49">
        <f>IF(D94="","-",+C118+1)</f>
        <v>2033</v>
      </c>
      <c r="D119" s="11">
        <f>IF(F118+SUM(E$100:E118)=D$93,F118,D$93-SUM(E$100:E118))</f>
        <v>2267857.5576046836</v>
      </c>
      <c r="E119" s="446">
        <f t="shared" si="44"/>
        <v>779674.70588235289</v>
      </c>
      <c r="F119" s="54">
        <f t="shared" si="45"/>
        <v>1488182.8517223308</v>
      </c>
      <c r="G119" s="54">
        <f t="shared" si="46"/>
        <v>1878020.2046635072</v>
      </c>
      <c r="H119" s="447">
        <f t="shared" si="47"/>
        <v>987618.87834229821</v>
      </c>
      <c r="I119" s="448">
        <f t="shared" si="48"/>
        <v>987618.87834229821</v>
      </c>
      <c r="J119" s="53">
        <f t="shared" si="39"/>
        <v>0</v>
      </c>
      <c r="K119" s="53"/>
      <c r="L119" s="112"/>
      <c r="M119" s="53">
        <f t="shared" si="49"/>
        <v>0</v>
      </c>
      <c r="N119" s="112"/>
      <c r="O119" s="53">
        <f t="shared" si="37"/>
        <v>0</v>
      </c>
      <c r="P119" s="53">
        <f t="shared" si="38"/>
        <v>0</v>
      </c>
      <c r="Q119" s="1"/>
      <c r="R119" s="1"/>
      <c r="S119" s="1"/>
      <c r="T119" s="1"/>
      <c r="U119" s="1"/>
    </row>
    <row r="120" spans="2:21" ht="12.5">
      <c r="B120" t="str">
        <f t="shared" si="36"/>
        <v/>
      </c>
      <c r="C120" s="49">
        <f>IF(D94="","-",+C119+1)</f>
        <v>2034</v>
      </c>
      <c r="D120" s="11">
        <f>IF(F119+SUM(E$100:E119)=D$93,F119,D$93-SUM(E$100:E119))</f>
        <v>1488182.8517223308</v>
      </c>
      <c r="E120" s="446">
        <f t="shared" si="44"/>
        <v>779674.70588235289</v>
      </c>
      <c r="F120" s="54">
        <f t="shared" si="45"/>
        <v>708508.14583997789</v>
      </c>
      <c r="G120" s="54">
        <f t="shared" si="46"/>
        <v>1098345.4987811544</v>
      </c>
      <c r="H120" s="447">
        <f t="shared" si="47"/>
        <v>901289.23657377076</v>
      </c>
      <c r="I120" s="448">
        <f t="shared" si="48"/>
        <v>901289.23657377076</v>
      </c>
      <c r="J120" s="53">
        <f t="shared" si="39"/>
        <v>0</v>
      </c>
      <c r="K120" s="53"/>
      <c r="L120" s="112"/>
      <c r="M120" s="53">
        <f t="shared" si="49"/>
        <v>0</v>
      </c>
      <c r="N120" s="112"/>
      <c r="O120" s="53">
        <f t="shared" si="37"/>
        <v>0</v>
      </c>
      <c r="P120" s="53">
        <f t="shared" si="38"/>
        <v>0</v>
      </c>
      <c r="Q120" s="1"/>
      <c r="R120" s="1"/>
      <c r="S120" s="1"/>
      <c r="T120" s="1"/>
      <c r="U120" s="1"/>
    </row>
    <row r="121" spans="2:21" ht="12.5">
      <c r="B121" t="str">
        <f t="shared" si="36"/>
        <v/>
      </c>
      <c r="C121" s="49">
        <f>IF(D94="","-",+C120+1)</f>
        <v>2035</v>
      </c>
      <c r="D121" s="11">
        <f>IF(F120+SUM(E$100:E120)=D$93,F120,D$93-SUM(E$100:E120))</f>
        <v>708508.14583997789</v>
      </c>
      <c r="E121" s="446">
        <f t="shared" si="44"/>
        <v>708508.14583997789</v>
      </c>
      <c r="F121" s="54">
        <f t="shared" si="45"/>
        <v>0</v>
      </c>
      <c r="G121" s="54">
        <f t="shared" si="46"/>
        <v>354254.07291998895</v>
      </c>
      <c r="H121" s="447">
        <f t="shared" si="47"/>
        <v>747733.00074355502</v>
      </c>
      <c r="I121" s="448">
        <f t="shared" si="48"/>
        <v>747733.00074355502</v>
      </c>
      <c r="J121" s="53">
        <f t="shared" si="39"/>
        <v>0</v>
      </c>
      <c r="K121" s="53"/>
      <c r="L121" s="112"/>
      <c r="M121" s="53">
        <f t="shared" si="49"/>
        <v>0</v>
      </c>
      <c r="N121" s="112"/>
      <c r="O121" s="53">
        <f t="shared" si="37"/>
        <v>0</v>
      </c>
      <c r="P121" s="53">
        <f t="shared" si="38"/>
        <v>0</v>
      </c>
      <c r="Q121" s="1"/>
      <c r="R121" s="1"/>
      <c r="S121" s="1"/>
      <c r="T121" s="1"/>
      <c r="U121" s="1"/>
    </row>
    <row r="122" spans="2:21" ht="12.5">
      <c r="B122" t="str">
        <f t="shared" si="36"/>
        <v/>
      </c>
      <c r="C122" s="49">
        <f>IF(D94="","-",+C121+1)</f>
        <v>2036</v>
      </c>
      <c r="D122" s="11">
        <f>IF(F121+SUM(E$100:E121)=D$93,F121,D$93-SUM(E$100:E121))</f>
        <v>0</v>
      </c>
      <c r="E122" s="446">
        <f t="shared" si="44"/>
        <v>0</v>
      </c>
      <c r="F122" s="54">
        <f t="shared" si="45"/>
        <v>0</v>
      </c>
      <c r="G122" s="54">
        <f t="shared" si="46"/>
        <v>0</v>
      </c>
      <c r="H122" s="447">
        <f t="shared" si="47"/>
        <v>0</v>
      </c>
      <c r="I122" s="448">
        <f t="shared" si="48"/>
        <v>0</v>
      </c>
      <c r="J122" s="53">
        <f t="shared" si="39"/>
        <v>0</v>
      </c>
      <c r="K122" s="53"/>
      <c r="L122" s="112"/>
      <c r="M122" s="53">
        <f t="shared" si="49"/>
        <v>0</v>
      </c>
      <c r="N122" s="112"/>
      <c r="O122" s="53">
        <f t="shared" si="37"/>
        <v>0</v>
      </c>
      <c r="P122" s="53">
        <f t="shared" si="38"/>
        <v>0</v>
      </c>
      <c r="Q122" s="1"/>
      <c r="R122" s="1"/>
      <c r="S122" s="1"/>
      <c r="T122" s="1"/>
      <c r="U122" s="1"/>
    </row>
    <row r="123" spans="2:21" ht="12.5">
      <c r="B123" t="str">
        <f t="shared" si="36"/>
        <v/>
      </c>
      <c r="C123" s="49">
        <f>IF(D94="","-",+C122+1)</f>
        <v>2037</v>
      </c>
      <c r="D123" s="11">
        <f>IF(F122+SUM(E$100:E122)=D$93,F122,D$93-SUM(E$100:E122))</f>
        <v>0</v>
      </c>
      <c r="E123" s="446">
        <f t="shared" si="44"/>
        <v>0</v>
      </c>
      <c r="F123" s="54">
        <f t="shared" si="45"/>
        <v>0</v>
      </c>
      <c r="G123" s="54">
        <f t="shared" si="46"/>
        <v>0</v>
      </c>
      <c r="H123" s="447">
        <f t="shared" si="47"/>
        <v>0</v>
      </c>
      <c r="I123" s="448">
        <f t="shared" si="48"/>
        <v>0</v>
      </c>
      <c r="J123" s="53">
        <f t="shared" si="39"/>
        <v>0</v>
      </c>
      <c r="K123" s="53"/>
      <c r="L123" s="112"/>
      <c r="M123" s="53">
        <f t="shared" si="49"/>
        <v>0</v>
      </c>
      <c r="N123" s="112"/>
      <c r="O123" s="53">
        <f t="shared" si="37"/>
        <v>0</v>
      </c>
      <c r="P123" s="53">
        <f t="shared" si="38"/>
        <v>0</v>
      </c>
      <c r="Q123" s="1"/>
      <c r="R123" s="1"/>
      <c r="S123" s="1"/>
      <c r="T123" s="1"/>
      <c r="U123" s="1"/>
    </row>
    <row r="124" spans="2:21" ht="12.5">
      <c r="B124" t="str">
        <f t="shared" si="36"/>
        <v/>
      </c>
      <c r="C124" s="49">
        <f>IF(D94="","-",+C123+1)</f>
        <v>2038</v>
      </c>
      <c r="D124" s="11">
        <f>IF(F123+SUM(E$100:E123)=D$93,F123,D$93-SUM(E$100:E123))</f>
        <v>0</v>
      </c>
      <c r="E124" s="446">
        <f t="shared" si="44"/>
        <v>0</v>
      </c>
      <c r="F124" s="54">
        <f t="shared" si="45"/>
        <v>0</v>
      </c>
      <c r="G124" s="54">
        <f t="shared" si="46"/>
        <v>0</v>
      </c>
      <c r="H124" s="447">
        <f t="shared" si="47"/>
        <v>0</v>
      </c>
      <c r="I124" s="448">
        <f t="shared" si="48"/>
        <v>0</v>
      </c>
      <c r="J124" s="53">
        <f t="shared" si="39"/>
        <v>0</v>
      </c>
      <c r="K124" s="53"/>
      <c r="L124" s="112"/>
      <c r="M124" s="53">
        <f t="shared" si="49"/>
        <v>0</v>
      </c>
      <c r="N124" s="112"/>
      <c r="O124" s="53">
        <f t="shared" si="37"/>
        <v>0</v>
      </c>
      <c r="P124" s="53">
        <f t="shared" si="38"/>
        <v>0</v>
      </c>
      <c r="Q124" s="1"/>
      <c r="R124" s="1"/>
      <c r="S124" s="1"/>
      <c r="T124" s="1"/>
      <c r="U124" s="1"/>
    </row>
    <row r="125" spans="2:21" ht="12.5">
      <c r="B125" t="str">
        <f t="shared" si="36"/>
        <v/>
      </c>
      <c r="C125" s="49">
        <f>IF(D94="","-",+C124+1)</f>
        <v>2039</v>
      </c>
      <c r="D125" s="11">
        <f>IF(F124+SUM(E$100:E124)=D$93,F124,D$93-SUM(E$100:E124))</f>
        <v>0</v>
      </c>
      <c r="E125" s="446">
        <f t="shared" si="44"/>
        <v>0</v>
      </c>
      <c r="F125" s="54">
        <f t="shared" si="45"/>
        <v>0</v>
      </c>
      <c r="G125" s="54">
        <f t="shared" si="46"/>
        <v>0</v>
      </c>
      <c r="H125" s="447">
        <f t="shared" si="47"/>
        <v>0</v>
      </c>
      <c r="I125" s="448">
        <f t="shared" si="48"/>
        <v>0</v>
      </c>
      <c r="J125" s="53">
        <f t="shared" si="39"/>
        <v>0</v>
      </c>
      <c r="K125" s="53"/>
      <c r="L125" s="112"/>
      <c r="M125" s="53">
        <f t="shared" si="49"/>
        <v>0</v>
      </c>
      <c r="N125" s="112"/>
      <c r="O125" s="53">
        <f t="shared" si="37"/>
        <v>0</v>
      </c>
      <c r="P125" s="53">
        <f t="shared" si="38"/>
        <v>0</v>
      </c>
      <c r="Q125" s="1"/>
      <c r="R125" s="1"/>
      <c r="S125" s="1"/>
      <c r="T125" s="1"/>
      <c r="U125" s="1"/>
    </row>
    <row r="126" spans="2:21" ht="12.5">
      <c r="B126" t="str">
        <f t="shared" si="36"/>
        <v/>
      </c>
      <c r="C126" s="49">
        <f>IF(D94="","-",+C125+1)</f>
        <v>2040</v>
      </c>
      <c r="D126" s="11">
        <f>IF(F125+SUM(E$100:E125)=D$93,F125,D$93-SUM(E$100:E125))</f>
        <v>0</v>
      </c>
      <c r="E126" s="446">
        <f t="shared" si="44"/>
        <v>0</v>
      </c>
      <c r="F126" s="54">
        <f t="shared" si="45"/>
        <v>0</v>
      </c>
      <c r="G126" s="54">
        <f t="shared" si="46"/>
        <v>0</v>
      </c>
      <c r="H126" s="447">
        <f t="shared" si="47"/>
        <v>0</v>
      </c>
      <c r="I126" s="448">
        <f t="shared" si="48"/>
        <v>0</v>
      </c>
      <c r="J126" s="53">
        <f t="shared" si="39"/>
        <v>0</v>
      </c>
      <c r="K126" s="53"/>
      <c r="L126" s="112"/>
      <c r="M126" s="53">
        <f t="shared" si="49"/>
        <v>0</v>
      </c>
      <c r="N126" s="112"/>
      <c r="O126" s="53">
        <f t="shared" si="37"/>
        <v>0</v>
      </c>
      <c r="P126" s="53">
        <f t="shared" si="38"/>
        <v>0</v>
      </c>
      <c r="Q126" s="1"/>
      <c r="R126" s="1"/>
      <c r="S126" s="1"/>
      <c r="T126" s="1"/>
      <c r="U126" s="1"/>
    </row>
    <row r="127" spans="2:21" ht="12.5">
      <c r="B127" t="str">
        <f t="shared" si="36"/>
        <v/>
      </c>
      <c r="C127" s="49">
        <f>IF(D94="","-",+C126+1)</f>
        <v>2041</v>
      </c>
      <c r="D127" s="11">
        <f>IF(F126+SUM(E$100:E126)=D$93,F126,D$93-SUM(E$100:E126))</f>
        <v>0</v>
      </c>
      <c r="E127" s="446">
        <f t="shared" si="44"/>
        <v>0</v>
      </c>
      <c r="F127" s="54">
        <f t="shared" si="45"/>
        <v>0</v>
      </c>
      <c r="G127" s="54">
        <f t="shared" si="46"/>
        <v>0</v>
      </c>
      <c r="H127" s="447">
        <f t="shared" si="47"/>
        <v>0</v>
      </c>
      <c r="I127" s="448">
        <f t="shared" si="48"/>
        <v>0</v>
      </c>
      <c r="J127" s="53">
        <f t="shared" si="39"/>
        <v>0</v>
      </c>
      <c r="K127" s="53"/>
      <c r="L127" s="112"/>
      <c r="M127" s="53">
        <f t="shared" si="49"/>
        <v>0</v>
      </c>
      <c r="N127" s="112"/>
      <c r="O127" s="53">
        <f t="shared" si="37"/>
        <v>0</v>
      </c>
      <c r="P127" s="53">
        <f t="shared" si="38"/>
        <v>0</v>
      </c>
      <c r="Q127" s="1"/>
      <c r="R127" s="1"/>
      <c r="S127" s="1"/>
      <c r="T127" s="1"/>
      <c r="U127" s="1"/>
    </row>
    <row r="128" spans="2:21" ht="12.5">
      <c r="B128" t="str">
        <f t="shared" si="36"/>
        <v/>
      </c>
      <c r="C128" s="49">
        <f>IF(D94="","-",+C127+1)</f>
        <v>2042</v>
      </c>
      <c r="D128" s="11">
        <f>IF(F127+SUM(E$100:E127)=D$93,F127,D$93-SUM(E$100:E127))</f>
        <v>0</v>
      </c>
      <c r="E128" s="446">
        <f t="shared" si="44"/>
        <v>0</v>
      </c>
      <c r="F128" s="54">
        <f t="shared" si="45"/>
        <v>0</v>
      </c>
      <c r="G128" s="54">
        <f t="shared" si="46"/>
        <v>0</v>
      </c>
      <c r="H128" s="447">
        <f t="shared" si="47"/>
        <v>0</v>
      </c>
      <c r="I128" s="448">
        <f t="shared" si="48"/>
        <v>0</v>
      </c>
      <c r="J128" s="53">
        <f t="shared" si="39"/>
        <v>0</v>
      </c>
      <c r="K128" s="53"/>
      <c r="L128" s="112"/>
      <c r="M128" s="53">
        <f t="shared" si="49"/>
        <v>0</v>
      </c>
      <c r="N128" s="112"/>
      <c r="O128" s="53">
        <f t="shared" si="37"/>
        <v>0</v>
      </c>
      <c r="P128" s="53">
        <f t="shared" si="38"/>
        <v>0</v>
      </c>
      <c r="Q128" s="1"/>
      <c r="R128" s="1"/>
      <c r="S128" s="1"/>
      <c r="T128" s="1"/>
      <c r="U128" s="1"/>
    </row>
    <row r="129" spans="2:21" ht="12.5">
      <c r="B129" t="str">
        <f t="shared" si="36"/>
        <v/>
      </c>
      <c r="C129" s="49">
        <f>IF(D94="","-",+C128+1)</f>
        <v>2043</v>
      </c>
      <c r="D129" s="11">
        <f>IF(F128+SUM(E$100:E128)=D$93,F128,D$93-SUM(E$100:E128))</f>
        <v>0</v>
      </c>
      <c r="E129" s="446">
        <f t="shared" si="44"/>
        <v>0</v>
      </c>
      <c r="F129" s="54">
        <f t="shared" si="45"/>
        <v>0</v>
      </c>
      <c r="G129" s="54">
        <f t="shared" si="46"/>
        <v>0</v>
      </c>
      <c r="H129" s="447">
        <f t="shared" si="47"/>
        <v>0</v>
      </c>
      <c r="I129" s="448">
        <f t="shared" si="48"/>
        <v>0</v>
      </c>
      <c r="J129" s="53">
        <f t="shared" si="39"/>
        <v>0</v>
      </c>
      <c r="K129" s="53"/>
      <c r="L129" s="112"/>
      <c r="M129" s="53">
        <f t="shared" si="49"/>
        <v>0</v>
      </c>
      <c r="N129" s="112"/>
      <c r="O129" s="53">
        <f t="shared" si="37"/>
        <v>0</v>
      </c>
      <c r="P129" s="53">
        <f t="shared" si="38"/>
        <v>0</v>
      </c>
      <c r="Q129" s="1"/>
      <c r="R129" s="1"/>
      <c r="S129" s="1"/>
      <c r="T129" s="1"/>
      <c r="U129" s="1"/>
    </row>
    <row r="130" spans="2:21" ht="12.5">
      <c r="B130" t="str">
        <f t="shared" si="36"/>
        <v/>
      </c>
      <c r="C130" s="49">
        <f>IF(D94="","-",+C129+1)</f>
        <v>2044</v>
      </c>
      <c r="D130" s="11">
        <f>IF(F129+SUM(E$100:E129)=D$93,F129,D$93-SUM(E$100:E129))</f>
        <v>0</v>
      </c>
      <c r="E130" s="446">
        <f t="shared" si="44"/>
        <v>0</v>
      </c>
      <c r="F130" s="54">
        <f t="shared" si="45"/>
        <v>0</v>
      </c>
      <c r="G130" s="54">
        <f t="shared" si="46"/>
        <v>0</v>
      </c>
      <c r="H130" s="447">
        <f t="shared" si="47"/>
        <v>0</v>
      </c>
      <c r="I130" s="448">
        <f t="shared" si="48"/>
        <v>0</v>
      </c>
      <c r="J130" s="53">
        <f t="shared" si="39"/>
        <v>0</v>
      </c>
      <c r="K130" s="53"/>
      <c r="L130" s="112"/>
      <c r="M130" s="53">
        <f t="shared" si="49"/>
        <v>0</v>
      </c>
      <c r="N130" s="112"/>
      <c r="O130" s="53">
        <f t="shared" si="37"/>
        <v>0</v>
      </c>
      <c r="P130" s="53">
        <f t="shared" si="38"/>
        <v>0</v>
      </c>
      <c r="Q130" s="1"/>
      <c r="R130" s="1"/>
      <c r="S130" s="1"/>
      <c r="T130" s="1"/>
      <c r="U130" s="1"/>
    </row>
    <row r="131" spans="2:21" ht="12.5">
      <c r="B131" t="str">
        <f t="shared" si="36"/>
        <v/>
      </c>
      <c r="C131" s="49">
        <f>IF(D94="","-",+C130+1)</f>
        <v>2045</v>
      </c>
      <c r="D131" s="11">
        <f>IF(F130+SUM(E$100:E130)=D$93,F130,D$93-SUM(E$100:E130))</f>
        <v>0</v>
      </c>
      <c r="E131" s="446">
        <f t="shared" si="44"/>
        <v>0</v>
      </c>
      <c r="F131" s="54">
        <f t="shared" si="45"/>
        <v>0</v>
      </c>
      <c r="G131" s="54">
        <f t="shared" si="46"/>
        <v>0</v>
      </c>
      <c r="H131" s="447">
        <f t="shared" si="47"/>
        <v>0</v>
      </c>
      <c r="I131" s="448">
        <f t="shared" si="48"/>
        <v>0</v>
      </c>
      <c r="J131" s="53">
        <f t="shared" si="39"/>
        <v>0</v>
      </c>
      <c r="K131" s="53"/>
      <c r="L131" s="112"/>
      <c r="M131" s="53">
        <f t="shared" si="49"/>
        <v>0</v>
      </c>
      <c r="N131" s="112"/>
      <c r="O131" s="53">
        <f t="shared" si="37"/>
        <v>0</v>
      </c>
      <c r="P131" s="53">
        <f t="shared" si="38"/>
        <v>0</v>
      </c>
      <c r="Q131" s="1"/>
      <c r="R131" s="1"/>
      <c r="S131" s="1"/>
      <c r="T131" s="1"/>
      <c r="U131" s="1"/>
    </row>
    <row r="132" spans="2:21" ht="12.5">
      <c r="B132" t="str">
        <f t="shared" si="36"/>
        <v/>
      </c>
      <c r="C132" s="49">
        <f>IF(D94="","-",+C131+1)</f>
        <v>2046</v>
      </c>
      <c r="D132" s="11">
        <f>IF(F131+SUM(E$100:E131)=D$93,F131,D$93-SUM(E$100:E131))</f>
        <v>0</v>
      </c>
      <c r="E132" s="446">
        <f t="shared" si="44"/>
        <v>0</v>
      </c>
      <c r="F132" s="54">
        <f t="shared" si="45"/>
        <v>0</v>
      </c>
      <c r="G132" s="54">
        <f t="shared" si="46"/>
        <v>0</v>
      </c>
      <c r="H132" s="447">
        <f t="shared" si="47"/>
        <v>0</v>
      </c>
      <c r="I132" s="448">
        <f t="shared" si="48"/>
        <v>0</v>
      </c>
      <c r="J132" s="53">
        <f t="shared" si="39"/>
        <v>0</v>
      </c>
      <c r="K132" s="53"/>
      <c r="L132" s="112"/>
      <c r="M132" s="53">
        <f t="shared" ref="M132:M155" si="50">IF(L542&lt;&gt;0,+H542-L542,0)</f>
        <v>0</v>
      </c>
      <c r="N132" s="112"/>
      <c r="O132" s="53">
        <f t="shared" ref="O132:O155" si="51">IF(N542&lt;&gt;0,+I542-N542,0)</f>
        <v>0</v>
      </c>
      <c r="P132" s="53">
        <f t="shared" ref="P132:P155" si="52">+O542-M542</f>
        <v>0</v>
      </c>
      <c r="Q132" s="1"/>
      <c r="R132" s="1"/>
      <c r="S132" s="1"/>
      <c r="T132" s="1"/>
      <c r="U132" s="1"/>
    </row>
    <row r="133" spans="2:21" ht="12.5">
      <c r="B133" t="str">
        <f t="shared" si="36"/>
        <v/>
      </c>
      <c r="C133" s="49">
        <f>IF(D94="","-",+C132+1)</f>
        <v>2047</v>
      </c>
      <c r="D133" s="11">
        <f>IF(F132+SUM(E$100:E132)=D$93,F132,D$93-SUM(E$100:E132))</f>
        <v>0</v>
      </c>
      <c r="E133" s="446">
        <f t="shared" si="44"/>
        <v>0</v>
      </c>
      <c r="F133" s="54">
        <f t="shared" si="45"/>
        <v>0</v>
      </c>
      <c r="G133" s="54">
        <f t="shared" si="46"/>
        <v>0</v>
      </c>
      <c r="H133" s="447">
        <f t="shared" si="47"/>
        <v>0</v>
      </c>
      <c r="I133" s="448">
        <f t="shared" si="48"/>
        <v>0</v>
      </c>
      <c r="J133" s="53">
        <f t="shared" si="39"/>
        <v>0</v>
      </c>
      <c r="K133" s="53"/>
      <c r="L133" s="112"/>
      <c r="M133" s="53">
        <f t="shared" si="50"/>
        <v>0</v>
      </c>
      <c r="N133" s="112"/>
      <c r="O133" s="53">
        <f t="shared" si="51"/>
        <v>0</v>
      </c>
      <c r="P133" s="53">
        <f t="shared" si="52"/>
        <v>0</v>
      </c>
      <c r="Q133" s="1"/>
      <c r="R133" s="1"/>
      <c r="S133" s="1"/>
      <c r="T133" s="1"/>
      <c r="U133" s="1"/>
    </row>
    <row r="134" spans="2:21" ht="12.5">
      <c r="B134" t="str">
        <f t="shared" si="36"/>
        <v/>
      </c>
      <c r="C134" s="49">
        <f>IF(D94="","-",+C133+1)</f>
        <v>2048</v>
      </c>
      <c r="D134" s="11">
        <f>IF(F133+SUM(E$100:E133)=D$93,F133,D$93-SUM(E$100:E133))</f>
        <v>0</v>
      </c>
      <c r="E134" s="446">
        <f t="shared" si="44"/>
        <v>0</v>
      </c>
      <c r="F134" s="54">
        <f t="shared" si="45"/>
        <v>0</v>
      </c>
      <c r="G134" s="54">
        <f t="shared" si="46"/>
        <v>0</v>
      </c>
      <c r="H134" s="447">
        <f t="shared" si="47"/>
        <v>0</v>
      </c>
      <c r="I134" s="448">
        <f t="shared" si="48"/>
        <v>0</v>
      </c>
      <c r="J134" s="53">
        <f t="shared" si="39"/>
        <v>0</v>
      </c>
      <c r="K134" s="53"/>
      <c r="L134" s="112"/>
      <c r="M134" s="53">
        <f t="shared" si="50"/>
        <v>0</v>
      </c>
      <c r="N134" s="112"/>
      <c r="O134" s="53">
        <f t="shared" si="51"/>
        <v>0</v>
      </c>
      <c r="P134" s="53">
        <f t="shared" si="52"/>
        <v>0</v>
      </c>
      <c r="Q134" s="1"/>
      <c r="R134" s="1"/>
      <c r="S134" s="1"/>
      <c r="T134" s="1"/>
      <c r="U134" s="1"/>
    </row>
    <row r="135" spans="2:21" ht="12.5">
      <c r="B135" t="str">
        <f t="shared" si="36"/>
        <v/>
      </c>
      <c r="C135" s="49">
        <f>IF(D94="","-",+C134+1)</f>
        <v>2049</v>
      </c>
      <c r="D135" s="11">
        <f>IF(F134+SUM(E$100:E134)=D$93,F134,D$93-SUM(E$100:E134))</f>
        <v>0</v>
      </c>
      <c r="E135" s="446">
        <f t="shared" si="44"/>
        <v>0</v>
      </c>
      <c r="F135" s="54">
        <f t="shared" si="45"/>
        <v>0</v>
      </c>
      <c r="G135" s="54">
        <f t="shared" si="46"/>
        <v>0</v>
      </c>
      <c r="H135" s="447">
        <f t="shared" si="47"/>
        <v>0</v>
      </c>
      <c r="I135" s="448">
        <f t="shared" si="48"/>
        <v>0</v>
      </c>
      <c r="J135" s="53">
        <f t="shared" si="39"/>
        <v>0</v>
      </c>
      <c r="K135" s="53"/>
      <c r="L135" s="112"/>
      <c r="M135" s="53">
        <f t="shared" si="50"/>
        <v>0</v>
      </c>
      <c r="N135" s="112"/>
      <c r="O135" s="53">
        <f t="shared" si="51"/>
        <v>0</v>
      </c>
      <c r="P135" s="53">
        <f t="shared" si="52"/>
        <v>0</v>
      </c>
      <c r="Q135" s="1"/>
      <c r="R135" s="1"/>
      <c r="S135" s="1"/>
      <c r="T135" s="1"/>
      <c r="U135" s="1"/>
    </row>
    <row r="136" spans="2:21" ht="12.5">
      <c r="B136" t="str">
        <f t="shared" si="36"/>
        <v/>
      </c>
      <c r="C136" s="49">
        <f>IF(D94="","-",+C135+1)</f>
        <v>2050</v>
      </c>
      <c r="D136" s="11">
        <f>IF(F135+SUM(E$100:E135)=D$93,F135,D$93-SUM(E$100:E135))</f>
        <v>0</v>
      </c>
      <c r="E136" s="446">
        <f t="shared" si="44"/>
        <v>0</v>
      </c>
      <c r="F136" s="54">
        <f t="shared" si="45"/>
        <v>0</v>
      </c>
      <c r="G136" s="54">
        <f t="shared" si="46"/>
        <v>0</v>
      </c>
      <c r="H136" s="447">
        <f t="shared" si="47"/>
        <v>0</v>
      </c>
      <c r="I136" s="448">
        <f t="shared" si="48"/>
        <v>0</v>
      </c>
      <c r="J136" s="53">
        <f t="shared" si="39"/>
        <v>0</v>
      </c>
      <c r="K136" s="53"/>
      <c r="L136" s="112"/>
      <c r="M136" s="53">
        <f t="shared" si="50"/>
        <v>0</v>
      </c>
      <c r="N136" s="112"/>
      <c r="O136" s="53">
        <f t="shared" si="51"/>
        <v>0</v>
      </c>
      <c r="P136" s="53">
        <f t="shared" si="52"/>
        <v>0</v>
      </c>
      <c r="Q136" s="1"/>
      <c r="R136" s="1"/>
      <c r="S136" s="1"/>
      <c r="T136" s="1"/>
      <c r="U136" s="1"/>
    </row>
    <row r="137" spans="2:21" ht="12.5">
      <c r="B137" t="str">
        <f t="shared" si="36"/>
        <v/>
      </c>
      <c r="C137" s="49">
        <f>IF(D94="","-",+C136+1)</f>
        <v>2051</v>
      </c>
      <c r="D137" s="11">
        <f>IF(F136+SUM(E$100:E136)=D$93,F136,D$93-SUM(E$100:E136))</f>
        <v>0</v>
      </c>
      <c r="E137" s="446">
        <f t="shared" si="44"/>
        <v>0</v>
      </c>
      <c r="F137" s="54">
        <f t="shared" si="45"/>
        <v>0</v>
      </c>
      <c r="G137" s="54">
        <f t="shared" si="46"/>
        <v>0</v>
      </c>
      <c r="H137" s="447">
        <f t="shared" si="47"/>
        <v>0</v>
      </c>
      <c r="I137" s="448">
        <f t="shared" si="48"/>
        <v>0</v>
      </c>
      <c r="J137" s="53">
        <f t="shared" si="39"/>
        <v>0</v>
      </c>
      <c r="K137" s="53"/>
      <c r="L137" s="112"/>
      <c r="M137" s="53">
        <f t="shared" si="50"/>
        <v>0</v>
      </c>
      <c r="N137" s="112"/>
      <c r="O137" s="53">
        <f t="shared" si="51"/>
        <v>0</v>
      </c>
      <c r="P137" s="53">
        <f t="shared" si="52"/>
        <v>0</v>
      </c>
      <c r="Q137" s="1"/>
      <c r="R137" s="1"/>
      <c r="S137" s="1"/>
      <c r="T137" s="1"/>
      <c r="U137" s="1"/>
    </row>
    <row r="138" spans="2:21" ht="12.5">
      <c r="B138" t="str">
        <f t="shared" si="36"/>
        <v/>
      </c>
      <c r="C138" s="49">
        <f>IF(D94="","-",+C137+1)</f>
        <v>2052</v>
      </c>
      <c r="D138" s="11">
        <f>IF(F137+SUM(E$100:E137)=D$93,F137,D$93-SUM(E$100:E137))</f>
        <v>0</v>
      </c>
      <c r="E138" s="446">
        <f t="shared" si="44"/>
        <v>0</v>
      </c>
      <c r="F138" s="54">
        <f t="shared" si="45"/>
        <v>0</v>
      </c>
      <c r="G138" s="54">
        <f t="shared" si="46"/>
        <v>0</v>
      </c>
      <c r="H138" s="447">
        <f t="shared" si="47"/>
        <v>0</v>
      </c>
      <c r="I138" s="448">
        <f t="shared" si="48"/>
        <v>0</v>
      </c>
      <c r="J138" s="53">
        <f t="shared" si="39"/>
        <v>0</v>
      </c>
      <c r="K138" s="53"/>
      <c r="L138" s="112"/>
      <c r="M138" s="53">
        <f t="shared" si="50"/>
        <v>0</v>
      </c>
      <c r="N138" s="112"/>
      <c r="O138" s="53">
        <f t="shared" si="51"/>
        <v>0</v>
      </c>
      <c r="P138" s="53">
        <f t="shared" si="52"/>
        <v>0</v>
      </c>
      <c r="Q138" s="1"/>
      <c r="R138" s="1"/>
      <c r="S138" s="1"/>
      <c r="T138" s="1"/>
      <c r="U138" s="1"/>
    </row>
    <row r="139" spans="2:21" ht="12.5">
      <c r="B139" t="str">
        <f t="shared" si="36"/>
        <v/>
      </c>
      <c r="C139" s="49">
        <f>IF(D94="","-",+C138+1)</f>
        <v>2053</v>
      </c>
      <c r="D139" s="11">
        <f>IF(F138+SUM(E$100:E138)=D$93,F138,D$93-SUM(E$100:E138))</f>
        <v>0</v>
      </c>
      <c r="E139" s="446">
        <f t="shared" si="44"/>
        <v>0</v>
      </c>
      <c r="F139" s="54">
        <f t="shared" si="45"/>
        <v>0</v>
      </c>
      <c r="G139" s="54">
        <f t="shared" si="46"/>
        <v>0</v>
      </c>
      <c r="H139" s="447">
        <f t="shared" si="47"/>
        <v>0</v>
      </c>
      <c r="I139" s="448">
        <f t="shared" si="48"/>
        <v>0</v>
      </c>
      <c r="J139" s="53">
        <f t="shared" si="39"/>
        <v>0</v>
      </c>
      <c r="K139" s="53"/>
      <c r="L139" s="112"/>
      <c r="M139" s="53">
        <f t="shared" si="50"/>
        <v>0</v>
      </c>
      <c r="N139" s="112"/>
      <c r="O139" s="53">
        <f t="shared" si="51"/>
        <v>0</v>
      </c>
      <c r="P139" s="53">
        <f t="shared" si="52"/>
        <v>0</v>
      </c>
      <c r="Q139" s="1"/>
      <c r="R139" s="1"/>
      <c r="S139" s="1"/>
      <c r="T139" s="1"/>
      <c r="U139" s="1"/>
    </row>
    <row r="140" spans="2:21" ht="12.5">
      <c r="B140" t="str">
        <f t="shared" si="36"/>
        <v/>
      </c>
      <c r="C140" s="49">
        <f>IF(D94="","-",+C139+1)</f>
        <v>2054</v>
      </c>
      <c r="D140" s="11">
        <f>IF(F139+SUM(E$100:E139)=D$93,F139,D$93-SUM(E$100:E139))</f>
        <v>0</v>
      </c>
      <c r="E140" s="446">
        <f t="shared" si="44"/>
        <v>0</v>
      </c>
      <c r="F140" s="54">
        <f t="shared" si="45"/>
        <v>0</v>
      </c>
      <c r="G140" s="54">
        <f t="shared" si="46"/>
        <v>0</v>
      </c>
      <c r="H140" s="447">
        <f t="shared" si="47"/>
        <v>0</v>
      </c>
      <c r="I140" s="448">
        <f t="shared" si="48"/>
        <v>0</v>
      </c>
      <c r="J140" s="53">
        <f t="shared" si="39"/>
        <v>0</v>
      </c>
      <c r="K140" s="53"/>
      <c r="L140" s="112"/>
      <c r="M140" s="53">
        <f t="shared" si="50"/>
        <v>0</v>
      </c>
      <c r="N140" s="112"/>
      <c r="O140" s="53">
        <f t="shared" si="51"/>
        <v>0</v>
      </c>
      <c r="P140" s="53">
        <f t="shared" si="52"/>
        <v>0</v>
      </c>
      <c r="Q140" s="1"/>
      <c r="R140" s="1"/>
      <c r="S140" s="1"/>
      <c r="T140" s="1"/>
      <c r="U140" s="1"/>
    </row>
    <row r="141" spans="2:21" ht="12.5">
      <c r="B141" t="str">
        <f t="shared" si="36"/>
        <v/>
      </c>
      <c r="C141" s="49">
        <f>IF(D94="","-",+C140+1)</f>
        <v>2055</v>
      </c>
      <c r="D141" s="11">
        <f>IF(F140+SUM(E$100:E140)=D$93,F140,D$93-SUM(E$100:E140))</f>
        <v>0</v>
      </c>
      <c r="E141" s="446">
        <f t="shared" si="44"/>
        <v>0</v>
      </c>
      <c r="F141" s="54">
        <f t="shared" si="45"/>
        <v>0</v>
      </c>
      <c r="G141" s="54">
        <f t="shared" si="46"/>
        <v>0</v>
      </c>
      <c r="H141" s="447">
        <f t="shared" si="47"/>
        <v>0</v>
      </c>
      <c r="I141" s="448">
        <f t="shared" si="48"/>
        <v>0</v>
      </c>
      <c r="J141" s="53">
        <f t="shared" si="39"/>
        <v>0</v>
      </c>
      <c r="K141" s="53"/>
      <c r="L141" s="112"/>
      <c r="M141" s="53">
        <f t="shared" si="50"/>
        <v>0</v>
      </c>
      <c r="N141" s="112"/>
      <c r="O141" s="53">
        <f t="shared" si="51"/>
        <v>0</v>
      </c>
      <c r="P141" s="53">
        <f t="shared" si="52"/>
        <v>0</v>
      </c>
      <c r="Q141" s="1"/>
      <c r="R141" s="1"/>
      <c r="S141" s="1"/>
      <c r="T141" s="1"/>
      <c r="U141" s="1"/>
    </row>
    <row r="142" spans="2:21" ht="12.5">
      <c r="B142" t="str">
        <f t="shared" si="36"/>
        <v/>
      </c>
      <c r="C142" s="49">
        <f>IF(D94="","-",+C141+1)</f>
        <v>2056</v>
      </c>
      <c r="D142" s="11">
        <f>IF(F141+SUM(E$100:E141)=D$93,F141,D$93-SUM(E$100:E141))</f>
        <v>0</v>
      </c>
      <c r="E142" s="446">
        <f t="shared" si="44"/>
        <v>0</v>
      </c>
      <c r="F142" s="54">
        <f t="shared" si="45"/>
        <v>0</v>
      </c>
      <c r="G142" s="54">
        <f t="shared" si="46"/>
        <v>0</v>
      </c>
      <c r="H142" s="447">
        <f t="shared" si="47"/>
        <v>0</v>
      </c>
      <c r="I142" s="448">
        <f t="shared" si="48"/>
        <v>0</v>
      </c>
      <c r="J142" s="53">
        <f t="shared" si="39"/>
        <v>0</v>
      </c>
      <c r="K142" s="53"/>
      <c r="L142" s="112"/>
      <c r="M142" s="53">
        <f t="shared" si="50"/>
        <v>0</v>
      </c>
      <c r="N142" s="112"/>
      <c r="O142" s="53">
        <f t="shared" si="51"/>
        <v>0</v>
      </c>
      <c r="P142" s="53">
        <f t="shared" si="52"/>
        <v>0</v>
      </c>
      <c r="Q142" s="1"/>
      <c r="R142" s="1"/>
      <c r="S142" s="1"/>
      <c r="T142" s="1"/>
      <c r="U142" s="1"/>
    </row>
    <row r="143" spans="2:21" ht="12.5">
      <c r="B143" t="str">
        <f t="shared" si="36"/>
        <v/>
      </c>
      <c r="C143" s="49">
        <f>IF(D94="","-",+C142+1)</f>
        <v>2057</v>
      </c>
      <c r="D143" s="11">
        <f>IF(F142+SUM(E$100:E142)=D$93,F142,D$93-SUM(E$100:E142))</f>
        <v>0</v>
      </c>
      <c r="E143" s="446">
        <f t="shared" si="44"/>
        <v>0</v>
      </c>
      <c r="F143" s="54">
        <f t="shared" si="45"/>
        <v>0</v>
      </c>
      <c r="G143" s="54">
        <f t="shared" si="46"/>
        <v>0</v>
      </c>
      <c r="H143" s="447">
        <f t="shared" si="47"/>
        <v>0</v>
      </c>
      <c r="I143" s="448">
        <f t="shared" si="48"/>
        <v>0</v>
      </c>
      <c r="J143" s="53">
        <f t="shared" si="39"/>
        <v>0</v>
      </c>
      <c r="K143" s="53"/>
      <c r="L143" s="112"/>
      <c r="M143" s="53">
        <f t="shared" si="50"/>
        <v>0</v>
      </c>
      <c r="N143" s="112"/>
      <c r="O143" s="53">
        <f t="shared" si="51"/>
        <v>0</v>
      </c>
      <c r="P143" s="53">
        <f t="shared" si="52"/>
        <v>0</v>
      </c>
      <c r="Q143" s="1"/>
      <c r="R143" s="1"/>
      <c r="S143" s="1"/>
      <c r="T143" s="1"/>
      <c r="U143" s="1"/>
    </row>
    <row r="144" spans="2:21" ht="12.5">
      <c r="B144" t="str">
        <f t="shared" si="36"/>
        <v/>
      </c>
      <c r="C144" s="49">
        <f>IF(D94="","-",+C143+1)</f>
        <v>2058</v>
      </c>
      <c r="D144" s="11">
        <f>IF(F143+SUM(E$100:E143)=D$93,F143,D$93-SUM(E$100:E143))</f>
        <v>0</v>
      </c>
      <c r="E144" s="446">
        <f t="shared" si="44"/>
        <v>0</v>
      </c>
      <c r="F144" s="54">
        <f t="shared" si="45"/>
        <v>0</v>
      </c>
      <c r="G144" s="54">
        <f t="shared" si="46"/>
        <v>0</v>
      </c>
      <c r="H144" s="447">
        <f t="shared" si="47"/>
        <v>0</v>
      </c>
      <c r="I144" s="448">
        <f t="shared" si="48"/>
        <v>0</v>
      </c>
      <c r="J144" s="53">
        <f t="shared" si="39"/>
        <v>0</v>
      </c>
      <c r="K144" s="53"/>
      <c r="L144" s="112"/>
      <c r="M144" s="53">
        <f t="shared" si="50"/>
        <v>0</v>
      </c>
      <c r="N144" s="112"/>
      <c r="O144" s="53">
        <f t="shared" si="51"/>
        <v>0</v>
      </c>
      <c r="P144" s="53">
        <f t="shared" si="52"/>
        <v>0</v>
      </c>
      <c r="Q144" s="1"/>
      <c r="R144" s="1"/>
      <c r="S144" s="1"/>
      <c r="T144" s="1"/>
      <c r="U144" s="1"/>
    </row>
    <row r="145" spans="2:21" ht="12.5">
      <c r="B145" t="str">
        <f t="shared" si="36"/>
        <v/>
      </c>
      <c r="C145" s="49">
        <f>IF(D94="","-",+C144+1)</f>
        <v>2059</v>
      </c>
      <c r="D145" s="11">
        <f>IF(F144+SUM(E$100:E144)=D$93,F144,D$93-SUM(E$100:E144))</f>
        <v>0</v>
      </c>
      <c r="E145" s="446">
        <f t="shared" si="44"/>
        <v>0</v>
      </c>
      <c r="F145" s="54">
        <f t="shared" si="45"/>
        <v>0</v>
      </c>
      <c r="G145" s="54">
        <f t="shared" si="46"/>
        <v>0</v>
      </c>
      <c r="H145" s="447">
        <f t="shared" si="47"/>
        <v>0</v>
      </c>
      <c r="I145" s="448">
        <f t="shared" si="48"/>
        <v>0</v>
      </c>
      <c r="J145" s="53">
        <f t="shared" si="39"/>
        <v>0</v>
      </c>
      <c r="K145" s="53"/>
      <c r="L145" s="112"/>
      <c r="M145" s="53">
        <f t="shared" si="50"/>
        <v>0</v>
      </c>
      <c r="N145" s="112"/>
      <c r="O145" s="53">
        <f t="shared" si="51"/>
        <v>0</v>
      </c>
      <c r="P145" s="53">
        <f t="shared" si="52"/>
        <v>0</v>
      </c>
      <c r="Q145" s="1"/>
      <c r="R145" s="1"/>
      <c r="S145" s="1"/>
      <c r="T145" s="1"/>
      <c r="U145" s="1"/>
    </row>
    <row r="146" spans="2:21" ht="12.5">
      <c r="B146" t="str">
        <f t="shared" si="36"/>
        <v/>
      </c>
      <c r="C146" s="49">
        <f>IF(D94="","-",+C145+1)</f>
        <v>2060</v>
      </c>
      <c r="D146" s="11">
        <f>IF(F145+SUM(E$100:E145)=D$93,F145,D$93-SUM(E$100:E145))</f>
        <v>0</v>
      </c>
      <c r="E146" s="446">
        <f t="shared" si="44"/>
        <v>0</v>
      </c>
      <c r="F146" s="54">
        <f t="shared" si="45"/>
        <v>0</v>
      </c>
      <c r="G146" s="54">
        <f t="shared" si="46"/>
        <v>0</v>
      </c>
      <c r="H146" s="447">
        <f t="shared" si="47"/>
        <v>0</v>
      </c>
      <c r="I146" s="448">
        <f t="shared" si="48"/>
        <v>0</v>
      </c>
      <c r="J146" s="53">
        <f t="shared" si="39"/>
        <v>0</v>
      </c>
      <c r="K146" s="53"/>
      <c r="L146" s="112"/>
      <c r="M146" s="53">
        <f t="shared" si="50"/>
        <v>0</v>
      </c>
      <c r="N146" s="112"/>
      <c r="O146" s="53">
        <f t="shared" si="51"/>
        <v>0</v>
      </c>
      <c r="P146" s="53">
        <f t="shared" si="52"/>
        <v>0</v>
      </c>
      <c r="Q146" s="1"/>
      <c r="R146" s="1"/>
      <c r="S146" s="1"/>
      <c r="T146" s="1"/>
      <c r="U146" s="1"/>
    </row>
    <row r="147" spans="2:21" ht="12.5">
      <c r="B147" t="str">
        <f t="shared" si="36"/>
        <v/>
      </c>
      <c r="C147" s="49">
        <f>IF(D94="","-",+C146+1)</f>
        <v>2061</v>
      </c>
      <c r="D147" s="11">
        <f>IF(F146+SUM(E$100:E146)=D$93,F146,D$93-SUM(E$100:E146))</f>
        <v>0</v>
      </c>
      <c r="E147" s="446">
        <f t="shared" si="44"/>
        <v>0</v>
      </c>
      <c r="F147" s="54">
        <f t="shared" si="45"/>
        <v>0</v>
      </c>
      <c r="G147" s="54">
        <f t="shared" si="46"/>
        <v>0</v>
      </c>
      <c r="H147" s="447">
        <f t="shared" si="47"/>
        <v>0</v>
      </c>
      <c r="I147" s="448">
        <f t="shared" si="48"/>
        <v>0</v>
      </c>
      <c r="J147" s="53">
        <f t="shared" si="39"/>
        <v>0</v>
      </c>
      <c r="K147" s="53"/>
      <c r="L147" s="112"/>
      <c r="M147" s="53">
        <f t="shared" si="50"/>
        <v>0</v>
      </c>
      <c r="N147" s="112"/>
      <c r="O147" s="53">
        <f t="shared" si="51"/>
        <v>0</v>
      </c>
      <c r="P147" s="53">
        <f t="shared" si="52"/>
        <v>0</v>
      </c>
      <c r="Q147" s="1"/>
      <c r="R147" s="1"/>
      <c r="S147" s="1"/>
      <c r="T147" s="1"/>
      <c r="U147" s="1"/>
    </row>
    <row r="148" spans="2:21" ht="12.5">
      <c r="B148" t="str">
        <f t="shared" si="36"/>
        <v/>
      </c>
      <c r="C148" s="49">
        <f>IF(D94="","-",+C147+1)</f>
        <v>2062</v>
      </c>
      <c r="D148" s="11">
        <f>IF(F147+SUM(E$100:E147)=D$93,F147,D$93-SUM(E$100:E147))</f>
        <v>0</v>
      </c>
      <c r="E148" s="446">
        <f t="shared" si="44"/>
        <v>0</v>
      </c>
      <c r="F148" s="54">
        <f t="shared" si="45"/>
        <v>0</v>
      </c>
      <c r="G148" s="54">
        <f t="shared" si="46"/>
        <v>0</v>
      </c>
      <c r="H148" s="447">
        <f t="shared" si="47"/>
        <v>0</v>
      </c>
      <c r="I148" s="448">
        <f t="shared" si="48"/>
        <v>0</v>
      </c>
      <c r="J148" s="53">
        <f t="shared" si="39"/>
        <v>0</v>
      </c>
      <c r="K148" s="53"/>
      <c r="L148" s="112"/>
      <c r="M148" s="53">
        <f t="shared" si="50"/>
        <v>0</v>
      </c>
      <c r="N148" s="112"/>
      <c r="O148" s="53">
        <f t="shared" si="51"/>
        <v>0</v>
      </c>
      <c r="P148" s="53">
        <f t="shared" si="52"/>
        <v>0</v>
      </c>
      <c r="Q148" s="1"/>
      <c r="R148" s="1"/>
      <c r="S148" s="1"/>
      <c r="T148" s="1"/>
      <c r="U148" s="1"/>
    </row>
    <row r="149" spans="2:21" ht="12.5">
      <c r="B149" t="str">
        <f t="shared" si="36"/>
        <v/>
      </c>
      <c r="C149" s="49">
        <f>IF(D94="","-",+C148+1)</f>
        <v>2063</v>
      </c>
      <c r="D149" s="11">
        <f>IF(F148+SUM(E$100:E148)=D$93,F148,D$93-SUM(E$100:E148))</f>
        <v>0</v>
      </c>
      <c r="E149" s="446">
        <f t="shared" si="44"/>
        <v>0</v>
      </c>
      <c r="F149" s="54">
        <f t="shared" si="45"/>
        <v>0</v>
      </c>
      <c r="G149" s="54">
        <f t="shared" si="46"/>
        <v>0</v>
      </c>
      <c r="H149" s="447">
        <f t="shared" si="47"/>
        <v>0</v>
      </c>
      <c r="I149" s="448">
        <f t="shared" si="48"/>
        <v>0</v>
      </c>
      <c r="J149" s="53">
        <f t="shared" si="39"/>
        <v>0</v>
      </c>
      <c r="K149" s="53"/>
      <c r="L149" s="112"/>
      <c r="M149" s="53">
        <f t="shared" si="50"/>
        <v>0</v>
      </c>
      <c r="N149" s="112"/>
      <c r="O149" s="53">
        <f t="shared" si="51"/>
        <v>0</v>
      </c>
      <c r="P149" s="53">
        <f t="shared" si="52"/>
        <v>0</v>
      </c>
      <c r="Q149" s="1"/>
      <c r="R149" s="1"/>
      <c r="S149" s="1"/>
      <c r="T149" s="1"/>
      <c r="U149" s="1"/>
    </row>
    <row r="150" spans="2:21" ht="12.5">
      <c r="B150" t="str">
        <f t="shared" si="36"/>
        <v/>
      </c>
      <c r="C150" s="49">
        <f>IF(D94="","-",+C149+1)</f>
        <v>2064</v>
      </c>
      <c r="D150" s="11">
        <f>IF(F149+SUM(E$100:E149)=D$93,F149,D$93-SUM(E$100:E149))</f>
        <v>0</v>
      </c>
      <c r="E150" s="446">
        <f t="shared" si="44"/>
        <v>0</v>
      </c>
      <c r="F150" s="54">
        <f t="shared" si="45"/>
        <v>0</v>
      </c>
      <c r="G150" s="54">
        <f t="shared" si="46"/>
        <v>0</v>
      </c>
      <c r="H150" s="447">
        <f t="shared" si="47"/>
        <v>0</v>
      </c>
      <c r="I150" s="448">
        <f t="shared" si="48"/>
        <v>0</v>
      </c>
      <c r="J150" s="53">
        <f t="shared" si="39"/>
        <v>0</v>
      </c>
      <c r="K150" s="53"/>
      <c r="L150" s="112"/>
      <c r="M150" s="53">
        <f t="shared" si="50"/>
        <v>0</v>
      </c>
      <c r="N150" s="112"/>
      <c r="O150" s="53">
        <f t="shared" si="51"/>
        <v>0</v>
      </c>
      <c r="P150" s="53">
        <f t="shared" si="52"/>
        <v>0</v>
      </c>
      <c r="Q150" s="1"/>
      <c r="R150" s="1"/>
      <c r="S150" s="1"/>
      <c r="T150" s="1"/>
      <c r="U150" s="1"/>
    </row>
    <row r="151" spans="2:21" ht="12.5">
      <c r="B151" t="str">
        <f t="shared" si="36"/>
        <v/>
      </c>
      <c r="C151" s="49">
        <f>IF(D94="","-",+C150+1)</f>
        <v>2065</v>
      </c>
      <c r="D151" s="11">
        <f>IF(F150+SUM(E$100:E150)=D$93,F150,D$93-SUM(E$100:E150))</f>
        <v>0</v>
      </c>
      <c r="E151" s="446">
        <f t="shared" si="44"/>
        <v>0</v>
      </c>
      <c r="F151" s="54">
        <f t="shared" si="45"/>
        <v>0</v>
      </c>
      <c r="G151" s="54">
        <f t="shared" si="46"/>
        <v>0</v>
      </c>
      <c r="H151" s="447">
        <f t="shared" si="47"/>
        <v>0</v>
      </c>
      <c r="I151" s="448">
        <f t="shared" si="48"/>
        <v>0</v>
      </c>
      <c r="J151" s="53">
        <f t="shared" si="39"/>
        <v>0</v>
      </c>
      <c r="K151" s="53"/>
      <c r="L151" s="112"/>
      <c r="M151" s="53">
        <f t="shared" si="50"/>
        <v>0</v>
      </c>
      <c r="N151" s="112"/>
      <c r="O151" s="53">
        <f t="shared" si="51"/>
        <v>0</v>
      </c>
      <c r="P151" s="53">
        <f t="shared" si="52"/>
        <v>0</v>
      </c>
      <c r="Q151" s="1"/>
      <c r="R151" s="1"/>
      <c r="S151" s="1"/>
      <c r="T151" s="1"/>
      <c r="U151" s="1"/>
    </row>
    <row r="152" spans="2:21" ht="12.5">
      <c r="B152" t="str">
        <f t="shared" si="36"/>
        <v/>
      </c>
      <c r="C152" s="49">
        <f>IF(D94="","-",+C151+1)</f>
        <v>2066</v>
      </c>
      <c r="D152" s="11">
        <f>IF(F151+SUM(E$100:E151)=D$93,F151,D$93-SUM(E$100:E151))</f>
        <v>0</v>
      </c>
      <c r="E152" s="446">
        <f t="shared" si="44"/>
        <v>0</v>
      </c>
      <c r="F152" s="54">
        <f t="shared" si="45"/>
        <v>0</v>
      </c>
      <c r="G152" s="54">
        <f t="shared" si="46"/>
        <v>0</v>
      </c>
      <c r="H152" s="447">
        <f t="shared" si="47"/>
        <v>0</v>
      </c>
      <c r="I152" s="448">
        <f t="shared" si="48"/>
        <v>0</v>
      </c>
      <c r="J152" s="53">
        <f t="shared" si="39"/>
        <v>0</v>
      </c>
      <c r="K152" s="53"/>
      <c r="L152" s="112"/>
      <c r="M152" s="53">
        <f t="shared" si="50"/>
        <v>0</v>
      </c>
      <c r="N152" s="112"/>
      <c r="O152" s="53">
        <f t="shared" si="51"/>
        <v>0</v>
      </c>
      <c r="P152" s="53">
        <f t="shared" si="52"/>
        <v>0</v>
      </c>
      <c r="Q152" s="1"/>
      <c r="R152" s="1"/>
      <c r="S152" s="1"/>
      <c r="T152" s="1"/>
      <c r="U152" s="1"/>
    </row>
    <row r="153" spans="2:21" ht="12.5">
      <c r="B153" t="str">
        <f t="shared" si="36"/>
        <v/>
      </c>
      <c r="C153" s="49">
        <f>IF(D94="","-",+C152+1)</f>
        <v>2067</v>
      </c>
      <c r="D153" s="11">
        <f>IF(F152+SUM(E$100:E152)=D$93,F152,D$93-SUM(E$100:E152))</f>
        <v>0</v>
      </c>
      <c r="E153" s="446">
        <f t="shared" si="44"/>
        <v>0</v>
      </c>
      <c r="F153" s="54">
        <f t="shared" si="45"/>
        <v>0</v>
      </c>
      <c r="G153" s="54">
        <f t="shared" si="46"/>
        <v>0</v>
      </c>
      <c r="H153" s="447">
        <f t="shared" si="47"/>
        <v>0</v>
      </c>
      <c r="I153" s="448">
        <f t="shared" si="48"/>
        <v>0</v>
      </c>
      <c r="J153" s="53">
        <f t="shared" si="39"/>
        <v>0</v>
      </c>
      <c r="K153" s="53"/>
      <c r="L153" s="112"/>
      <c r="M153" s="53">
        <f t="shared" si="50"/>
        <v>0</v>
      </c>
      <c r="N153" s="112"/>
      <c r="O153" s="53">
        <f t="shared" si="51"/>
        <v>0</v>
      </c>
      <c r="P153" s="53">
        <f t="shared" si="52"/>
        <v>0</v>
      </c>
      <c r="Q153" s="1"/>
      <c r="R153" s="1"/>
      <c r="S153" s="1"/>
      <c r="T153" s="1"/>
      <c r="U153" s="1"/>
    </row>
    <row r="154" spans="2:21" ht="12.5">
      <c r="B154" t="str">
        <f t="shared" si="36"/>
        <v/>
      </c>
      <c r="C154" s="49">
        <f>IF(D94="","-",+C153+1)</f>
        <v>2068</v>
      </c>
      <c r="D154" s="11">
        <f>IF(F153+SUM(E$100:E153)=D$93,F153,D$93-SUM(E$100:E153))</f>
        <v>0</v>
      </c>
      <c r="E154" s="446">
        <f t="shared" si="44"/>
        <v>0</v>
      </c>
      <c r="F154" s="54">
        <f t="shared" si="45"/>
        <v>0</v>
      </c>
      <c r="G154" s="54">
        <f t="shared" si="46"/>
        <v>0</v>
      </c>
      <c r="H154" s="447">
        <f t="shared" si="47"/>
        <v>0</v>
      </c>
      <c r="I154" s="448">
        <f t="shared" si="48"/>
        <v>0</v>
      </c>
      <c r="J154" s="53">
        <f t="shared" si="39"/>
        <v>0</v>
      </c>
      <c r="K154" s="53"/>
      <c r="L154" s="112"/>
      <c r="M154" s="53">
        <f t="shared" si="50"/>
        <v>0</v>
      </c>
      <c r="N154" s="112"/>
      <c r="O154" s="53">
        <f t="shared" si="51"/>
        <v>0</v>
      </c>
      <c r="P154" s="53">
        <f t="shared" si="52"/>
        <v>0</v>
      </c>
      <c r="Q154" s="1"/>
      <c r="R154" s="1"/>
      <c r="S154" s="1"/>
      <c r="T154" s="1"/>
      <c r="U154" s="1"/>
    </row>
    <row r="155" spans="2:21" ht="13" thickBot="1">
      <c r="B155" t="str">
        <f t="shared" si="36"/>
        <v/>
      </c>
      <c r="C155" s="58">
        <f>IF(D94="","-",+C154+1)</f>
        <v>2069</v>
      </c>
      <c r="D155" s="437">
        <f>IF(F154+SUM(E$100:E154)=D$93,F154,D$93-SUM(E$100:E154))</f>
        <v>0</v>
      </c>
      <c r="E155" s="449">
        <f t="shared" si="44"/>
        <v>0</v>
      </c>
      <c r="F155" s="59">
        <f t="shared" si="45"/>
        <v>0</v>
      </c>
      <c r="G155" s="59">
        <f t="shared" si="46"/>
        <v>0</v>
      </c>
      <c r="H155" s="450">
        <f t="shared" si="47"/>
        <v>0</v>
      </c>
      <c r="I155" s="451">
        <f t="shared" si="48"/>
        <v>0</v>
      </c>
      <c r="J155" s="63">
        <f t="shared" si="39"/>
        <v>0</v>
      </c>
      <c r="K155" s="53"/>
      <c r="L155" s="113"/>
      <c r="M155" s="63">
        <f t="shared" si="50"/>
        <v>0</v>
      </c>
      <c r="N155" s="113"/>
      <c r="O155" s="63">
        <f t="shared" si="51"/>
        <v>0</v>
      </c>
      <c r="P155" s="63">
        <f t="shared" si="52"/>
        <v>0</v>
      </c>
      <c r="Q155" s="1"/>
      <c r="R155" s="1"/>
      <c r="S155" s="1"/>
      <c r="T155" s="1"/>
      <c r="U155" s="1"/>
    </row>
    <row r="156" spans="2:21" ht="12.5">
      <c r="C156" s="11" t="s">
        <v>75</v>
      </c>
      <c r="D156" s="239"/>
      <c r="E156" s="239">
        <f>SUM(E100:E155)</f>
        <v>13254470.000000004</v>
      </c>
      <c r="F156" s="239"/>
      <c r="G156" s="239"/>
      <c r="H156" s="239">
        <f>SUM(H100:H155)</f>
        <v>31017136.52888941</v>
      </c>
      <c r="I156" s="239">
        <f>SUM(I100:I155)</f>
        <v>31017136.52888941</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35" priority="1" stopIfTrue="1" operator="equal">
      <formula>$I$10</formula>
    </cfRule>
  </conditionalFormatting>
  <conditionalFormatting sqref="C100:C155">
    <cfRule type="cellIs" dxfId="34"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5">
    <tabColor theme="9" tint="0.39997558519241921"/>
  </sheetPr>
  <dimension ref="A1:U163"/>
  <sheetViews>
    <sheetView topLeftCell="A87" zoomScaleNormal="100" zoomScaleSheetLayoutView="78" workbookViewId="0">
      <selection activeCell="D11" sqref="D11"/>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13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0</v>
      </c>
      <c r="P5" s="1"/>
      <c r="R5" s="1"/>
      <c r="S5" s="1"/>
      <c r="T5" s="1"/>
      <c r="U5" s="1"/>
    </row>
    <row r="6" spans="1:21" ht="15.5">
      <c r="C6" s="453" t="s">
        <v>266</v>
      </c>
      <c r="D6" s="2"/>
      <c r="E6" s="1"/>
      <c r="F6" s="1"/>
      <c r="G6" s="1"/>
      <c r="H6" s="348"/>
      <c r="I6" s="348"/>
      <c r="J6" s="349"/>
      <c r="K6" s="22" t="s">
        <v>243</v>
      </c>
      <c r="L6" s="350"/>
      <c r="M6" s="1"/>
      <c r="N6" s="351">
        <f>VLOOKUP(I10,C17:I73,6)</f>
        <v>0</v>
      </c>
      <c r="O6" s="1"/>
      <c r="P6" s="1"/>
      <c r="R6" s="1"/>
      <c r="S6" s="1"/>
      <c r="T6" s="1"/>
      <c r="U6" s="1"/>
    </row>
    <row r="7" spans="1:21" ht="13.5" thickBot="1">
      <c r="C7" s="25" t="s">
        <v>46</v>
      </c>
      <c r="D7" s="96" t="s">
        <v>231</v>
      </c>
      <c r="E7" s="1"/>
      <c r="F7" s="1"/>
      <c r="G7" s="1"/>
      <c r="H7" s="257"/>
      <c r="I7" s="257"/>
      <c r="J7" s="239"/>
      <c r="K7" s="352" t="s">
        <v>47</v>
      </c>
      <c r="L7" s="353"/>
      <c r="M7" s="353"/>
      <c r="N7" s="354">
        <f>+N6-N5</f>
        <v>0</v>
      </c>
      <c r="O7" s="1"/>
      <c r="P7" s="1"/>
      <c r="R7" s="1"/>
      <c r="S7" s="1"/>
      <c r="T7" s="1"/>
      <c r="U7" s="1"/>
    </row>
    <row r="8" spans="1:21" ht="13.5" thickBot="1">
      <c r="C8" s="29"/>
      <c r="D8" s="1" t="s">
        <v>230</v>
      </c>
      <c r="E8" s="10"/>
      <c r="G8" s="10"/>
      <c r="H8" s="10"/>
      <c r="I8" s="10"/>
      <c r="J8" s="10"/>
      <c r="K8" s="10"/>
      <c r="L8" s="10"/>
      <c r="M8" s="10"/>
      <c r="N8" s="10"/>
      <c r="O8" s="10"/>
      <c r="P8" s="1"/>
      <c r="R8" s="1"/>
      <c r="S8" s="1"/>
      <c r="T8" s="1"/>
      <c r="U8" s="1"/>
    </row>
    <row r="9" spans="1:21" ht="13.5" thickBot="1">
      <c r="C9" s="30" t="s">
        <v>48</v>
      </c>
      <c r="D9" s="89" t="s">
        <v>232</v>
      </c>
      <c r="E9" s="461" t="s">
        <v>301</v>
      </c>
      <c r="F9" s="31"/>
      <c r="G9" s="472"/>
      <c r="H9" s="31"/>
      <c r="I9" s="32"/>
      <c r="J9" s="33"/>
      <c r="P9" s="1"/>
      <c r="R9" s="1"/>
      <c r="S9" s="1"/>
      <c r="T9" s="1"/>
      <c r="U9" s="1"/>
    </row>
    <row r="10" spans="1:21" ht="13">
      <c r="C10" s="34" t="s">
        <v>49</v>
      </c>
      <c r="D10" s="355">
        <v>0</v>
      </c>
      <c r="E10" s="1" t="s">
        <v>50</v>
      </c>
      <c r="G10" s="2"/>
      <c r="H10" s="2"/>
      <c r="I10" s="36">
        <f>+'OKT.WS.F.BPU.ATRR.Projected'!R101</f>
        <v>2026</v>
      </c>
      <c r="J10" s="33"/>
      <c r="K10" s="239" t="s">
        <v>51</v>
      </c>
      <c r="O10" s="1"/>
      <c r="P10" s="1"/>
      <c r="R10" s="1"/>
      <c r="S10" s="1"/>
      <c r="T10" s="1"/>
      <c r="U10" s="1"/>
    </row>
    <row r="11" spans="1:21" ht="12.5">
      <c r="C11" s="34" t="s">
        <v>52</v>
      </c>
      <c r="D11" s="37">
        <v>2013</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10</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0</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2013</v>
      </c>
      <c r="D17" s="431">
        <v>4086696.07</v>
      </c>
      <c r="E17" s="438">
        <v>11782.768994177641</v>
      </c>
      <c r="F17" s="431">
        <v>4074913.3010058221</v>
      </c>
      <c r="G17" s="438">
        <v>123870.72395190655</v>
      </c>
      <c r="H17" s="436">
        <v>123870.72395190655</v>
      </c>
      <c r="I17" s="452">
        <v>0</v>
      </c>
      <c r="J17" s="51"/>
      <c r="K17" s="114">
        <f t="shared" ref="K17:K22" si="1">G17</f>
        <v>123870.72395190655</v>
      </c>
      <c r="L17" s="52">
        <f t="shared" ref="L17:L73" si="2">IF(K17&lt;&gt;0,+G17-K17,0)</f>
        <v>0</v>
      </c>
      <c r="M17" s="114">
        <f t="shared" ref="M17:M22" si="3">H17</f>
        <v>123870.72395190655</v>
      </c>
      <c r="N17" s="52">
        <f t="shared" ref="N17:N73" si="4">IF(M17&lt;&gt;0,+H17-M17,0)</f>
        <v>0</v>
      </c>
      <c r="O17" s="53">
        <f t="shared" ref="O17:O73" si="5">+N17-L17</f>
        <v>0</v>
      </c>
      <c r="P17" s="1"/>
      <c r="R17" s="1"/>
      <c r="S17" s="1"/>
      <c r="T17" s="1"/>
      <c r="U17" s="1"/>
    </row>
    <row r="18" spans="2:21" ht="12.5">
      <c r="B18" t="str">
        <f t="shared" si="0"/>
        <v/>
      </c>
      <c r="C18" s="49">
        <f>IF(D11="","-",+C17+1)</f>
        <v>2014</v>
      </c>
      <c r="D18" s="433">
        <v>4074913.3010058221</v>
      </c>
      <c r="E18" s="432">
        <v>70696.613965065844</v>
      </c>
      <c r="F18" s="433">
        <v>4004216.6870407565</v>
      </c>
      <c r="G18" s="432">
        <v>511269.87430631154</v>
      </c>
      <c r="H18" s="436">
        <v>511269.87430631154</v>
      </c>
      <c r="I18" s="452">
        <v>0</v>
      </c>
      <c r="J18" s="51"/>
      <c r="K18" s="416">
        <f t="shared" si="1"/>
        <v>511269.87430631154</v>
      </c>
      <c r="L18" s="419">
        <f t="shared" si="2"/>
        <v>0</v>
      </c>
      <c r="M18" s="416">
        <f t="shared" si="3"/>
        <v>511269.87430631154</v>
      </c>
      <c r="N18" s="418">
        <f t="shared" si="4"/>
        <v>0</v>
      </c>
      <c r="O18" s="419">
        <f t="shared" si="5"/>
        <v>0</v>
      </c>
      <c r="P18" s="1"/>
      <c r="R18" s="1"/>
      <c r="S18" s="1"/>
      <c r="T18" s="1"/>
      <c r="U18" s="1"/>
    </row>
    <row r="19" spans="2:21" ht="12.5">
      <c r="B19" t="str">
        <f t="shared" si="0"/>
        <v/>
      </c>
      <c r="C19" s="49">
        <f>IF(D11="","-",+C18+1)</f>
        <v>2015</v>
      </c>
      <c r="D19" s="433">
        <v>4004216.6870407565</v>
      </c>
      <c r="E19" s="432">
        <v>70696.613965065844</v>
      </c>
      <c r="F19" s="433">
        <v>3933520.0730756908</v>
      </c>
      <c r="G19" s="432">
        <v>476106.58378878143</v>
      </c>
      <c r="H19" s="436">
        <v>476106.58378878143</v>
      </c>
      <c r="I19" s="51">
        <v>0</v>
      </c>
      <c r="J19" s="51"/>
      <c r="K19" s="416">
        <f t="shared" si="1"/>
        <v>476106.58378878143</v>
      </c>
      <c r="L19" s="419">
        <f>IF(K19&lt;&gt;0,+G19-K19,0)</f>
        <v>0</v>
      </c>
      <c r="M19" s="416">
        <f t="shared" si="3"/>
        <v>476106.58378878143</v>
      </c>
      <c r="N19" s="418">
        <f>IF(M19&lt;&gt;0,+H19-M19,0)</f>
        <v>0</v>
      </c>
      <c r="O19" s="419">
        <f>+N19-L19</f>
        <v>0</v>
      </c>
      <c r="P19" s="1"/>
      <c r="R19" s="1"/>
      <c r="S19" s="1"/>
      <c r="T19" s="1"/>
      <c r="U19" s="1"/>
    </row>
    <row r="20" spans="2:21" ht="12.5">
      <c r="B20" t="str">
        <f t="shared" si="0"/>
        <v/>
      </c>
      <c r="C20" s="49">
        <f>IF(D11="","-",+C19+1)</f>
        <v>2016</v>
      </c>
      <c r="D20" s="433">
        <v>3933520.0730756908</v>
      </c>
      <c r="E20" s="432">
        <v>84919.313620452886</v>
      </c>
      <c r="F20" s="433">
        <v>3848600.759455238</v>
      </c>
      <c r="G20" s="432">
        <v>500107.78781700449</v>
      </c>
      <c r="H20" s="436">
        <v>500107.78781700449</v>
      </c>
      <c r="I20" s="51">
        <f>H20-G20</f>
        <v>0</v>
      </c>
      <c r="J20" s="51"/>
      <c r="K20" s="416">
        <f t="shared" si="1"/>
        <v>500107.78781700449</v>
      </c>
      <c r="L20" s="419">
        <f>IF(K20&lt;&gt;0,+G20-K20,0)</f>
        <v>0</v>
      </c>
      <c r="M20" s="416">
        <f t="shared" si="3"/>
        <v>500107.78781700449</v>
      </c>
      <c r="N20" s="53">
        <f t="shared" si="4"/>
        <v>0</v>
      </c>
      <c r="O20" s="53">
        <f t="shared" si="5"/>
        <v>0</v>
      </c>
      <c r="P20" s="1"/>
      <c r="R20" s="1"/>
      <c r="S20" s="1"/>
      <c r="T20" s="1"/>
      <c r="U20" s="1"/>
    </row>
    <row r="21" spans="2:21" ht="12.5">
      <c r="B21" t="str">
        <f t="shared" si="0"/>
        <v>IU</v>
      </c>
      <c r="C21" s="49">
        <f>IF(D11="","-",+C20+1)</f>
        <v>2017</v>
      </c>
      <c r="D21" s="433">
        <v>4561942.6894552382</v>
      </c>
      <c r="E21" s="432">
        <v>94378.250117010364</v>
      </c>
      <c r="F21" s="433">
        <v>4467564.4393382277</v>
      </c>
      <c r="G21" s="432">
        <v>590730.13217900996</v>
      </c>
      <c r="H21" s="436">
        <v>590730.13217900996</v>
      </c>
      <c r="I21" s="51">
        <f t="shared" ref="I21:I73" si="6">H21-G21</f>
        <v>0</v>
      </c>
      <c r="J21" s="51"/>
      <c r="K21" s="416">
        <f t="shared" si="1"/>
        <v>590730.13217900996</v>
      </c>
      <c r="L21" s="419">
        <f>IF(K21&lt;&gt;0,+G21-K21,0)</f>
        <v>0</v>
      </c>
      <c r="M21" s="416">
        <f t="shared" si="3"/>
        <v>590730.13217900996</v>
      </c>
      <c r="N21" s="53">
        <f>IF(M21&lt;&gt;0,+H21-M21,0)</f>
        <v>0</v>
      </c>
      <c r="O21" s="53">
        <f>+N21-L21</f>
        <v>0</v>
      </c>
      <c r="P21" s="1"/>
      <c r="R21" s="1"/>
      <c r="S21" s="1"/>
      <c r="T21" s="1"/>
      <c r="U21" s="1"/>
    </row>
    <row r="22" spans="2:21" ht="12.5">
      <c r="B22" t="str">
        <f t="shared" si="0"/>
        <v>IU</v>
      </c>
      <c r="C22" s="49">
        <f>IF(D11="","-",+C21+1)</f>
        <v>2018</v>
      </c>
      <c r="D22" s="433"/>
      <c r="E22" s="432"/>
      <c r="F22" s="433"/>
      <c r="G22" s="432"/>
      <c r="H22" s="436"/>
      <c r="I22" s="51">
        <v>0</v>
      </c>
      <c r="J22" s="51"/>
      <c r="K22" s="416">
        <f t="shared" si="1"/>
        <v>0</v>
      </c>
      <c r="L22" s="419">
        <f>IF(K22&lt;&gt;0,+G22-K22,0)</f>
        <v>0</v>
      </c>
      <c r="M22" s="416">
        <f t="shared" si="3"/>
        <v>0</v>
      </c>
      <c r="N22" s="53">
        <f>IF(M22&lt;&gt;0,+H22-M22,0)</f>
        <v>0</v>
      </c>
      <c r="O22" s="53">
        <f>+N22-L22</f>
        <v>0</v>
      </c>
      <c r="P22" s="1"/>
      <c r="R22" s="1"/>
      <c r="S22" s="1"/>
      <c r="T22" s="1"/>
      <c r="U22" s="1"/>
    </row>
    <row r="23" spans="2:21" ht="12.5">
      <c r="B23" t="str">
        <f t="shared" si="0"/>
        <v/>
      </c>
      <c r="C23" s="49">
        <f>IF(D11="","-",+C22+1)</f>
        <v>2019</v>
      </c>
      <c r="D23" s="433">
        <v>0</v>
      </c>
      <c r="E23" s="432">
        <v>0</v>
      </c>
      <c r="F23" s="433">
        <v>0</v>
      </c>
      <c r="G23" s="432">
        <v>0</v>
      </c>
      <c r="H23" s="436">
        <v>0</v>
      </c>
      <c r="I23" s="51">
        <f t="shared" si="6"/>
        <v>0</v>
      </c>
      <c r="J23" s="51"/>
      <c r="K23" s="416">
        <f t="shared" ref="K23:K28" si="7">G23</f>
        <v>0</v>
      </c>
      <c r="L23" s="419">
        <f t="shared" ref="L23:L28" si="8">IF(K23&lt;&gt;0,+G23-K23,0)</f>
        <v>0</v>
      </c>
      <c r="M23" s="416">
        <f t="shared" ref="M23:M28" si="9">H23</f>
        <v>0</v>
      </c>
      <c r="N23" s="53">
        <f t="shared" ref="N23:N28" si="10">IF(M23&lt;&gt;0,+H23-M23,0)</f>
        <v>0</v>
      </c>
      <c r="O23" s="53">
        <f t="shared" ref="O23:O28" si="11">+N23-L23</f>
        <v>0</v>
      </c>
      <c r="P23" s="1"/>
      <c r="R23" s="1"/>
      <c r="S23" s="1"/>
      <c r="T23" s="1"/>
      <c r="U23" s="1"/>
    </row>
    <row r="24" spans="2:21" ht="12.5">
      <c r="B24" t="str">
        <f t="shared" si="0"/>
        <v/>
      </c>
      <c r="C24" s="49">
        <f>IF(D11="","-",+C23+1)</f>
        <v>2020</v>
      </c>
      <c r="D24" s="433">
        <v>0</v>
      </c>
      <c r="E24" s="432">
        <v>0</v>
      </c>
      <c r="F24" s="433">
        <v>0</v>
      </c>
      <c r="G24" s="432">
        <v>0</v>
      </c>
      <c r="H24" s="436">
        <v>0</v>
      </c>
      <c r="I24" s="51">
        <f t="shared" si="6"/>
        <v>0</v>
      </c>
      <c r="J24" s="51"/>
      <c r="K24" s="416">
        <f t="shared" si="7"/>
        <v>0</v>
      </c>
      <c r="L24" s="419">
        <f t="shared" si="8"/>
        <v>0</v>
      </c>
      <c r="M24" s="416">
        <f t="shared" si="9"/>
        <v>0</v>
      </c>
      <c r="N24" s="53">
        <f t="shared" si="10"/>
        <v>0</v>
      </c>
      <c r="O24" s="53">
        <f t="shared" si="11"/>
        <v>0</v>
      </c>
      <c r="P24" s="1"/>
      <c r="R24" s="1"/>
      <c r="S24" s="1"/>
      <c r="T24" s="1"/>
      <c r="U24" s="1"/>
    </row>
    <row r="25" spans="2:21" ht="12.5">
      <c r="B25" t="str">
        <f t="shared" si="0"/>
        <v/>
      </c>
      <c r="C25" s="49">
        <f>IF(D11="","-",+C24+1)</f>
        <v>2021</v>
      </c>
      <c r="D25" s="433">
        <v>0</v>
      </c>
      <c r="E25" s="432">
        <v>0</v>
      </c>
      <c r="F25" s="433">
        <v>0</v>
      </c>
      <c r="G25" s="432">
        <v>0</v>
      </c>
      <c r="H25" s="436">
        <v>0</v>
      </c>
      <c r="I25" s="51">
        <f t="shared" si="6"/>
        <v>0</v>
      </c>
      <c r="J25" s="51"/>
      <c r="K25" s="416">
        <f t="shared" si="7"/>
        <v>0</v>
      </c>
      <c r="L25" s="419">
        <f t="shared" si="8"/>
        <v>0</v>
      </c>
      <c r="M25" s="416">
        <f t="shared" si="9"/>
        <v>0</v>
      </c>
      <c r="N25" s="53">
        <f t="shared" si="10"/>
        <v>0</v>
      </c>
      <c r="O25" s="53">
        <f t="shared" si="11"/>
        <v>0</v>
      </c>
      <c r="P25" s="1"/>
      <c r="R25" s="1"/>
      <c r="S25" s="1"/>
      <c r="T25" s="1"/>
      <c r="U25" s="1"/>
    </row>
    <row r="26" spans="2:21" ht="12.5">
      <c r="B26" t="str">
        <f t="shared" si="0"/>
        <v/>
      </c>
      <c r="C26" s="49">
        <f>IF(D11="","-",+C25+1)</f>
        <v>2022</v>
      </c>
      <c r="D26" s="433">
        <v>0</v>
      </c>
      <c r="E26" s="432">
        <v>0</v>
      </c>
      <c r="F26" s="433">
        <v>0</v>
      </c>
      <c r="G26" s="432">
        <v>0</v>
      </c>
      <c r="H26" s="436">
        <v>0</v>
      </c>
      <c r="I26" s="51">
        <f t="shared" si="6"/>
        <v>0</v>
      </c>
      <c r="J26" s="51"/>
      <c r="K26" s="416">
        <f t="shared" si="7"/>
        <v>0</v>
      </c>
      <c r="L26" s="419">
        <f t="shared" si="8"/>
        <v>0</v>
      </c>
      <c r="M26" s="416">
        <f t="shared" si="9"/>
        <v>0</v>
      </c>
      <c r="N26" s="53">
        <f t="shared" si="10"/>
        <v>0</v>
      </c>
      <c r="O26" s="53">
        <f t="shared" si="11"/>
        <v>0</v>
      </c>
      <c r="P26" s="1"/>
      <c r="R26" s="1"/>
      <c r="S26" s="1"/>
      <c r="T26" s="1"/>
      <c r="U26" s="1"/>
    </row>
    <row r="27" spans="2:21" ht="12.5">
      <c r="B27" t="str">
        <f t="shared" si="0"/>
        <v/>
      </c>
      <c r="C27" s="49">
        <f>IF(D11="","-",+C26+1)</f>
        <v>2023</v>
      </c>
      <c r="D27" s="433">
        <v>0</v>
      </c>
      <c r="E27" s="432">
        <v>0</v>
      </c>
      <c r="F27" s="433">
        <v>0</v>
      </c>
      <c r="G27" s="432">
        <v>0</v>
      </c>
      <c r="H27" s="436">
        <v>0</v>
      </c>
      <c r="I27" s="51">
        <f t="shared" si="6"/>
        <v>0</v>
      </c>
      <c r="J27" s="51"/>
      <c r="K27" s="416">
        <f t="shared" si="7"/>
        <v>0</v>
      </c>
      <c r="L27" s="419">
        <f t="shared" si="8"/>
        <v>0</v>
      </c>
      <c r="M27" s="416">
        <f t="shared" si="9"/>
        <v>0</v>
      </c>
      <c r="N27" s="53">
        <f t="shared" si="10"/>
        <v>0</v>
      </c>
      <c r="O27" s="53">
        <f t="shared" si="11"/>
        <v>0</v>
      </c>
      <c r="P27" s="1"/>
      <c r="R27" s="1"/>
      <c r="S27" s="1"/>
      <c r="T27" s="1"/>
      <c r="U27" s="1"/>
    </row>
    <row r="28" spans="2:21" ht="12.5">
      <c r="B28" t="str">
        <f t="shared" si="0"/>
        <v/>
      </c>
      <c r="C28" s="49">
        <f>IF(D11="","-",+C27+1)</f>
        <v>2024</v>
      </c>
      <c r="D28" s="433"/>
      <c r="E28" s="432"/>
      <c r="F28" s="433"/>
      <c r="G28" s="432"/>
      <c r="H28" s="436"/>
      <c r="I28" s="51">
        <f t="shared" si="6"/>
        <v>0</v>
      </c>
      <c r="J28" s="51"/>
      <c r="K28" s="416">
        <f t="shared" si="7"/>
        <v>0</v>
      </c>
      <c r="L28" s="419">
        <f t="shared" si="8"/>
        <v>0</v>
      </c>
      <c r="M28" s="416">
        <f t="shared" si="9"/>
        <v>0</v>
      </c>
      <c r="N28" s="53">
        <f t="shared" si="10"/>
        <v>0</v>
      </c>
      <c r="O28" s="53">
        <f t="shared" si="11"/>
        <v>0</v>
      </c>
      <c r="P28" s="1"/>
      <c r="R28" s="1"/>
      <c r="S28" s="1"/>
      <c r="T28" s="1"/>
      <c r="U28" s="1"/>
    </row>
    <row r="29" spans="2:21" ht="12.5">
      <c r="B29" t="str">
        <f t="shared" si="0"/>
        <v/>
      </c>
      <c r="C29" s="49">
        <f>IF(D11="","-",+C28+1)</f>
        <v>2025</v>
      </c>
      <c r="D29" s="54"/>
      <c r="E29" s="374"/>
      <c r="F29" s="54"/>
      <c r="G29" s="375"/>
      <c r="H29" s="356"/>
      <c r="I29" s="51">
        <f t="shared" si="6"/>
        <v>0</v>
      </c>
      <c r="J29" s="51"/>
      <c r="K29" s="112"/>
      <c r="L29" s="53">
        <f t="shared" si="2"/>
        <v>0</v>
      </c>
      <c r="M29" s="112"/>
      <c r="N29" s="53">
        <f t="shared" si="4"/>
        <v>0</v>
      </c>
      <c r="O29" s="53">
        <f t="shared" si="5"/>
        <v>0</v>
      </c>
      <c r="P29" s="1"/>
      <c r="R29" s="1"/>
      <c r="S29" s="1"/>
      <c r="T29" s="1"/>
      <c r="U29" s="1"/>
    </row>
    <row r="30" spans="2:21" ht="13">
      <c r="B30" t="str">
        <f t="shared" si="0"/>
        <v/>
      </c>
      <c r="C30" s="479">
        <f>IF(D11="","-",+C29+1)</f>
        <v>2026</v>
      </c>
      <c r="D30" s="54"/>
      <c r="E30" s="374"/>
      <c r="F30" s="54"/>
      <c r="G30" s="375"/>
      <c r="H30" s="356"/>
      <c r="I30" s="51">
        <f t="shared" si="6"/>
        <v>0</v>
      </c>
      <c r="J30" s="51"/>
      <c r="K30" s="112"/>
      <c r="L30" s="53">
        <f t="shared" si="2"/>
        <v>0</v>
      </c>
      <c r="M30" s="112"/>
      <c r="N30" s="53">
        <f t="shared" si="4"/>
        <v>0</v>
      </c>
      <c r="O30" s="53">
        <f t="shared" si="5"/>
        <v>0</v>
      </c>
      <c r="P30" s="1"/>
      <c r="R30" s="1"/>
      <c r="S30" s="1"/>
      <c r="T30" s="1"/>
      <c r="U30" s="1"/>
    </row>
    <row r="31" spans="2:21" ht="12.5">
      <c r="B31" t="str">
        <f t="shared" si="0"/>
        <v/>
      </c>
      <c r="C31" s="49">
        <f>IF(D11="","-",+C30+1)</f>
        <v>2027</v>
      </c>
      <c r="D31" s="54"/>
      <c r="E31" s="374"/>
      <c r="F31" s="54"/>
      <c r="G31" s="375"/>
      <c r="H31" s="356"/>
      <c r="I31" s="51">
        <f t="shared" si="6"/>
        <v>0</v>
      </c>
      <c r="J31" s="51"/>
      <c r="K31" s="112"/>
      <c r="L31" s="53">
        <f t="shared" si="2"/>
        <v>0</v>
      </c>
      <c r="M31" s="112"/>
      <c r="N31" s="53">
        <f t="shared" si="4"/>
        <v>0</v>
      </c>
      <c r="O31" s="53">
        <f t="shared" si="5"/>
        <v>0</v>
      </c>
      <c r="P31" s="1"/>
      <c r="R31" s="1"/>
      <c r="S31" s="1"/>
      <c r="T31" s="1"/>
      <c r="U31" s="1"/>
    </row>
    <row r="32" spans="2:21" ht="12.5">
      <c r="B32" t="str">
        <f t="shared" si="0"/>
        <v/>
      </c>
      <c r="C32" s="49">
        <f>IF(D12="","-",+C31+1)</f>
        <v>2028</v>
      </c>
      <c r="D32" s="54"/>
      <c r="E32" s="374"/>
      <c r="F32" s="54"/>
      <c r="G32" s="375"/>
      <c r="H32" s="356"/>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2029</v>
      </c>
      <c r="D33" s="54"/>
      <c r="E33" s="374"/>
      <c r="F33" s="54"/>
      <c r="G33" s="375"/>
      <c r="H33" s="356"/>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2030</v>
      </c>
      <c r="D34" s="54"/>
      <c r="E34" s="374"/>
      <c r="F34" s="54"/>
      <c r="G34" s="375"/>
      <c r="H34" s="356"/>
      <c r="I34" s="381">
        <f t="shared" si="6"/>
        <v>0</v>
      </c>
      <c r="J34" s="381"/>
      <c r="K34" s="382"/>
      <c r="L34" s="383">
        <f t="shared" si="2"/>
        <v>0</v>
      </c>
      <c r="M34" s="382"/>
      <c r="N34" s="383">
        <f t="shared" si="4"/>
        <v>0</v>
      </c>
      <c r="O34" s="383">
        <f t="shared" si="5"/>
        <v>0</v>
      </c>
      <c r="P34" s="384"/>
      <c r="Q34" s="184"/>
      <c r="R34" s="384"/>
      <c r="S34" s="384"/>
      <c r="T34" s="384"/>
      <c r="U34" s="1"/>
    </row>
    <row r="35" spans="2:21" ht="12.5">
      <c r="B35" t="str">
        <f t="shared" si="0"/>
        <v/>
      </c>
      <c r="C35" s="49">
        <f>IF(D11="","-",+C34+1)</f>
        <v>2031</v>
      </c>
      <c r="D35" s="54"/>
      <c r="E35" s="374"/>
      <c r="F35" s="54"/>
      <c r="G35" s="375"/>
      <c r="H35" s="356"/>
      <c r="I35" s="51">
        <f t="shared" si="6"/>
        <v>0</v>
      </c>
      <c r="J35" s="51"/>
      <c r="K35" s="112"/>
      <c r="L35" s="53">
        <f t="shared" si="2"/>
        <v>0</v>
      </c>
      <c r="M35" s="112"/>
      <c r="N35" s="53">
        <f t="shared" si="4"/>
        <v>0</v>
      </c>
      <c r="O35" s="53">
        <f t="shared" si="5"/>
        <v>0</v>
      </c>
      <c r="P35" s="1"/>
      <c r="R35" s="1"/>
      <c r="S35" s="1"/>
      <c r="T35" s="1"/>
      <c r="U35" s="1"/>
    </row>
    <row r="36" spans="2:21" ht="12.5">
      <c r="B36" t="str">
        <f t="shared" si="0"/>
        <v/>
      </c>
      <c r="C36" s="49">
        <f>IF(D11="","-",+C35+1)</f>
        <v>2032</v>
      </c>
      <c r="D36" s="54"/>
      <c r="E36" s="374"/>
      <c r="F36" s="54"/>
      <c r="G36" s="375"/>
      <c r="H36" s="356"/>
      <c r="I36" s="51">
        <f t="shared" si="6"/>
        <v>0</v>
      </c>
      <c r="J36" s="51"/>
      <c r="K36" s="112"/>
      <c r="L36" s="53">
        <f t="shared" si="2"/>
        <v>0</v>
      </c>
      <c r="M36" s="112"/>
      <c r="N36" s="53">
        <f t="shared" si="4"/>
        <v>0</v>
      </c>
      <c r="O36" s="53">
        <f t="shared" si="5"/>
        <v>0</v>
      </c>
      <c r="P36" s="1"/>
      <c r="R36" s="1"/>
      <c r="S36" s="1"/>
      <c r="T36" s="1"/>
      <c r="U36" s="1"/>
    </row>
    <row r="37" spans="2:21" ht="12.5">
      <c r="B37" t="str">
        <f t="shared" si="0"/>
        <v/>
      </c>
      <c r="C37" s="49">
        <f>IF(D11="","-",+C36+1)</f>
        <v>2033</v>
      </c>
      <c r="D37" s="54"/>
      <c r="E37" s="374"/>
      <c r="F37" s="54"/>
      <c r="G37" s="375"/>
      <c r="H37" s="356"/>
      <c r="I37" s="51">
        <f t="shared" si="6"/>
        <v>0</v>
      </c>
      <c r="J37" s="51"/>
      <c r="K37" s="112"/>
      <c r="L37" s="53">
        <f t="shared" si="2"/>
        <v>0</v>
      </c>
      <c r="M37" s="112"/>
      <c r="N37" s="53">
        <f t="shared" si="4"/>
        <v>0</v>
      </c>
      <c r="O37" s="53">
        <f t="shared" si="5"/>
        <v>0</v>
      </c>
      <c r="P37" s="1"/>
      <c r="R37" s="1"/>
      <c r="S37" s="1"/>
      <c r="T37" s="1"/>
      <c r="U37" s="1"/>
    </row>
    <row r="38" spans="2:21" ht="12.5">
      <c r="B38" t="str">
        <f t="shared" si="0"/>
        <v/>
      </c>
      <c r="C38" s="49">
        <f>IF(D11="","-",+C37+1)</f>
        <v>2034</v>
      </c>
      <c r="D38" s="54"/>
      <c r="E38" s="374"/>
      <c r="F38" s="54"/>
      <c r="G38" s="375"/>
      <c r="H38" s="356"/>
      <c r="I38" s="51">
        <f t="shared" si="6"/>
        <v>0</v>
      </c>
      <c r="J38" s="51"/>
      <c r="K38" s="112"/>
      <c r="L38" s="53">
        <f t="shared" si="2"/>
        <v>0</v>
      </c>
      <c r="M38" s="112"/>
      <c r="N38" s="53">
        <f t="shared" si="4"/>
        <v>0</v>
      </c>
      <c r="O38" s="53">
        <f t="shared" si="5"/>
        <v>0</v>
      </c>
      <c r="P38" s="1"/>
      <c r="R38" s="1"/>
      <c r="S38" s="1"/>
      <c r="T38" s="1"/>
      <c r="U38" s="1"/>
    </row>
    <row r="39" spans="2:21" ht="12.5">
      <c r="B39" t="str">
        <f t="shared" si="0"/>
        <v/>
      </c>
      <c r="C39" s="49">
        <f>IF(D11="","-",+C38+1)</f>
        <v>2035</v>
      </c>
      <c r="D39" s="54"/>
      <c r="E39" s="374"/>
      <c r="F39" s="54"/>
      <c r="G39" s="375"/>
      <c r="H39" s="356"/>
      <c r="I39" s="51">
        <f t="shared" si="6"/>
        <v>0</v>
      </c>
      <c r="J39" s="51"/>
      <c r="K39" s="112"/>
      <c r="L39" s="53">
        <f t="shared" si="2"/>
        <v>0</v>
      </c>
      <c r="M39" s="112"/>
      <c r="N39" s="53">
        <f t="shared" si="4"/>
        <v>0</v>
      </c>
      <c r="O39" s="53">
        <f t="shared" si="5"/>
        <v>0</v>
      </c>
      <c r="P39" s="1"/>
      <c r="R39" s="1"/>
      <c r="S39" s="1"/>
      <c r="T39" s="1"/>
      <c r="U39" s="1"/>
    </row>
    <row r="40" spans="2:21" ht="12.5">
      <c r="B40" t="str">
        <f t="shared" si="0"/>
        <v/>
      </c>
      <c r="C40" s="49">
        <f>IF(D11="","-",+C39+1)</f>
        <v>2036</v>
      </c>
      <c r="D40" s="54"/>
      <c r="E40" s="374"/>
      <c r="F40" s="54"/>
      <c r="G40" s="375"/>
      <c r="H40" s="356"/>
      <c r="I40" s="51">
        <f t="shared" si="6"/>
        <v>0</v>
      </c>
      <c r="J40" s="51"/>
      <c r="K40" s="112"/>
      <c r="L40" s="53">
        <f t="shared" si="2"/>
        <v>0</v>
      </c>
      <c r="M40" s="112"/>
      <c r="N40" s="53">
        <f t="shared" si="4"/>
        <v>0</v>
      </c>
      <c r="O40" s="53">
        <f t="shared" si="5"/>
        <v>0</v>
      </c>
      <c r="P40" s="1"/>
      <c r="R40" s="1"/>
      <c r="S40" s="1"/>
      <c r="T40" s="1"/>
      <c r="U40" s="1"/>
    </row>
    <row r="41" spans="2:21" ht="12.5">
      <c r="B41" t="str">
        <f t="shared" si="0"/>
        <v/>
      </c>
      <c r="C41" s="49">
        <f>IF(D12="","-",+C40+1)</f>
        <v>2037</v>
      </c>
      <c r="D41" s="54"/>
      <c r="E41" s="374"/>
      <c r="F41" s="54"/>
      <c r="G41" s="375"/>
      <c r="H41" s="356"/>
      <c r="I41" s="51">
        <f t="shared" si="6"/>
        <v>0</v>
      </c>
      <c r="J41" s="51"/>
      <c r="K41" s="112"/>
      <c r="L41" s="53">
        <f t="shared" si="2"/>
        <v>0</v>
      </c>
      <c r="M41" s="112"/>
      <c r="N41" s="53">
        <f t="shared" si="4"/>
        <v>0</v>
      </c>
      <c r="O41" s="53">
        <f t="shared" si="5"/>
        <v>0</v>
      </c>
      <c r="P41" s="1"/>
      <c r="R41" s="1"/>
      <c r="S41" s="1"/>
      <c r="T41" s="1"/>
      <c r="U41" s="1"/>
    </row>
    <row r="42" spans="2:21" ht="12.5">
      <c r="B42" t="str">
        <f t="shared" si="0"/>
        <v/>
      </c>
      <c r="C42" s="49">
        <f>IF(D13="","-",+C41+1)</f>
        <v>2038</v>
      </c>
      <c r="D42" s="54"/>
      <c r="E42" s="374"/>
      <c r="F42" s="54"/>
      <c r="G42" s="375"/>
      <c r="H42" s="356"/>
      <c r="I42" s="51">
        <f t="shared" si="6"/>
        <v>0</v>
      </c>
      <c r="J42" s="51"/>
      <c r="K42" s="112"/>
      <c r="L42" s="53">
        <f t="shared" si="2"/>
        <v>0</v>
      </c>
      <c r="M42" s="112"/>
      <c r="N42" s="53">
        <f t="shared" si="4"/>
        <v>0</v>
      </c>
      <c r="O42" s="53">
        <f t="shared" si="5"/>
        <v>0</v>
      </c>
      <c r="P42" s="1"/>
      <c r="R42" s="1"/>
      <c r="S42" s="1"/>
      <c r="T42" s="1"/>
      <c r="U42" s="1"/>
    </row>
    <row r="43" spans="2:21" ht="12.5">
      <c r="B43" t="str">
        <f t="shared" si="0"/>
        <v/>
      </c>
      <c r="C43" s="49">
        <f>IF(D11="","-",+C42+1)</f>
        <v>2039</v>
      </c>
      <c r="D43" s="54"/>
      <c r="E43" s="374"/>
      <c r="F43" s="54"/>
      <c r="G43" s="375"/>
      <c r="H43" s="356"/>
      <c r="I43" s="51">
        <f t="shared" si="6"/>
        <v>0</v>
      </c>
      <c r="J43" s="51"/>
      <c r="K43" s="112"/>
      <c r="L43" s="53">
        <f t="shared" si="2"/>
        <v>0</v>
      </c>
      <c r="M43" s="112"/>
      <c r="N43" s="53">
        <f t="shared" si="4"/>
        <v>0</v>
      </c>
      <c r="O43" s="53">
        <f t="shared" si="5"/>
        <v>0</v>
      </c>
      <c r="P43" s="1"/>
      <c r="R43" s="1"/>
      <c r="S43" s="1"/>
      <c r="T43" s="1"/>
      <c r="U43" s="1"/>
    </row>
    <row r="44" spans="2:21" ht="12.5">
      <c r="B44" t="str">
        <f t="shared" si="0"/>
        <v/>
      </c>
      <c r="C44" s="49">
        <f>IF(D11="","-",+C43+1)</f>
        <v>2040</v>
      </c>
      <c r="D44" s="54"/>
      <c r="E44" s="374"/>
      <c r="F44" s="54"/>
      <c r="G44" s="375"/>
      <c r="H44" s="356"/>
      <c r="I44" s="51">
        <f t="shared" si="6"/>
        <v>0</v>
      </c>
      <c r="J44" s="51"/>
      <c r="K44" s="112"/>
      <c r="L44" s="53">
        <f t="shared" si="2"/>
        <v>0</v>
      </c>
      <c r="M44" s="112"/>
      <c r="N44" s="53">
        <f t="shared" si="4"/>
        <v>0</v>
      </c>
      <c r="O44" s="53">
        <f t="shared" si="5"/>
        <v>0</v>
      </c>
      <c r="P44" s="1"/>
      <c r="R44" s="1"/>
      <c r="S44" s="1"/>
      <c r="T44" s="1"/>
      <c r="U44" s="1"/>
    </row>
    <row r="45" spans="2:21" ht="12.5">
      <c r="B45" t="str">
        <f t="shared" si="0"/>
        <v/>
      </c>
      <c r="C45" s="49">
        <f>IF(D11="","-",+C44+1)</f>
        <v>2041</v>
      </c>
      <c r="D45" s="54"/>
      <c r="E45" s="374"/>
      <c r="F45" s="54"/>
      <c r="G45" s="375"/>
      <c r="H45" s="356"/>
      <c r="I45" s="51">
        <f t="shared" si="6"/>
        <v>0</v>
      </c>
      <c r="J45" s="51"/>
      <c r="K45" s="112"/>
      <c r="L45" s="53">
        <f t="shared" si="2"/>
        <v>0</v>
      </c>
      <c r="M45" s="112"/>
      <c r="N45" s="53">
        <f t="shared" si="4"/>
        <v>0</v>
      </c>
      <c r="O45" s="53">
        <f t="shared" si="5"/>
        <v>0</v>
      </c>
      <c r="P45" s="1"/>
      <c r="R45" s="1"/>
      <c r="S45" s="1"/>
      <c r="T45" s="1"/>
      <c r="U45" s="1"/>
    </row>
    <row r="46" spans="2:21" ht="12.5">
      <c r="B46" t="str">
        <f t="shared" si="0"/>
        <v/>
      </c>
      <c r="C46" s="49">
        <f>IF(D11="","-",+C45+1)</f>
        <v>2042</v>
      </c>
      <c r="D46" s="54"/>
      <c r="E46" s="374"/>
      <c r="F46" s="54"/>
      <c r="G46" s="375"/>
      <c r="H46" s="356"/>
      <c r="I46" s="51">
        <f t="shared" si="6"/>
        <v>0</v>
      </c>
      <c r="J46" s="51"/>
      <c r="K46" s="112"/>
      <c r="L46" s="53">
        <f t="shared" si="2"/>
        <v>0</v>
      </c>
      <c r="M46" s="112"/>
      <c r="N46" s="53">
        <f t="shared" si="4"/>
        <v>0</v>
      </c>
      <c r="O46" s="53">
        <f t="shared" si="5"/>
        <v>0</v>
      </c>
      <c r="P46" s="1"/>
      <c r="R46" s="1"/>
      <c r="S46" s="1"/>
      <c r="T46" s="1"/>
      <c r="U46" s="1"/>
    </row>
    <row r="47" spans="2:21" ht="12.5">
      <c r="B47" t="str">
        <f t="shared" si="0"/>
        <v/>
      </c>
      <c r="C47" s="49">
        <f>IF(D11="","-",+C46+1)</f>
        <v>2043</v>
      </c>
      <c r="D47" s="54"/>
      <c r="E47" s="374"/>
      <c r="F47" s="54"/>
      <c r="G47" s="375"/>
      <c r="H47" s="356"/>
      <c r="I47" s="51">
        <f t="shared" si="6"/>
        <v>0</v>
      </c>
      <c r="J47" s="51"/>
      <c r="K47" s="112"/>
      <c r="L47" s="53">
        <f t="shared" si="2"/>
        <v>0</v>
      </c>
      <c r="M47" s="112"/>
      <c r="N47" s="53">
        <f t="shared" si="4"/>
        <v>0</v>
      </c>
      <c r="O47" s="53">
        <f t="shared" si="5"/>
        <v>0</v>
      </c>
      <c r="P47" s="1"/>
      <c r="R47" s="1"/>
      <c r="S47" s="1"/>
      <c r="T47" s="1"/>
      <c r="U47" s="1"/>
    </row>
    <row r="48" spans="2:21" ht="12.5">
      <c r="B48" t="str">
        <f t="shared" si="0"/>
        <v/>
      </c>
      <c r="C48" s="49">
        <f>IF(D11="","-",+C47+1)</f>
        <v>2044</v>
      </c>
      <c r="D48" s="54"/>
      <c r="E48" s="374"/>
      <c r="F48" s="54"/>
      <c r="G48" s="375"/>
      <c r="H48" s="356"/>
      <c r="I48" s="51">
        <f t="shared" si="6"/>
        <v>0</v>
      </c>
      <c r="J48" s="51"/>
      <c r="K48" s="112"/>
      <c r="L48" s="53">
        <f t="shared" si="2"/>
        <v>0</v>
      </c>
      <c r="M48" s="112"/>
      <c r="N48" s="53">
        <f t="shared" si="4"/>
        <v>0</v>
      </c>
      <c r="O48" s="53">
        <f t="shared" si="5"/>
        <v>0</v>
      </c>
      <c r="P48" s="1"/>
      <c r="R48" s="1"/>
      <c r="S48" s="1"/>
      <c r="T48" s="1"/>
      <c r="U48" s="1"/>
    </row>
    <row r="49" spans="2:21" ht="12.5">
      <c r="B49" t="str">
        <f t="shared" si="0"/>
        <v/>
      </c>
      <c r="C49" s="49">
        <f>IF(D11="","-",+C48+1)</f>
        <v>2045</v>
      </c>
      <c r="D49" s="54"/>
      <c r="E49" s="374"/>
      <c r="F49" s="54"/>
      <c r="G49" s="375"/>
      <c r="H49" s="356"/>
      <c r="I49" s="51">
        <f t="shared" si="6"/>
        <v>0</v>
      </c>
      <c r="J49" s="51"/>
      <c r="K49" s="112"/>
      <c r="L49" s="53">
        <f t="shared" si="2"/>
        <v>0</v>
      </c>
      <c r="M49" s="112"/>
      <c r="N49" s="53">
        <f t="shared" si="4"/>
        <v>0</v>
      </c>
      <c r="O49" s="53">
        <f t="shared" si="5"/>
        <v>0</v>
      </c>
      <c r="P49" s="1"/>
      <c r="R49" s="1"/>
      <c r="S49" s="1"/>
      <c r="T49" s="1"/>
      <c r="U49" s="1"/>
    </row>
    <row r="50" spans="2:21" ht="12.5">
      <c r="B50" t="str">
        <f t="shared" si="0"/>
        <v/>
      </c>
      <c r="C50" s="49">
        <f>IF(D11="","-",+C49+1)</f>
        <v>2046</v>
      </c>
      <c r="D50" s="54"/>
      <c r="E50" s="374"/>
      <c r="F50" s="54"/>
      <c r="G50" s="375"/>
      <c r="H50" s="356"/>
      <c r="I50" s="51">
        <f t="shared" si="6"/>
        <v>0</v>
      </c>
      <c r="J50" s="51"/>
      <c r="K50" s="112"/>
      <c r="L50" s="53">
        <f t="shared" si="2"/>
        <v>0</v>
      </c>
      <c r="M50" s="112"/>
      <c r="N50" s="53">
        <f t="shared" si="4"/>
        <v>0</v>
      </c>
      <c r="O50" s="53">
        <f t="shared" si="5"/>
        <v>0</v>
      </c>
      <c r="P50" s="1"/>
      <c r="R50" s="1"/>
      <c r="S50" s="1"/>
      <c r="T50" s="1"/>
      <c r="U50" s="1"/>
    </row>
    <row r="51" spans="2:21" ht="12.5">
      <c r="B51" t="str">
        <f t="shared" si="0"/>
        <v/>
      </c>
      <c r="C51" s="49">
        <f>IF(D11="","-",+C50+1)</f>
        <v>2047</v>
      </c>
      <c r="D51" s="54"/>
      <c r="E51" s="374"/>
      <c r="F51" s="54"/>
      <c r="G51" s="375"/>
      <c r="H51" s="356"/>
      <c r="I51" s="51">
        <f t="shared" si="6"/>
        <v>0</v>
      </c>
      <c r="J51" s="51"/>
      <c r="K51" s="112"/>
      <c r="L51" s="53">
        <f t="shared" si="2"/>
        <v>0</v>
      </c>
      <c r="M51" s="112"/>
      <c r="N51" s="53">
        <f t="shared" si="4"/>
        <v>0</v>
      </c>
      <c r="O51" s="53">
        <f t="shared" si="5"/>
        <v>0</v>
      </c>
      <c r="P51" s="1"/>
      <c r="R51" s="1"/>
      <c r="S51" s="1"/>
      <c r="T51" s="1"/>
      <c r="U51" s="1"/>
    </row>
    <row r="52" spans="2:21" ht="12.5">
      <c r="B52" t="str">
        <f t="shared" si="0"/>
        <v/>
      </c>
      <c r="C52" s="49">
        <f>IF(D11="","-",+C51+1)</f>
        <v>2048</v>
      </c>
      <c r="D52" s="54"/>
      <c r="E52" s="374"/>
      <c r="F52" s="54"/>
      <c r="G52" s="375"/>
      <c r="H52" s="356"/>
      <c r="I52" s="51">
        <f t="shared" si="6"/>
        <v>0</v>
      </c>
      <c r="J52" s="51"/>
      <c r="K52" s="112"/>
      <c r="L52" s="53">
        <f t="shared" si="2"/>
        <v>0</v>
      </c>
      <c r="M52" s="112"/>
      <c r="N52" s="53">
        <f t="shared" si="4"/>
        <v>0</v>
      </c>
      <c r="O52" s="53">
        <f t="shared" si="5"/>
        <v>0</v>
      </c>
      <c r="P52" s="1"/>
      <c r="R52" s="1"/>
      <c r="S52" s="1"/>
      <c r="T52" s="1"/>
      <c r="U52" s="1"/>
    </row>
    <row r="53" spans="2:21" ht="12.5">
      <c r="B53" t="str">
        <f t="shared" si="0"/>
        <v/>
      </c>
      <c r="C53" s="49">
        <f>IF(D11="","-",+C52+1)</f>
        <v>2049</v>
      </c>
      <c r="D53" s="54"/>
      <c r="E53" s="374"/>
      <c r="F53" s="54"/>
      <c r="G53" s="375"/>
      <c r="H53" s="356"/>
      <c r="I53" s="51">
        <f t="shared" si="6"/>
        <v>0</v>
      </c>
      <c r="J53" s="51"/>
      <c r="K53" s="112"/>
      <c r="L53" s="53">
        <f t="shared" si="2"/>
        <v>0</v>
      </c>
      <c r="M53" s="112"/>
      <c r="N53" s="53">
        <f t="shared" si="4"/>
        <v>0</v>
      </c>
      <c r="O53" s="53">
        <f t="shared" si="5"/>
        <v>0</v>
      </c>
      <c r="P53" s="1"/>
      <c r="R53" s="1"/>
      <c r="S53" s="1"/>
      <c r="T53" s="1"/>
      <c r="U53" s="1"/>
    </row>
    <row r="54" spans="2:21" ht="12.5">
      <c r="B54" t="str">
        <f t="shared" si="0"/>
        <v/>
      </c>
      <c r="C54" s="49">
        <f>IF(D11="","-",+C53+1)</f>
        <v>2050</v>
      </c>
      <c r="D54" s="54"/>
      <c r="E54" s="374"/>
      <c r="F54" s="54"/>
      <c r="G54" s="375"/>
      <c r="H54" s="356"/>
      <c r="I54" s="51">
        <f t="shared" si="6"/>
        <v>0</v>
      </c>
      <c r="J54" s="51"/>
      <c r="K54" s="112"/>
      <c r="L54" s="53">
        <f t="shared" si="2"/>
        <v>0</v>
      </c>
      <c r="M54" s="112"/>
      <c r="N54" s="53">
        <f t="shared" si="4"/>
        <v>0</v>
      </c>
      <c r="O54" s="53">
        <f t="shared" si="5"/>
        <v>0</v>
      </c>
      <c r="P54" s="1"/>
      <c r="R54" s="1"/>
      <c r="S54" s="1"/>
      <c r="T54" s="1"/>
      <c r="U54" s="1"/>
    </row>
    <row r="55" spans="2:21" ht="12.5">
      <c r="B55" t="str">
        <f t="shared" si="0"/>
        <v/>
      </c>
      <c r="C55" s="49">
        <f>IF(D11="","-",+C54+1)</f>
        <v>2051</v>
      </c>
      <c r="D55" s="54"/>
      <c r="E55" s="374"/>
      <c r="F55" s="54"/>
      <c r="G55" s="375"/>
      <c r="H55" s="356"/>
      <c r="I55" s="51">
        <f t="shared" si="6"/>
        <v>0</v>
      </c>
      <c r="J55" s="51"/>
      <c r="K55" s="112"/>
      <c r="L55" s="53">
        <f t="shared" si="2"/>
        <v>0</v>
      </c>
      <c r="M55" s="112"/>
      <c r="N55" s="53">
        <f t="shared" si="4"/>
        <v>0</v>
      </c>
      <c r="O55" s="53">
        <f t="shared" si="5"/>
        <v>0</v>
      </c>
      <c r="P55" s="1"/>
      <c r="R55" s="1"/>
      <c r="S55" s="1"/>
      <c r="T55" s="1"/>
      <c r="U55" s="1"/>
    </row>
    <row r="56" spans="2:21" ht="12.5">
      <c r="B56" t="str">
        <f t="shared" si="0"/>
        <v/>
      </c>
      <c r="C56" s="49">
        <f>IF(D11="","-",+C55+1)</f>
        <v>2052</v>
      </c>
      <c r="D56" s="54"/>
      <c r="E56" s="374"/>
      <c r="F56" s="54"/>
      <c r="G56" s="375"/>
      <c r="H56" s="356"/>
      <c r="I56" s="51">
        <f t="shared" si="6"/>
        <v>0</v>
      </c>
      <c r="J56" s="51"/>
      <c r="K56" s="112"/>
      <c r="L56" s="53">
        <f t="shared" si="2"/>
        <v>0</v>
      </c>
      <c r="M56" s="112"/>
      <c r="N56" s="53">
        <f t="shared" si="4"/>
        <v>0</v>
      </c>
      <c r="O56" s="53">
        <f t="shared" si="5"/>
        <v>0</v>
      </c>
      <c r="P56" s="1"/>
      <c r="R56" s="1"/>
      <c r="S56" s="1"/>
      <c r="T56" s="1"/>
      <c r="U56" s="1"/>
    </row>
    <row r="57" spans="2:21" ht="12.5">
      <c r="B57" t="str">
        <f t="shared" si="0"/>
        <v/>
      </c>
      <c r="C57" s="49">
        <f>IF(D11="","-",+C56+1)</f>
        <v>2053</v>
      </c>
      <c r="D57" s="54"/>
      <c r="E57" s="374"/>
      <c r="F57" s="54"/>
      <c r="G57" s="375"/>
      <c r="H57" s="356"/>
      <c r="I57" s="51">
        <f t="shared" si="6"/>
        <v>0</v>
      </c>
      <c r="J57" s="51"/>
      <c r="K57" s="112"/>
      <c r="L57" s="53">
        <f t="shared" si="2"/>
        <v>0</v>
      </c>
      <c r="M57" s="112"/>
      <c r="N57" s="53">
        <f t="shared" si="4"/>
        <v>0</v>
      </c>
      <c r="O57" s="53">
        <f t="shared" si="5"/>
        <v>0</v>
      </c>
      <c r="P57" s="1"/>
      <c r="R57" s="1"/>
      <c r="S57" s="1"/>
      <c r="T57" s="1"/>
      <c r="U57" s="1"/>
    </row>
    <row r="58" spans="2:21" ht="12.5">
      <c r="B58" t="str">
        <f t="shared" si="0"/>
        <v/>
      </c>
      <c r="C58" s="49">
        <f>IF(D11="","-",+C57+1)</f>
        <v>2054</v>
      </c>
      <c r="D58" s="54"/>
      <c r="E58" s="374"/>
      <c r="F58" s="54"/>
      <c r="G58" s="375"/>
      <c r="H58" s="356"/>
      <c r="I58" s="51">
        <f t="shared" si="6"/>
        <v>0</v>
      </c>
      <c r="J58" s="51"/>
      <c r="K58" s="112"/>
      <c r="L58" s="53">
        <f t="shared" si="2"/>
        <v>0</v>
      </c>
      <c r="M58" s="112"/>
      <c r="N58" s="53">
        <f t="shared" si="4"/>
        <v>0</v>
      </c>
      <c r="O58" s="53">
        <f t="shared" si="5"/>
        <v>0</v>
      </c>
      <c r="P58" s="1"/>
      <c r="R58" s="1"/>
      <c r="S58" s="1"/>
      <c r="T58" s="1"/>
      <c r="U58" s="1"/>
    </row>
    <row r="59" spans="2:21" ht="12.5">
      <c r="B59" t="str">
        <f t="shared" si="0"/>
        <v/>
      </c>
      <c r="C59" s="49">
        <f>IF(D11="","-",+C58+1)</f>
        <v>2055</v>
      </c>
      <c r="D59" s="54"/>
      <c r="E59" s="374"/>
      <c r="F59" s="54"/>
      <c r="G59" s="375"/>
      <c r="H59" s="356"/>
      <c r="I59" s="51">
        <f t="shared" si="6"/>
        <v>0</v>
      </c>
      <c r="J59" s="51"/>
      <c r="K59" s="112"/>
      <c r="L59" s="53">
        <f t="shared" si="2"/>
        <v>0</v>
      </c>
      <c r="M59" s="112"/>
      <c r="N59" s="53">
        <f t="shared" si="4"/>
        <v>0</v>
      </c>
      <c r="O59" s="53">
        <f t="shared" si="5"/>
        <v>0</v>
      </c>
      <c r="P59" s="1"/>
      <c r="R59" s="1"/>
      <c r="S59" s="1"/>
      <c r="T59" s="1"/>
      <c r="U59" s="1"/>
    </row>
    <row r="60" spans="2:21" ht="12.5">
      <c r="B60" t="str">
        <f t="shared" si="0"/>
        <v/>
      </c>
      <c r="C60" s="49">
        <f>IF(D11="","-",+C59+1)</f>
        <v>2056</v>
      </c>
      <c r="D60" s="54"/>
      <c r="E60" s="374"/>
      <c r="F60" s="54"/>
      <c r="G60" s="375"/>
      <c r="H60" s="356"/>
      <c r="I60" s="51">
        <f t="shared" si="6"/>
        <v>0</v>
      </c>
      <c r="J60" s="51"/>
      <c r="K60" s="112"/>
      <c r="L60" s="53">
        <f t="shared" si="2"/>
        <v>0</v>
      </c>
      <c r="M60" s="112"/>
      <c r="N60" s="53">
        <f t="shared" si="4"/>
        <v>0</v>
      </c>
      <c r="O60" s="53">
        <f t="shared" si="5"/>
        <v>0</v>
      </c>
      <c r="P60" s="1"/>
      <c r="R60" s="1"/>
      <c r="S60" s="1"/>
      <c r="T60" s="1"/>
      <c r="U60" s="1"/>
    </row>
    <row r="61" spans="2:21" ht="12.5">
      <c r="B61" t="str">
        <f t="shared" si="0"/>
        <v/>
      </c>
      <c r="C61" s="49">
        <f>IF(D11="","-",+C60+1)</f>
        <v>2057</v>
      </c>
      <c r="D61" s="54"/>
      <c r="E61" s="374"/>
      <c r="F61" s="54"/>
      <c r="G61" s="375"/>
      <c r="H61" s="356"/>
      <c r="I61" s="51">
        <f t="shared" si="6"/>
        <v>0</v>
      </c>
      <c r="J61" s="51"/>
      <c r="K61" s="112"/>
      <c r="L61" s="53">
        <f t="shared" si="2"/>
        <v>0</v>
      </c>
      <c r="M61" s="112"/>
      <c r="N61" s="53">
        <f t="shared" si="4"/>
        <v>0</v>
      </c>
      <c r="O61" s="53">
        <f t="shared" si="5"/>
        <v>0</v>
      </c>
      <c r="P61" s="1"/>
      <c r="R61" s="1"/>
      <c r="S61" s="1"/>
      <c r="T61" s="1"/>
      <c r="U61" s="1"/>
    </row>
    <row r="62" spans="2:21" ht="12.5">
      <c r="B62" t="str">
        <f t="shared" si="0"/>
        <v/>
      </c>
      <c r="C62" s="49">
        <f>IF(D11="","-",+C61+1)</f>
        <v>2058</v>
      </c>
      <c r="D62" s="54"/>
      <c r="E62" s="374"/>
      <c r="F62" s="54"/>
      <c r="G62" s="375"/>
      <c r="H62" s="356"/>
      <c r="I62" s="51">
        <f t="shared" si="6"/>
        <v>0</v>
      </c>
      <c r="J62" s="51"/>
      <c r="K62" s="112"/>
      <c r="L62" s="53">
        <f t="shared" si="2"/>
        <v>0</v>
      </c>
      <c r="M62" s="112"/>
      <c r="N62" s="53">
        <f t="shared" si="4"/>
        <v>0</v>
      </c>
      <c r="O62" s="53">
        <f t="shared" si="5"/>
        <v>0</v>
      </c>
      <c r="P62" s="1"/>
      <c r="R62" s="1"/>
      <c r="S62" s="1"/>
      <c r="T62" s="1"/>
      <c r="U62" s="1"/>
    </row>
    <row r="63" spans="2:21" ht="12.5">
      <c r="B63" t="str">
        <f t="shared" si="0"/>
        <v/>
      </c>
      <c r="C63" s="49">
        <f>IF(D11="","-",+C62+1)</f>
        <v>2059</v>
      </c>
      <c r="D63" s="54"/>
      <c r="E63" s="374"/>
      <c r="F63" s="54"/>
      <c r="G63" s="375"/>
      <c r="H63" s="356"/>
      <c r="I63" s="51">
        <f t="shared" si="6"/>
        <v>0</v>
      </c>
      <c r="J63" s="51"/>
      <c r="K63" s="112"/>
      <c r="L63" s="53">
        <f t="shared" si="2"/>
        <v>0</v>
      </c>
      <c r="M63" s="112"/>
      <c r="N63" s="53">
        <f t="shared" si="4"/>
        <v>0</v>
      </c>
      <c r="O63" s="53">
        <f t="shared" si="5"/>
        <v>0</v>
      </c>
      <c r="P63" s="1"/>
      <c r="R63" s="1"/>
      <c r="S63" s="1"/>
      <c r="T63" s="1"/>
      <c r="U63" s="1"/>
    </row>
    <row r="64" spans="2:21" ht="12.5">
      <c r="B64" t="str">
        <f t="shared" si="0"/>
        <v/>
      </c>
      <c r="C64" s="49">
        <f>IF(D11="","-",+C63+1)</f>
        <v>2060</v>
      </c>
      <c r="D64" s="54"/>
      <c r="E64" s="374"/>
      <c r="F64" s="54"/>
      <c r="G64" s="375"/>
      <c r="H64" s="356"/>
      <c r="I64" s="51">
        <f t="shared" si="6"/>
        <v>0</v>
      </c>
      <c r="J64" s="51"/>
      <c r="K64" s="112"/>
      <c r="L64" s="53">
        <f t="shared" si="2"/>
        <v>0</v>
      </c>
      <c r="M64" s="112"/>
      <c r="N64" s="53">
        <f t="shared" si="4"/>
        <v>0</v>
      </c>
      <c r="O64" s="53">
        <f t="shared" si="5"/>
        <v>0</v>
      </c>
      <c r="P64" s="1"/>
      <c r="R64" s="1"/>
      <c r="S64" s="1"/>
      <c r="T64" s="1"/>
      <c r="U64" s="1"/>
    </row>
    <row r="65" spans="2:21" ht="12.5">
      <c r="B65" t="str">
        <f t="shared" si="0"/>
        <v/>
      </c>
      <c r="C65" s="49">
        <f>IF(D11="","-",+C64+1)</f>
        <v>2061</v>
      </c>
      <c r="D65" s="54"/>
      <c r="E65" s="374"/>
      <c r="F65" s="54"/>
      <c r="G65" s="375"/>
      <c r="H65" s="356"/>
      <c r="I65" s="51">
        <f t="shared" si="6"/>
        <v>0</v>
      </c>
      <c r="J65" s="51"/>
      <c r="K65" s="112"/>
      <c r="L65" s="53">
        <f t="shared" si="2"/>
        <v>0</v>
      </c>
      <c r="M65" s="112"/>
      <c r="N65" s="53">
        <f t="shared" si="4"/>
        <v>0</v>
      </c>
      <c r="O65" s="53">
        <f t="shared" si="5"/>
        <v>0</v>
      </c>
      <c r="P65" s="1"/>
      <c r="R65" s="1"/>
      <c r="S65" s="1"/>
      <c r="T65" s="1"/>
      <c r="U65" s="1"/>
    </row>
    <row r="66" spans="2:21" ht="12.5">
      <c r="B66" t="str">
        <f t="shared" si="0"/>
        <v/>
      </c>
      <c r="C66" s="49">
        <f>IF(D11="","-",+C65+1)</f>
        <v>2062</v>
      </c>
      <c r="D66" s="54"/>
      <c r="E66" s="374"/>
      <c r="F66" s="54"/>
      <c r="G66" s="375"/>
      <c r="H66" s="356"/>
      <c r="I66" s="51">
        <f t="shared" si="6"/>
        <v>0</v>
      </c>
      <c r="J66" s="51"/>
      <c r="K66" s="112"/>
      <c r="L66" s="53">
        <f t="shared" si="2"/>
        <v>0</v>
      </c>
      <c r="M66" s="112"/>
      <c r="N66" s="53">
        <f t="shared" si="4"/>
        <v>0</v>
      </c>
      <c r="O66" s="53">
        <f t="shared" si="5"/>
        <v>0</v>
      </c>
      <c r="P66" s="1"/>
      <c r="R66" s="1"/>
      <c r="S66" s="1"/>
      <c r="T66" s="1"/>
      <c r="U66" s="1"/>
    </row>
    <row r="67" spans="2:21" ht="12.5">
      <c r="B67" t="str">
        <f t="shared" si="0"/>
        <v/>
      </c>
      <c r="C67" s="49">
        <f>IF(D11="","-",+C66+1)</f>
        <v>2063</v>
      </c>
      <c r="D67" s="54"/>
      <c r="E67" s="374"/>
      <c r="F67" s="54"/>
      <c r="G67" s="375"/>
      <c r="H67" s="356"/>
      <c r="I67" s="51">
        <f t="shared" si="6"/>
        <v>0</v>
      </c>
      <c r="J67" s="51"/>
      <c r="K67" s="112"/>
      <c r="L67" s="53">
        <f t="shared" si="2"/>
        <v>0</v>
      </c>
      <c r="M67" s="112"/>
      <c r="N67" s="53">
        <f t="shared" si="4"/>
        <v>0</v>
      </c>
      <c r="O67" s="53">
        <f t="shared" si="5"/>
        <v>0</v>
      </c>
      <c r="P67" s="1"/>
      <c r="R67" s="1"/>
      <c r="S67" s="1"/>
      <c r="T67" s="1"/>
      <c r="U67" s="1"/>
    </row>
    <row r="68" spans="2:21" ht="12.5">
      <c r="B68" t="str">
        <f t="shared" si="0"/>
        <v/>
      </c>
      <c r="C68" s="49">
        <f>IF(D11="","-",+C67+1)</f>
        <v>2064</v>
      </c>
      <c r="D68" s="54"/>
      <c r="E68" s="374"/>
      <c r="F68" s="54"/>
      <c r="G68" s="375"/>
      <c r="H68" s="356"/>
      <c r="I68" s="51">
        <f t="shared" si="6"/>
        <v>0</v>
      </c>
      <c r="J68" s="51"/>
      <c r="K68" s="112"/>
      <c r="L68" s="53">
        <f t="shared" si="2"/>
        <v>0</v>
      </c>
      <c r="M68" s="112"/>
      <c r="N68" s="53">
        <f t="shared" si="4"/>
        <v>0</v>
      </c>
      <c r="O68" s="53">
        <f t="shared" si="5"/>
        <v>0</v>
      </c>
      <c r="P68" s="1"/>
      <c r="R68" s="1"/>
      <c r="S68" s="1"/>
      <c r="T68" s="1"/>
      <c r="U68" s="1"/>
    </row>
    <row r="69" spans="2:21" ht="12.5">
      <c r="B69" t="str">
        <f t="shared" si="0"/>
        <v/>
      </c>
      <c r="C69" s="49">
        <f>IF(D11="","-",+C68+1)</f>
        <v>2065</v>
      </c>
      <c r="D69" s="54"/>
      <c r="E69" s="374"/>
      <c r="F69" s="54"/>
      <c r="G69" s="375"/>
      <c r="H69" s="356"/>
      <c r="I69" s="51">
        <f t="shared" si="6"/>
        <v>0</v>
      </c>
      <c r="J69" s="51"/>
      <c r="K69" s="112"/>
      <c r="L69" s="53">
        <f t="shared" si="2"/>
        <v>0</v>
      </c>
      <c r="M69" s="112"/>
      <c r="N69" s="53">
        <f t="shared" si="4"/>
        <v>0</v>
      </c>
      <c r="O69" s="53">
        <f t="shared" si="5"/>
        <v>0</v>
      </c>
      <c r="P69" s="1"/>
      <c r="R69" s="1"/>
      <c r="S69" s="1"/>
      <c r="T69" s="1"/>
      <c r="U69" s="1"/>
    </row>
    <row r="70" spans="2:21" ht="12.5">
      <c r="B70" t="str">
        <f t="shared" si="0"/>
        <v/>
      </c>
      <c r="C70" s="49">
        <f>IF(D11="","-",+C69+1)</f>
        <v>2066</v>
      </c>
      <c r="D70" s="54"/>
      <c r="E70" s="374"/>
      <c r="F70" s="54"/>
      <c r="G70" s="375"/>
      <c r="H70" s="356"/>
      <c r="I70" s="51">
        <f t="shared" si="6"/>
        <v>0</v>
      </c>
      <c r="J70" s="51"/>
      <c r="K70" s="112"/>
      <c r="L70" s="53">
        <f t="shared" si="2"/>
        <v>0</v>
      </c>
      <c r="M70" s="112"/>
      <c r="N70" s="53">
        <f t="shared" si="4"/>
        <v>0</v>
      </c>
      <c r="O70" s="53">
        <f t="shared" si="5"/>
        <v>0</v>
      </c>
      <c r="P70" s="1"/>
      <c r="R70" s="1"/>
      <c r="S70" s="1"/>
      <c r="T70" s="1"/>
      <c r="U70" s="1"/>
    </row>
    <row r="71" spans="2:21" ht="12.5">
      <c r="B71" t="str">
        <f t="shared" si="0"/>
        <v/>
      </c>
      <c r="C71" s="49">
        <f>IF(D11="","-",+C70+1)</f>
        <v>2067</v>
      </c>
      <c r="D71" s="54"/>
      <c r="E71" s="374"/>
      <c r="F71" s="54"/>
      <c r="G71" s="375"/>
      <c r="H71" s="356"/>
      <c r="I71" s="51">
        <f t="shared" si="6"/>
        <v>0</v>
      </c>
      <c r="J71" s="51"/>
      <c r="K71" s="112"/>
      <c r="L71" s="53">
        <f t="shared" si="2"/>
        <v>0</v>
      </c>
      <c r="M71" s="112"/>
      <c r="N71" s="53">
        <f t="shared" si="4"/>
        <v>0</v>
      </c>
      <c r="O71" s="53">
        <f t="shared" si="5"/>
        <v>0</v>
      </c>
      <c r="P71" s="1"/>
      <c r="R71" s="1"/>
      <c r="S71" s="1"/>
      <c r="T71" s="1"/>
      <c r="U71" s="1"/>
    </row>
    <row r="72" spans="2:21" ht="12.5">
      <c r="B72" t="str">
        <f t="shared" si="0"/>
        <v/>
      </c>
      <c r="C72" s="49">
        <f>IF(D11="","-",+C71+1)</f>
        <v>2068</v>
      </c>
      <c r="D72" s="54"/>
      <c r="E72" s="374"/>
      <c r="F72" s="54"/>
      <c r="G72" s="375"/>
      <c r="H72" s="356"/>
      <c r="I72" s="51">
        <f t="shared" si="6"/>
        <v>0</v>
      </c>
      <c r="J72" s="51"/>
      <c r="K72" s="112"/>
      <c r="L72" s="53">
        <f t="shared" si="2"/>
        <v>0</v>
      </c>
      <c r="M72" s="112"/>
      <c r="N72" s="53">
        <f t="shared" si="4"/>
        <v>0</v>
      </c>
      <c r="O72" s="53">
        <f t="shared" si="5"/>
        <v>0</v>
      </c>
      <c r="P72" s="1"/>
      <c r="R72" s="1"/>
      <c r="S72" s="1"/>
      <c r="T72" s="1"/>
      <c r="U72" s="1"/>
    </row>
    <row r="73" spans="2:21" ht="13" thickBot="1">
      <c r="B73" t="str">
        <f t="shared" si="0"/>
        <v/>
      </c>
      <c r="C73" s="58">
        <f>IF(D11="","-",+C72+1)</f>
        <v>2069</v>
      </c>
      <c r="D73" s="54"/>
      <c r="E73" s="374"/>
      <c r="F73" s="54"/>
      <c r="G73" s="375"/>
      <c r="H73" s="356"/>
      <c r="I73" s="62">
        <f t="shared" si="6"/>
        <v>0</v>
      </c>
      <c r="J73" s="51"/>
      <c r="K73" s="113"/>
      <c r="L73" s="63">
        <f t="shared" si="2"/>
        <v>0</v>
      </c>
      <c r="M73" s="113"/>
      <c r="N73" s="63">
        <f t="shared" si="4"/>
        <v>0</v>
      </c>
      <c r="O73" s="63">
        <f t="shared" si="5"/>
        <v>0</v>
      </c>
      <c r="P73" s="1"/>
      <c r="R73" s="1"/>
      <c r="S73" s="1"/>
      <c r="T73" s="1"/>
      <c r="U73" s="1"/>
    </row>
    <row r="74" spans="2:21" ht="12.5">
      <c r="C74" s="11" t="s">
        <v>75</v>
      </c>
      <c r="D74" s="239"/>
      <c r="E74" s="239">
        <f>SUM(E17:E73)</f>
        <v>332473.56066177262</v>
      </c>
      <c r="F74" s="239"/>
      <c r="G74" s="239">
        <f>SUM(G17:G73)</f>
        <v>2202085.102043014</v>
      </c>
      <c r="H74" s="239">
        <f>SUM(H17:H73)</f>
        <v>2202085.102043014</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13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0</v>
      </c>
      <c r="N88" s="393">
        <f>IF(J93&lt;D11,0,VLOOKUP(J93,C17:O73,11))</f>
        <v>0</v>
      </c>
      <c r="O88" s="68">
        <f>+N88-M88</f>
        <v>0</v>
      </c>
      <c r="P88" s="1"/>
      <c r="Q88" s="1"/>
      <c r="R88" s="1"/>
      <c r="S88" s="1"/>
      <c r="T88" s="1"/>
      <c r="U88" s="1"/>
    </row>
    <row r="89" spans="1:21" ht="15.5">
      <c r="C89" s="453" t="s">
        <v>266</v>
      </c>
      <c r="D89" s="2"/>
      <c r="E89" s="1"/>
      <c r="F89" s="1"/>
      <c r="G89" s="1"/>
      <c r="H89" s="1"/>
      <c r="I89" s="348"/>
      <c r="J89" s="348"/>
      <c r="K89" s="394"/>
      <c r="L89" s="395" t="s">
        <v>254</v>
      </c>
      <c r="M89" s="396">
        <f>IF(J93&lt;D11,0,VLOOKUP(J93,C100:P155,6))</f>
        <v>0</v>
      </c>
      <c r="N89" s="396">
        <f>IF(J93&lt;D11,0,VLOOKUP(J93,C100:P155,7))</f>
        <v>0</v>
      </c>
      <c r="O89" s="70">
        <f>+N89-M89</f>
        <v>0</v>
      </c>
      <c r="P89" s="1"/>
      <c r="Q89" s="1"/>
      <c r="R89" s="1"/>
      <c r="S89" s="1"/>
      <c r="T89" s="1"/>
      <c r="U89" s="1"/>
    </row>
    <row r="90" spans="1:21" ht="13.5" thickBot="1">
      <c r="C90" s="25" t="s">
        <v>82</v>
      </c>
      <c r="D90" s="96" t="str">
        <f>+D7</f>
        <v>Ellis 138 kV</v>
      </c>
      <c r="E90" s="1"/>
      <c r="F90" s="1"/>
      <c r="G90" s="1"/>
      <c r="H90" s="1"/>
      <c r="I90" s="257"/>
      <c r="J90" s="257"/>
      <c r="K90" s="397"/>
      <c r="L90" s="109" t="s">
        <v>135</v>
      </c>
      <c r="M90" s="398">
        <f>+M89-M88</f>
        <v>0</v>
      </c>
      <c r="N90" s="398">
        <f>+N89-N88</f>
        <v>0</v>
      </c>
      <c r="O90" s="399">
        <f>+O89-O88</f>
        <v>0</v>
      </c>
      <c r="P90" s="1"/>
      <c r="Q90" s="1"/>
      <c r="R90" s="1"/>
      <c r="S90" s="1"/>
      <c r="T90" s="1"/>
      <c r="U90" s="1"/>
    </row>
    <row r="91" spans="1:21" ht="13.5" thickBot="1">
      <c r="C91" s="29"/>
      <c r="D91" s="443" t="str">
        <f>IF(D8="","",D8)</f>
        <v>***Sch. 11 recovery commenced in 2015 rate year***</v>
      </c>
      <c r="E91" s="11"/>
      <c r="F91" s="11"/>
      <c r="G91" s="11"/>
      <c r="H91" s="10"/>
      <c r="I91" s="257"/>
      <c r="J91" s="257"/>
      <c r="K91" s="239"/>
      <c r="L91" s="257"/>
      <c r="M91" s="257"/>
      <c r="N91" s="257"/>
      <c r="O91" s="239"/>
      <c r="P91" s="1"/>
      <c r="Q91" s="1"/>
      <c r="R91" s="1"/>
      <c r="S91" s="1"/>
      <c r="T91" s="1"/>
      <c r="U91" s="1"/>
    </row>
    <row r="92" spans="1:21" ht="13.5" thickBot="1">
      <c r="C92" s="74" t="s">
        <v>83</v>
      </c>
      <c r="D92" s="88" t="str">
        <f>+D9</f>
        <v>TP2012055</v>
      </c>
      <c r="E92" s="75"/>
      <c r="F92" s="75"/>
      <c r="G92" s="75"/>
      <c r="H92" s="75"/>
      <c r="I92" s="75"/>
      <c r="J92" s="75"/>
      <c r="Q92" s="1"/>
      <c r="R92" s="1"/>
      <c r="S92" s="1"/>
      <c r="T92" s="1"/>
      <c r="U92" s="1"/>
    </row>
    <row r="93" spans="1:21" ht="13">
      <c r="C93" s="34" t="s">
        <v>49</v>
      </c>
      <c r="D93" s="355">
        <v>4817114</v>
      </c>
      <c r="E93" s="1" t="s">
        <v>84</v>
      </c>
      <c r="H93" s="2"/>
      <c r="I93" s="2"/>
      <c r="J93" s="36">
        <f>+'OKT.WS.G.BPU.ATRR.True-up'!M16</f>
        <v>2024</v>
      </c>
      <c r="K93" s="33"/>
      <c r="L93" s="239" t="s">
        <v>85</v>
      </c>
      <c r="P93" s="1"/>
      <c r="Q93" s="1"/>
      <c r="R93" s="1"/>
      <c r="S93" s="1"/>
      <c r="T93" s="1"/>
      <c r="U93" s="1"/>
    </row>
    <row r="94" spans="1:21" ht="12.5">
      <c r="C94" s="34" t="s">
        <v>52</v>
      </c>
      <c r="D94" s="85">
        <f>D11</f>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D12</f>
        <v>10</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283359.64705882355</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2013</v>
      </c>
      <c r="D100" s="11"/>
      <c r="E100" s="375"/>
      <c r="F100" s="54"/>
      <c r="G100" s="81"/>
      <c r="H100" s="81"/>
      <c r="I100" s="81"/>
      <c r="J100" s="53"/>
      <c r="K100" s="53"/>
      <c r="L100" s="114"/>
      <c r="M100" s="52">
        <f t="shared" ref="M100:M131" si="12">IF(L100&lt;&gt;0,+H100-L100,0)</f>
        <v>0</v>
      </c>
      <c r="N100" s="114"/>
      <c r="O100" s="52">
        <f t="shared" ref="O100:O131" si="13">IF(N100&lt;&gt;0,+I100-N100,0)</f>
        <v>0</v>
      </c>
      <c r="P100" s="52">
        <f t="shared" ref="P100:P131" si="14">+O100-M100</f>
        <v>0</v>
      </c>
      <c r="Q100" s="1"/>
      <c r="R100" s="1"/>
      <c r="S100" s="1"/>
      <c r="T100" s="1"/>
      <c r="U100" s="1"/>
    </row>
    <row r="101" spans="1:21" ht="12.5">
      <c r="C101" s="49">
        <f>IF(D94="","-",+C100+1)</f>
        <v>2014</v>
      </c>
      <c r="D101" s="11"/>
      <c r="E101" s="374"/>
      <c r="F101" s="54"/>
      <c r="G101" s="54"/>
      <c r="H101" s="444"/>
      <c r="I101" s="445"/>
      <c r="J101" s="53"/>
      <c r="K101" s="53"/>
      <c r="L101" s="373"/>
      <c r="M101" s="53">
        <f t="shared" si="12"/>
        <v>0</v>
      </c>
      <c r="N101" s="373"/>
      <c r="O101" s="53">
        <f t="shared" si="13"/>
        <v>0</v>
      </c>
      <c r="P101" s="53">
        <f t="shared" si="14"/>
        <v>0</v>
      </c>
      <c r="Q101" s="1"/>
      <c r="R101" s="1"/>
      <c r="S101" s="1"/>
      <c r="T101" s="1"/>
      <c r="U101" s="1"/>
    </row>
    <row r="102" spans="1:21" ht="12.5">
      <c r="B102" t="str">
        <f t="shared" ref="B102:B155" si="15">IF(D102=F101,"","IU")</f>
        <v>IU</v>
      </c>
      <c r="C102" s="49">
        <f>IF(D94="","-",+C101+1)</f>
        <v>2015</v>
      </c>
      <c r="D102" s="368">
        <v>4004216.6870407565</v>
      </c>
      <c r="E102" s="370">
        <v>85139.5</v>
      </c>
      <c r="F102" s="372">
        <v>3919077.1870407565</v>
      </c>
      <c r="G102" s="372">
        <v>3961646.9370407565</v>
      </c>
      <c r="H102" s="370">
        <v>526187.38978732098</v>
      </c>
      <c r="I102" s="371">
        <v>526187.38978732098</v>
      </c>
      <c r="J102" s="53">
        <v>0</v>
      </c>
      <c r="K102" s="53"/>
      <c r="L102" s="373">
        <f>H102</f>
        <v>526187.38978732098</v>
      </c>
      <c r="M102" s="53">
        <f>IF(L102&lt;&gt;0,+H102-L102,0)</f>
        <v>0</v>
      </c>
      <c r="N102" s="373">
        <f>I102</f>
        <v>526187.38978732098</v>
      </c>
      <c r="O102" s="53">
        <f t="shared" si="13"/>
        <v>0</v>
      </c>
      <c r="P102" s="53">
        <f t="shared" si="14"/>
        <v>0</v>
      </c>
      <c r="Q102" s="1"/>
      <c r="R102" s="1"/>
      <c r="S102" s="1"/>
      <c r="T102" s="1"/>
      <c r="U102" s="1"/>
    </row>
    <row r="103" spans="1:21" ht="12.5">
      <c r="B103" t="str">
        <f t="shared" si="15"/>
        <v>IU</v>
      </c>
      <c r="C103" s="49">
        <f>IF(D94="","-",+C102+1)</f>
        <v>2016</v>
      </c>
      <c r="D103" s="368">
        <v>4714898.5</v>
      </c>
      <c r="E103" s="370">
        <v>94118.392156862741</v>
      </c>
      <c r="F103" s="372">
        <v>4620780.1078431373</v>
      </c>
      <c r="G103" s="372">
        <v>4667839.3039215691</v>
      </c>
      <c r="H103" s="370">
        <v>599969.61415819218</v>
      </c>
      <c r="I103" s="371">
        <v>599969.61415819218</v>
      </c>
      <c r="J103" s="53">
        <f>+I103-H103</f>
        <v>0</v>
      </c>
      <c r="K103" s="53"/>
      <c r="L103" s="373">
        <f>H103</f>
        <v>599969.61415819218</v>
      </c>
      <c r="M103" s="53">
        <f>IF(L103&lt;&gt;0,+H103-L103,0)</f>
        <v>0</v>
      </c>
      <c r="N103" s="373">
        <f>I103</f>
        <v>599969.61415819218</v>
      </c>
      <c r="O103" s="53">
        <f>IF(N103&lt;&gt;0,+I103-N103,0)</f>
        <v>0</v>
      </c>
      <c r="P103" s="53">
        <f>+O103-M103</f>
        <v>0</v>
      </c>
      <c r="Q103" s="1"/>
      <c r="R103" s="1"/>
      <c r="S103" s="1"/>
      <c r="T103" s="1"/>
      <c r="U103" s="1"/>
    </row>
    <row r="104" spans="1:21" ht="12.5">
      <c r="B104" t="str">
        <f t="shared" si="15"/>
        <v>IU</v>
      </c>
      <c r="C104" s="49">
        <f>IF(D94="","-",+C103+1)</f>
        <v>2017</v>
      </c>
      <c r="D104" s="368">
        <v>4637856.1078431373</v>
      </c>
      <c r="E104" s="370">
        <v>120427.85</v>
      </c>
      <c r="F104" s="372">
        <v>4517428.2578431377</v>
      </c>
      <c r="G104" s="372">
        <v>4577642.1828431375</v>
      </c>
      <c r="H104" s="370">
        <v>657549.4515750818</v>
      </c>
      <c r="I104" s="371">
        <v>657549.4515750818</v>
      </c>
      <c r="J104" s="53">
        <v>0</v>
      </c>
      <c r="K104" s="53"/>
      <c r="L104" s="373">
        <f>H104</f>
        <v>657549.4515750818</v>
      </c>
      <c r="M104" s="53">
        <f>IF(L104&lt;&gt;0,+H104-L104,0)</f>
        <v>0</v>
      </c>
      <c r="N104" s="373">
        <f>I104</f>
        <v>657549.4515750818</v>
      </c>
      <c r="O104" s="53">
        <f>IF(N104&lt;&gt;0,+I104-N104,0)</f>
        <v>0</v>
      </c>
      <c r="P104" s="53">
        <f>+O104-M104</f>
        <v>0</v>
      </c>
      <c r="Q104" s="1"/>
      <c r="R104" s="1"/>
      <c r="S104" s="1"/>
      <c r="T104" s="1"/>
      <c r="U104" s="1"/>
    </row>
    <row r="105" spans="1:21" ht="12.5">
      <c r="B105" t="str">
        <f t="shared" si="15"/>
        <v/>
      </c>
      <c r="C105" s="49">
        <f>IF(D94="","-",+C104+1)</f>
        <v>2018</v>
      </c>
      <c r="D105" s="368">
        <v>4517428.2578431377</v>
      </c>
      <c r="E105" s="370">
        <v>133808.72222222222</v>
      </c>
      <c r="F105" s="372">
        <v>4383619.5356209157</v>
      </c>
      <c r="G105" s="372">
        <v>4450523.8967320267</v>
      </c>
      <c r="H105" s="370">
        <v>603616.92453524831</v>
      </c>
      <c r="I105" s="371">
        <v>603616.92453524831</v>
      </c>
      <c r="J105" s="53">
        <f t="shared" ref="J105:J155" si="16">+I105-H105</f>
        <v>0</v>
      </c>
      <c r="K105" s="53"/>
      <c r="L105" s="373">
        <f>H105</f>
        <v>603616.92453524831</v>
      </c>
      <c r="M105" s="53">
        <f>IF(L105&lt;&gt;0,+H105-L105,0)</f>
        <v>0</v>
      </c>
      <c r="N105" s="373">
        <f>I105</f>
        <v>603616.92453524831</v>
      </c>
      <c r="O105" s="53">
        <f>IF(N105&lt;&gt;0,+I105-N105,0)</f>
        <v>0</v>
      </c>
      <c r="P105" s="53">
        <f>+O105-M105</f>
        <v>0</v>
      </c>
      <c r="Q105" s="1"/>
      <c r="R105" s="1"/>
      <c r="S105" s="1"/>
      <c r="T105" s="1"/>
      <c r="U105" s="1"/>
    </row>
    <row r="106" spans="1:21" ht="12.5">
      <c r="B106" t="str">
        <f t="shared" si="15"/>
        <v>IU</v>
      </c>
      <c r="C106" s="49">
        <f>IF(D94="","-",+C105+1)</f>
        <v>2019</v>
      </c>
      <c r="D106" s="11"/>
      <c r="E106" s="446"/>
      <c r="F106" s="54"/>
      <c r="G106" s="54"/>
      <c r="H106" s="447"/>
      <c r="I106" s="448"/>
      <c r="J106" s="53">
        <f t="shared" si="16"/>
        <v>0</v>
      </c>
      <c r="K106" s="53"/>
      <c r="L106" s="112"/>
      <c r="M106" s="53">
        <f t="shared" si="12"/>
        <v>0</v>
      </c>
      <c r="N106" s="112"/>
      <c r="O106" s="53">
        <f t="shared" si="13"/>
        <v>0</v>
      </c>
      <c r="P106" s="53">
        <f t="shared" si="14"/>
        <v>0</v>
      </c>
      <c r="Q106" s="1"/>
      <c r="R106" s="1"/>
      <c r="S106" s="1"/>
      <c r="T106" s="1"/>
      <c r="U106" s="1"/>
    </row>
    <row r="107" spans="1:21" ht="12.5">
      <c r="B107" t="str">
        <f t="shared" si="15"/>
        <v/>
      </c>
      <c r="C107" s="49">
        <f>IF(D94="","-",+C106+1)</f>
        <v>2020</v>
      </c>
      <c r="D107" s="11"/>
      <c r="E107" s="446"/>
      <c r="F107" s="54"/>
      <c r="G107" s="54"/>
      <c r="H107" s="447"/>
      <c r="I107" s="448"/>
      <c r="J107" s="53">
        <f t="shared" si="16"/>
        <v>0</v>
      </c>
      <c r="K107" s="53"/>
      <c r="L107" s="112"/>
      <c r="M107" s="53">
        <f t="shared" si="12"/>
        <v>0</v>
      </c>
      <c r="N107" s="112"/>
      <c r="O107" s="53">
        <f t="shared" si="13"/>
        <v>0</v>
      </c>
      <c r="P107" s="53">
        <f t="shared" si="14"/>
        <v>0</v>
      </c>
      <c r="Q107" s="1"/>
      <c r="R107" s="1"/>
      <c r="S107" s="1"/>
      <c r="T107" s="1"/>
      <c r="U107" s="1"/>
    </row>
    <row r="108" spans="1:21" ht="12.5">
      <c r="B108" t="str">
        <f t="shared" si="15"/>
        <v/>
      </c>
      <c r="C108" s="49">
        <f>IF(D94="","-",+C107+1)</f>
        <v>2021</v>
      </c>
      <c r="D108" s="11"/>
      <c r="E108" s="446"/>
      <c r="F108" s="54"/>
      <c r="G108" s="54"/>
      <c r="H108" s="447"/>
      <c r="I108" s="448"/>
      <c r="J108" s="53">
        <f t="shared" si="16"/>
        <v>0</v>
      </c>
      <c r="K108" s="53"/>
      <c r="L108" s="112"/>
      <c r="M108" s="53">
        <f t="shared" si="12"/>
        <v>0</v>
      </c>
      <c r="N108" s="112"/>
      <c r="O108" s="53">
        <f t="shared" si="13"/>
        <v>0</v>
      </c>
      <c r="P108" s="53">
        <f t="shared" si="14"/>
        <v>0</v>
      </c>
      <c r="Q108" s="1"/>
      <c r="R108" s="1"/>
      <c r="S108" s="1"/>
      <c r="T108" s="1"/>
      <c r="U108" s="1"/>
    </row>
    <row r="109" spans="1:21" ht="12.5">
      <c r="B109" t="str">
        <f t="shared" si="15"/>
        <v/>
      </c>
      <c r="C109" s="49">
        <f>IF(D94="","-",+C108+1)</f>
        <v>2022</v>
      </c>
      <c r="D109" s="11"/>
      <c r="E109" s="446"/>
      <c r="F109" s="54"/>
      <c r="G109" s="54"/>
      <c r="H109" s="447"/>
      <c r="I109" s="448"/>
      <c r="J109" s="53">
        <f t="shared" si="16"/>
        <v>0</v>
      </c>
      <c r="K109" s="53"/>
      <c r="L109" s="112"/>
      <c r="M109" s="53">
        <f t="shared" si="12"/>
        <v>0</v>
      </c>
      <c r="N109" s="112"/>
      <c r="O109" s="53">
        <f t="shared" si="13"/>
        <v>0</v>
      </c>
      <c r="P109" s="53">
        <f t="shared" si="14"/>
        <v>0</v>
      </c>
      <c r="Q109" s="1"/>
      <c r="R109" s="1"/>
      <c r="S109" s="1"/>
      <c r="T109" s="1"/>
      <c r="U109" s="1"/>
    </row>
    <row r="110" spans="1:21" ht="12.5">
      <c r="B110" t="str">
        <f t="shared" si="15"/>
        <v/>
      </c>
      <c r="C110" s="49">
        <f>IF(D94="","-",+C109+1)</f>
        <v>2023</v>
      </c>
      <c r="D110" s="11"/>
      <c r="E110" s="446"/>
      <c r="F110" s="54"/>
      <c r="G110" s="54"/>
      <c r="H110" s="447"/>
      <c r="I110" s="448"/>
      <c r="J110" s="53">
        <f t="shared" si="16"/>
        <v>0</v>
      </c>
      <c r="K110" s="53"/>
      <c r="L110" s="112"/>
      <c r="M110" s="53">
        <f t="shared" si="12"/>
        <v>0</v>
      </c>
      <c r="N110" s="112"/>
      <c r="O110" s="53">
        <f t="shared" si="13"/>
        <v>0</v>
      </c>
      <c r="P110" s="53">
        <f t="shared" si="14"/>
        <v>0</v>
      </c>
      <c r="Q110" s="1"/>
      <c r="R110" s="1"/>
      <c r="S110" s="1"/>
      <c r="T110" s="1"/>
      <c r="U110" s="1"/>
    </row>
    <row r="111" spans="1:21" ht="12.5">
      <c r="B111" t="str">
        <f t="shared" si="15"/>
        <v/>
      </c>
      <c r="C111" s="49">
        <f>IF(D94="","-",+C110+1)</f>
        <v>2024</v>
      </c>
      <c r="D111" s="11"/>
      <c r="E111" s="446"/>
      <c r="F111" s="54"/>
      <c r="G111" s="54"/>
      <c r="H111" s="447"/>
      <c r="I111" s="448"/>
      <c r="J111" s="53">
        <f t="shared" si="16"/>
        <v>0</v>
      </c>
      <c r="K111" s="53"/>
      <c r="L111" s="112"/>
      <c r="M111" s="53">
        <f t="shared" si="12"/>
        <v>0</v>
      </c>
      <c r="N111" s="112"/>
      <c r="O111" s="53">
        <f t="shared" si="13"/>
        <v>0</v>
      </c>
      <c r="P111" s="53">
        <f t="shared" si="14"/>
        <v>0</v>
      </c>
      <c r="Q111" s="1"/>
      <c r="R111" s="1"/>
      <c r="S111" s="1"/>
      <c r="T111" s="1"/>
      <c r="U111" s="1"/>
    </row>
    <row r="112" spans="1:21" ht="12.5">
      <c r="B112" t="str">
        <f t="shared" si="15"/>
        <v/>
      </c>
      <c r="C112" s="49">
        <f>IF(D94="","-",+C111+1)</f>
        <v>2025</v>
      </c>
      <c r="D112" s="11"/>
      <c r="E112" s="446"/>
      <c r="F112" s="54"/>
      <c r="G112" s="54"/>
      <c r="H112" s="447"/>
      <c r="I112" s="448"/>
      <c r="J112" s="53">
        <f t="shared" si="16"/>
        <v>0</v>
      </c>
      <c r="K112" s="53"/>
      <c r="L112" s="112"/>
      <c r="M112" s="53">
        <f t="shared" si="12"/>
        <v>0</v>
      </c>
      <c r="N112" s="112"/>
      <c r="O112" s="53">
        <f t="shared" si="13"/>
        <v>0</v>
      </c>
      <c r="P112" s="53">
        <f t="shared" si="14"/>
        <v>0</v>
      </c>
      <c r="Q112" s="1"/>
      <c r="R112" s="1"/>
      <c r="S112" s="1"/>
      <c r="T112" s="1"/>
      <c r="U112" s="1"/>
    </row>
    <row r="113" spans="2:21" ht="12.5">
      <c r="B113" t="str">
        <f t="shared" si="15"/>
        <v/>
      </c>
      <c r="C113" s="49">
        <f>IF(D94="","-",+C112+1)</f>
        <v>2026</v>
      </c>
      <c r="D113" s="11"/>
      <c r="E113" s="446"/>
      <c r="F113" s="54"/>
      <c r="G113" s="54"/>
      <c r="H113" s="447"/>
      <c r="I113" s="448"/>
      <c r="J113" s="53">
        <f t="shared" si="16"/>
        <v>0</v>
      </c>
      <c r="K113" s="53"/>
      <c r="L113" s="112"/>
      <c r="M113" s="53">
        <f t="shared" si="12"/>
        <v>0</v>
      </c>
      <c r="N113" s="112"/>
      <c r="O113" s="53">
        <f t="shared" si="13"/>
        <v>0</v>
      </c>
      <c r="P113" s="53">
        <f t="shared" si="14"/>
        <v>0</v>
      </c>
      <c r="Q113" s="1"/>
      <c r="R113" s="1"/>
      <c r="S113" s="1"/>
      <c r="T113" s="1"/>
      <c r="U113" s="1"/>
    </row>
    <row r="114" spans="2:21" ht="12.5">
      <c r="B114" t="str">
        <f t="shared" si="15"/>
        <v/>
      </c>
      <c r="C114" s="49">
        <f>IF(D94="","-",+C113+1)</f>
        <v>2027</v>
      </c>
      <c r="D114" s="11"/>
      <c r="E114" s="446"/>
      <c r="F114" s="54"/>
      <c r="G114" s="54"/>
      <c r="H114" s="447"/>
      <c r="I114" s="448"/>
      <c r="J114" s="53">
        <f t="shared" si="16"/>
        <v>0</v>
      </c>
      <c r="K114" s="53"/>
      <c r="L114" s="112"/>
      <c r="M114" s="53">
        <f t="shared" si="12"/>
        <v>0</v>
      </c>
      <c r="N114" s="112"/>
      <c r="O114" s="53">
        <f t="shared" si="13"/>
        <v>0</v>
      </c>
      <c r="P114" s="53">
        <f t="shared" si="14"/>
        <v>0</v>
      </c>
      <c r="Q114" s="1"/>
      <c r="R114" s="1"/>
      <c r="S114" s="1"/>
      <c r="T114" s="1"/>
      <c r="U114" s="1"/>
    </row>
    <row r="115" spans="2:21" ht="12.5">
      <c r="B115" t="str">
        <f t="shared" si="15"/>
        <v/>
      </c>
      <c r="C115" s="49">
        <f>IF(D94="","-",+C114+1)</f>
        <v>2028</v>
      </c>
      <c r="D115" s="11"/>
      <c r="E115" s="446"/>
      <c r="F115" s="54"/>
      <c r="G115" s="54"/>
      <c r="H115" s="447"/>
      <c r="I115" s="448"/>
      <c r="J115" s="53">
        <f t="shared" si="16"/>
        <v>0</v>
      </c>
      <c r="K115" s="53"/>
      <c r="L115" s="112"/>
      <c r="M115" s="53">
        <f t="shared" si="12"/>
        <v>0</v>
      </c>
      <c r="N115" s="112"/>
      <c r="O115" s="53">
        <f t="shared" si="13"/>
        <v>0</v>
      </c>
      <c r="P115" s="53">
        <f t="shared" si="14"/>
        <v>0</v>
      </c>
      <c r="Q115" s="1"/>
      <c r="R115" s="1"/>
      <c r="S115" s="1"/>
      <c r="T115" s="1"/>
      <c r="U115" s="1"/>
    </row>
    <row r="116" spans="2:21" ht="12.5">
      <c r="B116" t="str">
        <f t="shared" si="15"/>
        <v/>
      </c>
      <c r="C116" s="49">
        <f>IF(D94="","-",+C115+1)</f>
        <v>2029</v>
      </c>
      <c r="D116" s="11"/>
      <c r="E116" s="446"/>
      <c r="F116" s="54"/>
      <c r="G116" s="54"/>
      <c r="H116" s="447"/>
      <c r="I116" s="448"/>
      <c r="J116" s="53">
        <f t="shared" si="16"/>
        <v>0</v>
      </c>
      <c r="K116" s="53"/>
      <c r="L116" s="112"/>
      <c r="M116" s="53">
        <f t="shared" si="12"/>
        <v>0</v>
      </c>
      <c r="N116" s="112"/>
      <c r="O116" s="53">
        <f t="shared" si="13"/>
        <v>0</v>
      </c>
      <c r="P116" s="53">
        <f t="shared" si="14"/>
        <v>0</v>
      </c>
      <c r="Q116" s="1"/>
      <c r="R116" s="1"/>
      <c r="S116" s="1"/>
      <c r="T116" s="1"/>
      <c r="U116" s="1"/>
    </row>
    <row r="117" spans="2:21" ht="12.5">
      <c r="B117" t="str">
        <f t="shared" si="15"/>
        <v/>
      </c>
      <c r="C117" s="49">
        <f>IF(D94="","-",+C116+1)</f>
        <v>2030</v>
      </c>
      <c r="D117" s="11"/>
      <c r="E117" s="446"/>
      <c r="F117" s="54"/>
      <c r="G117" s="54"/>
      <c r="H117" s="447"/>
      <c r="I117" s="448"/>
      <c r="J117" s="53">
        <f t="shared" si="16"/>
        <v>0</v>
      </c>
      <c r="K117" s="53"/>
      <c r="L117" s="112"/>
      <c r="M117" s="53">
        <f t="shared" si="12"/>
        <v>0</v>
      </c>
      <c r="N117" s="112"/>
      <c r="O117" s="53">
        <f t="shared" si="13"/>
        <v>0</v>
      </c>
      <c r="P117" s="53">
        <f t="shared" si="14"/>
        <v>0</v>
      </c>
      <c r="Q117" s="1"/>
      <c r="R117" s="1"/>
      <c r="S117" s="1"/>
      <c r="T117" s="1"/>
      <c r="U117" s="1"/>
    </row>
    <row r="118" spans="2:21" ht="12.5">
      <c r="B118" t="str">
        <f t="shared" si="15"/>
        <v/>
      </c>
      <c r="C118" s="49">
        <f>IF(D94="","-",+C117+1)</f>
        <v>2031</v>
      </c>
      <c r="D118" s="11"/>
      <c r="E118" s="446"/>
      <c r="F118" s="54"/>
      <c r="G118" s="54"/>
      <c r="H118" s="447"/>
      <c r="I118" s="448"/>
      <c r="J118" s="53">
        <f t="shared" si="16"/>
        <v>0</v>
      </c>
      <c r="K118" s="53"/>
      <c r="L118" s="112"/>
      <c r="M118" s="53">
        <f t="shared" si="12"/>
        <v>0</v>
      </c>
      <c r="N118" s="112"/>
      <c r="O118" s="53">
        <f t="shared" si="13"/>
        <v>0</v>
      </c>
      <c r="P118" s="53">
        <f t="shared" si="14"/>
        <v>0</v>
      </c>
      <c r="Q118" s="1"/>
      <c r="R118" s="1"/>
      <c r="S118" s="1"/>
      <c r="T118" s="1"/>
      <c r="U118" s="1"/>
    </row>
    <row r="119" spans="2:21" ht="12.5">
      <c r="B119" t="str">
        <f t="shared" si="15"/>
        <v/>
      </c>
      <c r="C119" s="49">
        <f>IF(D94="","-",+C118+1)</f>
        <v>2032</v>
      </c>
      <c r="D119" s="11"/>
      <c r="E119" s="446"/>
      <c r="F119" s="54"/>
      <c r="G119" s="54"/>
      <c r="H119" s="447"/>
      <c r="I119" s="448"/>
      <c r="J119" s="53">
        <f t="shared" si="16"/>
        <v>0</v>
      </c>
      <c r="K119" s="53"/>
      <c r="L119" s="112"/>
      <c r="M119" s="53">
        <f t="shared" si="12"/>
        <v>0</v>
      </c>
      <c r="N119" s="112"/>
      <c r="O119" s="53">
        <f t="shared" si="13"/>
        <v>0</v>
      </c>
      <c r="P119" s="53">
        <f t="shared" si="14"/>
        <v>0</v>
      </c>
      <c r="Q119" s="1"/>
      <c r="R119" s="1"/>
      <c r="S119" s="1"/>
      <c r="T119" s="1"/>
      <c r="U119" s="1"/>
    </row>
    <row r="120" spans="2:21" ht="12.5">
      <c r="B120" t="str">
        <f t="shared" si="15"/>
        <v/>
      </c>
      <c r="C120" s="49">
        <f>IF(D94="","-",+C119+1)</f>
        <v>2033</v>
      </c>
      <c r="D120" s="11"/>
      <c r="E120" s="446"/>
      <c r="F120" s="54"/>
      <c r="G120" s="54"/>
      <c r="H120" s="447"/>
      <c r="I120" s="448"/>
      <c r="J120" s="53">
        <f t="shared" si="16"/>
        <v>0</v>
      </c>
      <c r="K120" s="53"/>
      <c r="L120" s="112"/>
      <c r="M120" s="53">
        <f t="shared" si="12"/>
        <v>0</v>
      </c>
      <c r="N120" s="112"/>
      <c r="O120" s="53">
        <f t="shared" si="13"/>
        <v>0</v>
      </c>
      <c r="P120" s="53">
        <f t="shared" si="14"/>
        <v>0</v>
      </c>
      <c r="Q120" s="1"/>
      <c r="R120" s="1"/>
      <c r="S120" s="1"/>
      <c r="T120" s="1"/>
      <c r="U120" s="1"/>
    </row>
    <row r="121" spans="2:21" ht="12.5">
      <c r="B121" t="str">
        <f t="shared" si="15"/>
        <v/>
      </c>
      <c r="C121" s="49">
        <f>IF(D94="","-",+C120+1)</f>
        <v>2034</v>
      </c>
      <c r="D121" s="11"/>
      <c r="E121" s="446"/>
      <c r="F121" s="54"/>
      <c r="G121" s="54"/>
      <c r="H121" s="447"/>
      <c r="I121" s="448"/>
      <c r="J121" s="53">
        <f t="shared" si="16"/>
        <v>0</v>
      </c>
      <c r="K121" s="53"/>
      <c r="L121" s="112"/>
      <c r="M121" s="53">
        <f t="shared" si="12"/>
        <v>0</v>
      </c>
      <c r="N121" s="112"/>
      <c r="O121" s="53">
        <f t="shared" si="13"/>
        <v>0</v>
      </c>
      <c r="P121" s="53">
        <f t="shared" si="14"/>
        <v>0</v>
      </c>
      <c r="Q121" s="1"/>
      <c r="R121" s="1"/>
      <c r="S121" s="1"/>
      <c r="T121" s="1"/>
      <c r="U121" s="1"/>
    </row>
    <row r="122" spans="2:21" ht="12.5">
      <c r="B122" t="str">
        <f t="shared" si="15"/>
        <v/>
      </c>
      <c r="C122" s="49">
        <f>IF(D94="","-",+C121+1)</f>
        <v>2035</v>
      </c>
      <c r="D122" s="11"/>
      <c r="E122" s="446"/>
      <c r="F122" s="54"/>
      <c r="G122" s="54"/>
      <c r="H122" s="447"/>
      <c r="I122" s="448"/>
      <c r="J122" s="53">
        <f t="shared" si="16"/>
        <v>0</v>
      </c>
      <c r="K122" s="53"/>
      <c r="L122" s="112"/>
      <c r="M122" s="53">
        <f t="shared" si="12"/>
        <v>0</v>
      </c>
      <c r="N122" s="112"/>
      <c r="O122" s="53">
        <f t="shared" si="13"/>
        <v>0</v>
      </c>
      <c r="P122" s="53">
        <f t="shared" si="14"/>
        <v>0</v>
      </c>
      <c r="Q122" s="1"/>
      <c r="R122" s="1"/>
      <c r="S122" s="1"/>
      <c r="T122" s="1"/>
      <c r="U122" s="1"/>
    </row>
    <row r="123" spans="2:21" ht="12.5">
      <c r="B123" t="str">
        <f t="shared" si="15"/>
        <v/>
      </c>
      <c r="C123" s="49">
        <f>IF(D94="","-",+C122+1)</f>
        <v>2036</v>
      </c>
      <c r="D123" s="11"/>
      <c r="E123" s="446"/>
      <c r="F123" s="54"/>
      <c r="G123" s="54"/>
      <c r="H123" s="447"/>
      <c r="I123" s="448"/>
      <c r="J123" s="53">
        <f t="shared" si="16"/>
        <v>0</v>
      </c>
      <c r="K123" s="53"/>
      <c r="L123" s="112"/>
      <c r="M123" s="53">
        <f t="shared" si="12"/>
        <v>0</v>
      </c>
      <c r="N123" s="112"/>
      <c r="O123" s="53">
        <f t="shared" si="13"/>
        <v>0</v>
      </c>
      <c r="P123" s="53">
        <f t="shared" si="14"/>
        <v>0</v>
      </c>
      <c r="Q123" s="1"/>
      <c r="R123" s="1"/>
      <c r="S123" s="1"/>
      <c r="T123" s="1"/>
      <c r="U123" s="1"/>
    </row>
    <row r="124" spans="2:21" ht="12.5">
      <c r="B124" t="str">
        <f t="shared" si="15"/>
        <v/>
      </c>
      <c r="C124" s="49">
        <f>IF(D94="","-",+C123+1)</f>
        <v>2037</v>
      </c>
      <c r="D124" s="11"/>
      <c r="E124" s="446"/>
      <c r="F124" s="54"/>
      <c r="G124" s="54"/>
      <c r="H124" s="447"/>
      <c r="I124" s="448"/>
      <c r="J124" s="53">
        <f t="shared" si="16"/>
        <v>0</v>
      </c>
      <c r="K124" s="53"/>
      <c r="L124" s="112"/>
      <c r="M124" s="53">
        <f t="shared" si="12"/>
        <v>0</v>
      </c>
      <c r="N124" s="112"/>
      <c r="O124" s="53">
        <f t="shared" si="13"/>
        <v>0</v>
      </c>
      <c r="P124" s="53">
        <f t="shared" si="14"/>
        <v>0</v>
      </c>
      <c r="Q124" s="1"/>
      <c r="R124" s="1"/>
      <c r="S124" s="1"/>
      <c r="T124" s="1"/>
      <c r="U124" s="1"/>
    </row>
    <row r="125" spans="2:21" ht="12.5">
      <c r="B125" t="str">
        <f t="shared" si="15"/>
        <v/>
      </c>
      <c r="C125" s="49">
        <f>IF(D94="","-",+C124+1)</f>
        <v>2038</v>
      </c>
      <c r="D125" s="11"/>
      <c r="E125" s="446"/>
      <c r="F125" s="54"/>
      <c r="G125" s="54"/>
      <c r="H125" s="447"/>
      <c r="I125" s="448"/>
      <c r="J125" s="53">
        <f t="shared" si="16"/>
        <v>0</v>
      </c>
      <c r="K125" s="53"/>
      <c r="L125" s="112"/>
      <c r="M125" s="53">
        <f t="shared" si="12"/>
        <v>0</v>
      </c>
      <c r="N125" s="112"/>
      <c r="O125" s="53">
        <f t="shared" si="13"/>
        <v>0</v>
      </c>
      <c r="P125" s="53">
        <f t="shared" si="14"/>
        <v>0</v>
      </c>
      <c r="Q125" s="1"/>
      <c r="R125" s="1"/>
      <c r="S125" s="1"/>
      <c r="T125" s="1"/>
      <c r="U125" s="1"/>
    </row>
    <row r="126" spans="2:21" ht="12.5">
      <c r="B126" t="str">
        <f t="shared" si="15"/>
        <v/>
      </c>
      <c r="C126" s="49">
        <f>IF(D94="","-",+C125+1)</f>
        <v>2039</v>
      </c>
      <c r="D126" s="11"/>
      <c r="E126" s="446"/>
      <c r="F126" s="54"/>
      <c r="G126" s="54"/>
      <c r="H126" s="447"/>
      <c r="I126" s="448"/>
      <c r="J126" s="53">
        <f t="shared" si="16"/>
        <v>0</v>
      </c>
      <c r="K126" s="53"/>
      <c r="L126" s="112"/>
      <c r="M126" s="53">
        <f t="shared" si="12"/>
        <v>0</v>
      </c>
      <c r="N126" s="112"/>
      <c r="O126" s="53">
        <f t="shared" si="13"/>
        <v>0</v>
      </c>
      <c r="P126" s="53">
        <f t="shared" si="14"/>
        <v>0</v>
      </c>
      <c r="Q126" s="1"/>
      <c r="R126" s="1"/>
      <c r="S126" s="1"/>
      <c r="T126" s="1"/>
      <c r="U126" s="1"/>
    </row>
    <row r="127" spans="2:21" ht="12.5">
      <c r="B127" t="str">
        <f t="shared" si="15"/>
        <v/>
      </c>
      <c r="C127" s="49">
        <f>IF(D94="","-",+C126+1)</f>
        <v>2040</v>
      </c>
      <c r="D127" s="11"/>
      <c r="E127" s="446"/>
      <c r="F127" s="54"/>
      <c r="G127" s="54"/>
      <c r="H127" s="447"/>
      <c r="I127" s="448"/>
      <c r="J127" s="53">
        <f t="shared" si="16"/>
        <v>0</v>
      </c>
      <c r="K127" s="53"/>
      <c r="L127" s="112"/>
      <c r="M127" s="53">
        <f t="shared" si="12"/>
        <v>0</v>
      </c>
      <c r="N127" s="112"/>
      <c r="O127" s="53">
        <f t="shared" si="13"/>
        <v>0</v>
      </c>
      <c r="P127" s="53">
        <f t="shared" si="14"/>
        <v>0</v>
      </c>
      <c r="Q127" s="1"/>
      <c r="R127" s="1"/>
      <c r="S127" s="1"/>
      <c r="T127" s="1"/>
      <c r="U127" s="1"/>
    </row>
    <row r="128" spans="2:21" ht="12.5">
      <c r="B128" t="str">
        <f t="shared" si="15"/>
        <v/>
      </c>
      <c r="C128" s="49">
        <f>IF(D94="","-",+C127+1)</f>
        <v>2041</v>
      </c>
      <c r="D128" s="11"/>
      <c r="E128" s="446"/>
      <c r="F128" s="54"/>
      <c r="G128" s="54"/>
      <c r="H128" s="447"/>
      <c r="I128" s="448"/>
      <c r="J128" s="53">
        <f t="shared" si="16"/>
        <v>0</v>
      </c>
      <c r="K128" s="53"/>
      <c r="L128" s="112"/>
      <c r="M128" s="53">
        <f t="shared" si="12"/>
        <v>0</v>
      </c>
      <c r="N128" s="112"/>
      <c r="O128" s="53">
        <f t="shared" si="13"/>
        <v>0</v>
      </c>
      <c r="P128" s="53">
        <f t="shared" si="14"/>
        <v>0</v>
      </c>
      <c r="Q128" s="1"/>
      <c r="R128" s="1"/>
      <c r="S128" s="1"/>
      <c r="T128" s="1"/>
      <c r="U128" s="1"/>
    </row>
    <row r="129" spans="2:21" ht="12.5">
      <c r="B129" t="str">
        <f t="shared" si="15"/>
        <v/>
      </c>
      <c r="C129" s="49">
        <f>IF(D94="","-",+C128+1)</f>
        <v>2042</v>
      </c>
      <c r="D129" s="11"/>
      <c r="E129" s="446"/>
      <c r="F129" s="54"/>
      <c r="G129" s="54"/>
      <c r="H129" s="447"/>
      <c r="I129" s="448"/>
      <c r="J129" s="53">
        <f t="shared" si="16"/>
        <v>0</v>
      </c>
      <c r="K129" s="53"/>
      <c r="L129" s="112"/>
      <c r="M129" s="53">
        <f t="shared" si="12"/>
        <v>0</v>
      </c>
      <c r="N129" s="112"/>
      <c r="O129" s="53">
        <f t="shared" si="13"/>
        <v>0</v>
      </c>
      <c r="P129" s="53">
        <f t="shared" si="14"/>
        <v>0</v>
      </c>
      <c r="Q129" s="1"/>
      <c r="R129" s="1"/>
      <c r="S129" s="1"/>
      <c r="T129" s="1"/>
      <c r="U129" s="1"/>
    </row>
    <row r="130" spans="2:21" ht="12.5">
      <c r="B130" t="str">
        <f t="shared" si="15"/>
        <v/>
      </c>
      <c r="C130" s="49">
        <f>IF(D94="","-",+C129+1)</f>
        <v>2043</v>
      </c>
      <c r="D130" s="11"/>
      <c r="E130" s="446"/>
      <c r="F130" s="54"/>
      <c r="G130" s="54"/>
      <c r="H130" s="447"/>
      <c r="I130" s="448"/>
      <c r="J130" s="53">
        <f t="shared" si="16"/>
        <v>0</v>
      </c>
      <c r="K130" s="53"/>
      <c r="L130" s="112"/>
      <c r="M130" s="53">
        <f t="shared" si="12"/>
        <v>0</v>
      </c>
      <c r="N130" s="112"/>
      <c r="O130" s="53">
        <f t="shared" si="13"/>
        <v>0</v>
      </c>
      <c r="P130" s="53">
        <f t="shared" si="14"/>
        <v>0</v>
      </c>
      <c r="Q130" s="1"/>
      <c r="R130" s="1"/>
      <c r="S130" s="1"/>
      <c r="T130" s="1"/>
      <c r="U130" s="1"/>
    </row>
    <row r="131" spans="2:21" ht="12.5">
      <c r="B131" t="str">
        <f t="shared" si="15"/>
        <v/>
      </c>
      <c r="C131" s="49">
        <f>IF(D94="","-",+C130+1)</f>
        <v>2044</v>
      </c>
      <c r="D131" s="11"/>
      <c r="E131" s="446"/>
      <c r="F131" s="54"/>
      <c r="G131" s="54"/>
      <c r="H131" s="447"/>
      <c r="I131" s="448"/>
      <c r="J131" s="53">
        <f t="shared" si="16"/>
        <v>0</v>
      </c>
      <c r="K131" s="53"/>
      <c r="L131" s="112"/>
      <c r="M131" s="53">
        <f t="shared" si="12"/>
        <v>0</v>
      </c>
      <c r="N131" s="112"/>
      <c r="O131" s="53">
        <f t="shared" si="13"/>
        <v>0</v>
      </c>
      <c r="P131" s="53">
        <f t="shared" si="14"/>
        <v>0</v>
      </c>
      <c r="Q131" s="1"/>
      <c r="R131" s="1"/>
      <c r="S131" s="1"/>
      <c r="T131" s="1"/>
      <c r="U131" s="1"/>
    </row>
    <row r="132" spans="2:21" ht="12.5">
      <c r="B132" t="str">
        <f t="shared" si="15"/>
        <v/>
      </c>
      <c r="C132" s="49">
        <f>IF(D94="","-",+C131+1)</f>
        <v>2045</v>
      </c>
      <c r="D132" s="11"/>
      <c r="E132" s="446"/>
      <c r="F132" s="54"/>
      <c r="G132" s="54"/>
      <c r="H132" s="447"/>
      <c r="I132" s="448"/>
      <c r="J132" s="53">
        <f t="shared" si="16"/>
        <v>0</v>
      </c>
      <c r="K132" s="53"/>
      <c r="L132" s="112"/>
      <c r="M132" s="53">
        <f t="shared" ref="M132:M155" si="17">IF(L542&lt;&gt;0,+H542-L542,0)</f>
        <v>0</v>
      </c>
      <c r="N132" s="112"/>
      <c r="O132" s="53">
        <f t="shared" ref="O132:O155" si="18">IF(N542&lt;&gt;0,+I542-N542,0)</f>
        <v>0</v>
      </c>
      <c r="P132" s="53">
        <f t="shared" ref="P132:P155" si="19">+O542-M542</f>
        <v>0</v>
      </c>
      <c r="Q132" s="1"/>
      <c r="R132" s="1"/>
      <c r="S132" s="1"/>
      <c r="T132" s="1"/>
      <c r="U132" s="1"/>
    </row>
    <row r="133" spans="2:21" ht="12.5">
      <c r="B133" t="str">
        <f t="shared" si="15"/>
        <v/>
      </c>
      <c r="C133" s="49">
        <f>IF(D94="","-",+C132+1)</f>
        <v>2046</v>
      </c>
      <c r="D133" s="11"/>
      <c r="E133" s="446"/>
      <c r="F133" s="54"/>
      <c r="G133" s="54"/>
      <c r="H133" s="447"/>
      <c r="I133" s="448"/>
      <c r="J133" s="53">
        <f t="shared" si="16"/>
        <v>0</v>
      </c>
      <c r="K133" s="53"/>
      <c r="L133" s="112"/>
      <c r="M133" s="53">
        <f t="shared" si="17"/>
        <v>0</v>
      </c>
      <c r="N133" s="112"/>
      <c r="O133" s="53">
        <f t="shared" si="18"/>
        <v>0</v>
      </c>
      <c r="P133" s="53">
        <f t="shared" si="19"/>
        <v>0</v>
      </c>
      <c r="Q133" s="1"/>
      <c r="R133" s="1"/>
      <c r="S133" s="1"/>
      <c r="T133" s="1"/>
      <c r="U133" s="1"/>
    </row>
    <row r="134" spans="2:21" ht="12.5">
      <c r="B134" t="str">
        <f t="shared" si="15"/>
        <v/>
      </c>
      <c r="C134" s="49">
        <f>IF(D94="","-",+C133+1)</f>
        <v>2047</v>
      </c>
      <c r="D134" s="11"/>
      <c r="E134" s="446"/>
      <c r="F134" s="54"/>
      <c r="G134" s="54"/>
      <c r="H134" s="447"/>
      <c r="I134" s="448"/>
      <c r="J134" s="53">
        <f t="shared" si="16"/>
        <v>0</v>
      </c>
      <c r="K134" s="53"/>
      <c r="L134" s="112"/>
      <c r="M134" s="53">
        <f t="shared" si="17"/>
        <v>0</v>
      </c>
      <c r="N134" s="112"/>
      <c r="O134" s="53">
        <f t="shared" si="18"/>
        <v>0</v>
      </c>
      <c r="P134" s="53">
        <f t="shared" si="19"/>
        <v>0</v>
      </c>
      <c r="Q134" s="1"/>
      <c r="R134" s="1"/>
      <c r="S134" s="1"/>
      <c r="T134" s="1"/>
      <c r="U134" s="1"/>
    </row>
    <row r="135" spans="2:21" ht="12.5">
      <c r="B135" t="str">
        <f t="shared" si="15"/>
        <v/>
      </c>
      <c r="C135" s="49">
        <f>IF(D94="","-",+C134+1)</f>
        <v>2048</v>
      </c>
      <c r="D135" s="11"/>
      <c r="E135" s="446"/>
      <c r="F135" s="54"/>
      <c r="G135" s="54"/>
      <c r="H135" s="447"/>
      <c r="I135" s="448"/>
      <c r="J135" s="53">
        <f t="shared" si="16"/>
        <v>0</v>
      </c>
      <c r="K135" s="53"/>
      <c r="L135" s="112"/>
      <c r="M135" s="53">
        <f t="shared" si="17"/>
        <v>0</v>
      </c>
      <c r="N135" s="112"/>
      <c r="O135" s="53">
        <f t="shared" si="18"/>
        <v>0</v>
      </c>
      <c r="P135" s="53">
        <f t="shared" si="19"/>
        <v>0</v>
      </c>
      <c r="Q135" s="1"/>
      <c r="R135" s="1"/>
      <c r="S135" s="1"/>
      <c r="T135" s="1"/>
      <c r="U135" s="1"/>
    </row>
    <row r="136" spans="2:21" ht="12.5">
      <c r="B136" t="str">
        <f t="shared" si="15"/>
        <v/>
      </c>
      <c r="C136" s="49">
        <f>IF(D94="","-",+C135+1)</f>
        <v>2049</v>
      </c>
      <c r="D136" s="11"/>
      <c r="E136" s="446"/>
      <c r="F136" s="54"/>
      <c r="G136" s="54"/>
      <c r="H136" s="447"/>
      <c r="I136" s="448"/>
      <c r="J136" s="53">
        <f t="shared" si="16"/>
        <v>0</v>
      </c>
      <c r="K136" s="53"/>
      <c r="L136" s="112"/>
      <c r="M136" s="53">
        <f t="shared" si="17"/>
        <v>0</v>
      </c>
      <c r="N136" s="112"/>
      <c r="O136" s="53">
        <f t="shared" si="18"/>
        <v>0</v>
      </c>
      <c r="P136" s="53">
        <f t="shared" si="19"/>
        <v>0</v>
      </c>
      <c r="Q136" s="1"/>
      <c r="R136" s="1"/>
      <c r="S136" s="1"/>
      <c r="T136" s="1"/>
      <c r="U136" s="1"/>
    </row>
    <row r="137" spans="2:21" ht="12.5">
      <c r="B137" t="str">
        <f t="shared" si="15"/>
        <v/>
      </c>
      <c r="C137" s="49">
        <f>IF(D94="","-",+C136+1)</f>
        <v>2050</v>
      </c>
      <c r="D137" s="11"/>
      <c r="E137" s="446"/>
      <c r="F137" s="54"/>
      <c r="G137" s="54"/>
      <c r="H137" s="447"/>
      <c r="I137" s="448"/>
      <c r="J137" s="53">
        <f t="shared" si="16"/>
        <v>0</v>
      </c>
      <c r="K137" s="53"/>
      <c r="L137" s="112"/>
      <c r="M137" s="53">
        <f t="shared" si="17"/>
        <v>0</v>
      </c>
      <c r="N137" s="112"/>
      <c r="O137" s="53">
        <f t="shared" si="18"/>
        <v>0</v>
      </c>
      <c r="P137" s="53">
        <f t="shared" si="19"/>
        <v>0</v>
      </c>
      <c r="Q137" s="1"/>
      <c r="R137" s="1"/>
      <c r="S137" s="1"/>
      <c r="T137" s="1"/>
      <c r="U137" s="1"/>
    </row>
    <row r="138" spans="2:21" ht="12.5">
      <c r="B138" t="str">
        <f t="shared" si="15"/>
        <v/>
      </c>
      <c r="C138" s="49">
        <f>IF(D94="","-",+C137+1)</f>
        <v>2051</v>
      </c>
      <c r="D138" s="11"/>
      <c r="E138" s="446"/>
      <c r="F138" s="54"/>
      <c r="G138" s="54"/>
      <c r="H138" s="447"/>
      <c r="I138" s="448"/>
      <c r="J138" s="53">
        <f t="shared" si="16"/>
        <v>0</v>
      </c>
      <c r="K138" s="53"/>
      <c r="L138" s="112"/>
      <c r="M138" s="53">
        <f t="shared" si="17"/>
        <v>0</v>
      </c>
      <c r="N138" s="112"/>
      <c r="O138" s="53">
        <f t="shared" si="18"/>
        <v>0</v>
      </c>
      <c r="P138" s="53">
        <f t="shared" si="19"/>
        <v>0</v>
      </c>
      <c r="Q138" s="1"/>
      <c r="R138" s="1"/>
      <c r="S138" s="1"/>
      <c r="T138" s="1"/>
      <c r="U138" s="1"/>
    </row>
    <row r="139" spans="2:21" ht="12.5">
      <c r="B139" t="str">
        <f t="shared" si="15"/>
        <v/>
      </c>
      <c r="C139" s="49">
        <f>IF(D94="","-",+C138+1)</f>
        <v>2052</v>
      </c>
      <c r="D139" s="11"/>
      <c r="E139" s="446"/>
      <c r="F139" s="54"/>
      <c r="G139" s="54"/>
      <c r="H139" s="447"/>
      <c r="I139" s="448"/>
      <c r="J139" s="53">
        <f t="shared" si="16"/>
        <v>0</v>
      </c>
      <c r="K139" s="53"/>
      <c r="L139" s="112"/>
      <c r="M139" s="53">
        <f t="shared" si="17"/>
        <v>0</v>
      </c>
      <c r="N139" s="112"/>
      <c r="O139" s="53">
        <f t="shared" si="18"/>
        <v>0</v>
      </c>
      <c r="P139" s="53">
        <f t="shared" si="19"/>
        <v>0</v>
      </c>
      <c r="Q139" s="1"/>
      <c r="R139" s="1"/>
      <c r="S139" s="1"/>
      <c r="T139" s="1"/>
      <c r="U139" s="1"/>
    </row>
    <row r="140" spans="2:21" ht="12.5">
      <c r="B140" t="str">
        <f t="shared" si="15"/>
        <v/>
      </c>
      <c r="C140" s="49">
        <f>IF(D94="","-",+C139+1)</f>
        <v>2053</v>
      </c>
      <c r="D140" s="11"/>
      <c r="E140" s="446"/>
      <c r="F140" s="54"/>
      <c r="G140" s="54"/>
      <c r="H140" s="447"/>
      <c r="I140" s="448"/>
      <c r="J140" s="53">
        <f t="shared" si="16"/>
        <v>0</v>
      </c>
      <c r="K140" s="53"/>
      <c r="L140" s="112"/>
      <c r="M140" s="53">
        <f t="shared" si="17"/>
        <v>0</v>
      </c>
      <c r="N140" s="112"/>
      <c r="O140" s="53">
        <f t="shared" si="18"/>
        <v>0</v>
      </c>
      <c r="P140" s="53">
        <f t="shared" si="19"/>
        <v>0</v>
      </c>
      <c r="Q140" s="1"/>
      <c r="R140" s="1"/>
      <c r="S140" s="1"/>
      <c r="T140" s="1"/>
      <c r="U140" s="1"/>
    </row>
    <row r="141" spans="2:21" ht="12.5">
      <c r="B141" t="str">
        <f t="shared" si="15"/>
        <v/>
      </c>
      <c r="C141" s="49">
        <f>IF(D94="","-",+C140+1)</f>
        <v>2054</v>
      </c>
      <c r="D141" s="11"/>
      <c r="E141" s="446"/>
      <c r="F141" s="54"/>
      <c r="G141" s="54"/>
      <c r="H141" s="447"/>
      <c r="I141" s="448"/>
      <c r="J141" s="53">
        <f t="shared" si="16"/>
        <v>0</v>
      </c>
      <c r="K141" s="53"/>
      <c r="L141" s="112"/>
      <c r="M141" s="53">
        <f t="shared" si="17"/>
        <v>0</v>
      </c>
      <c r="N141" s="112"/>
      <c r="O141" s="53">
        <f t="shared" si="18"/>
        <v>0</v>
      </c>
      <c r="P141" s="53">
        <f t="shared" si="19"/>
        <v>0</v>
      </c>
      <c r="Q141" s="1"/>
      <c r="R141" s="1"/>
      <c r="S141" s="1"/>
      <c r="T141" s="1"/>
      <c r="U141" s="1"/>
    </row>
    <row r="142" spans="2:21" ht="12.5">
      <c r="B142" t="str">
        <f t="shared" si="15"/>
        <v/>
      </c>
      <c r="C142" s="49">
        <f>IF(D94="","-",+C141+1)</f>
        <v>2055</v>
      </c>
      <c r="D142" s="11"/>
      <c r="E142" s="446"/>
      <c r="F142" s="54"/>
      <c r="G142" s="54"/>
      <c r="H142" s="447"/>
      <c r="I142" s="448"/>
      <c r="J142" s="53">
        <f t="shared" si="16"/>
        <v>0</v>
      </c>
      <c r="K142" s="53"/>
      <c r="L142" s="112"/>
      <c r="M142" s="53">
        <f t="shared" si="17"/>
        <v>0</v>
      </c>
      <c r="N142" s="112"/>
      <c r="O142" s="53">
        <f t="shared" si="18"/>
        <v>0</v>
      </c>
      <c r="P142" s="53">
        <f t="shared" si="19"/>
        <v>0</v>
      </c>
      <c r="Q142" s="1"/>
      <c r="R142" s="1"/>
      <c r="S142" s="1"/>
      <c r="T142" s="1"/>
      <c r="U142" s="1"/>
    </row>
    <row r="143" spans="2:21" ht="12.5">
      <c r="B143" t="str">
        <f t="shared" si="15"/>
        <v/>
      </c>
      <c r="C143" s="49">
        <f>IF(D94="","-",+C142+1)</f>
        <v>2056</v>
      </c>
      <c r="D143" s="11"/>
      <c r="E143" s="446"/>
      <c r="F143" s="54"/>
      <c r="G143" s="54"/>
      <c r="H143" s="447"/>
      <c r="I143" s="448"/>
      <c r="J143" s="53">
        <f t="shared" si="16"/>
        <v>0</v>
      </c>
      <c r="K143" s="53"/>
      <c r="L143" s="112"/>
      <c r="M143" s="53">
        <f t="shared" si="17"/>
        <v>0</v>
      </c>
      <c r="N143" s="112"/>
      <c r="O143" s="53">
        <f t="shared" si="18"/>
        <v>0</v>
      </c>
      <c r="P143" s="53">
        <f t="shared" si="19"/>
        <v>0</v>
      </c>
      <c r="Q143" s="1"/>
      <c r="R143" s="1"/>
      <c r="S143" s="1"/>
      <c r="T143" s="1"/>
      <c r="U143" s="1"/>
    </row>
    <row r="144" spans="2:21" ht="12.5">
      <c r="B144" t="str">
        <f t="shared" si="15"/>
        <v/>
      </c>
      <c r="C144" s="49">
        <f>IF(D94="","-",+C143+1)</f>
        <v>2057</v>
      </c>
      <c r="D144" s="11"/>
      <c r="E144" s="446"/>
      <c r="F144" s="54"/>
      <c r="G144" s="54"/>
      <c r="H144" s="447"/>
      <c r="I144" s="448"/>
      <c r="J144" s="53">
        <f t="shared" si="16"/>
        <v>0</v>
      </c>
      <c r="K144" s="53"/>
      <c r="L144" s="112"/>
      <c r="M144" s="53">
        <f t="shared" si="17"/>
        <v>0</v>
      </c>
      <c r="N144" s="112"/>
      <c r="O144" s="53">
        <f t="shared" si="18"/>
        <v>0</v>
      </c>
      <c r="P144" s="53">
        <f t="shared" si="19"/>
        <v>0</v>
      </c>
      <c r="Q144" s="1"/>
      <c r="R144" s="1"/>
      <c r="S144" s="1"/>
      <c r="T144" s="1"/>
      <c r="U144" s="1"/>
    </row>
    <row r="145" spans="2:21" ht="12.5">
      <c r="B145" t="str">
        <f t="shared" si="15"/>
        <v/>
      </c>
      <c r="C145" s="49">
        <f>IF(D94="","-",+C144+1)</f>
        <v>2058</v>
      </c>
      <c r="D145" s="11"/>
      <c r="E145" s="446"/>
      <c r="F145" s="54"/>
      <c r="G145" s="54"/>
      <c r="H145" s="447"/>
      <c r="I145" s="448"/>
      <c r="J145" s="53">
        <f t="shared" si="16"/>
        <v>0</v>
      </c>
      <c r="K145" s="53"/>
      <c r="L145" s="112"/>
      <c r="M145" s="53">
        <f t="shared" si="17"/>
        <v>0</v>
      </c>
      <c r="N145" s="112"/>
      <c r="O145" s="53">
        <f t="shared" si="18"/>
        <v>0</v>
      </c>
      <c r="P145" s="53">
        <f t="shared" si="19"/>
        <v>0</v>
      </c>
      <c r="Q145" s="1"/>
      <c r="R145" s="1"/>
      <c r="S145" s="1"/>
      <c r="T145" s="1"/>
      <c r="U145" s="1"/>
    </row>
    <row r="146" spans="2:21" ht="12.5">
      <c r="B146" t="str">
        <f t="shared" si="15"/>
        <v/>
      </c>
      <c r="C146" s="49">
        <f>IF(D94="","-",+C145+1)</f>
        <v>2059</v>
      </c>
      <c r="D146" s="11"/>
      <c r="E146" s="446"/>
      <c r="F146" s="54"/>
      <c r="G146" s="54"/>
      <c r="H146" s="447"/>
      <c r="I146" s="448"/>
      <c r="J146" s="53">
        <f t="shared" si="16"/>
        <v>0</v>
      </c>
      <c r="K146" s="53"/>
      <c r="L146" s="112"/>
      <c r="M146" s="53">
        <f t="shared" si="17"/>
        <v>0</v>
      </c>
      <c r="N146" s="112"/>
      <c r="O146" s="53">
        <f t="shared" si="18"/>
        <v>0</v>
      </c>
      <c r="P146" s="53">
        <f t="shared" si="19"/>
        <v>0</v>
      </c>
      <c r="Q146" s="1"/>
      <c r="R146" s="1"/>
      <c r="S146" s="1"/>
      <c r="T146" s="1"/>
      <c r="U146" s="1"/>
    </row>
    <row r="147" spans="2:21" ht="12.5">
      <c r="B147" t="str">
        <f t="shared" si="15"/>
        <v/>
      </c>
      <c r="C147" s="49">
        <f>IF(D94="","-",+C146+1)</f>
        <v>2060</v>
      </c>
      <c r="D147" s="11"/>
      <c r="E147" s="446"/>
      <c r="F147" s="54"/>
      <c r="G147" s="54"/>
      <c r="H147" s="447"/>
      <c r="I147" s="448"/>
      <c r="J147" s="53">
        <f t="shared" si="16"/>
        <v>0</v>
      </c>
      <c r="K147" s="53"/>
      <c r="L147" s="112"/>
      <c r="M147" s="53">
        <f t="shared" si="17"/>
        <v>0</v>
      </c>
      <c r="N147" s="112"/>
      <c r="O147" s="53">
        <f t="shared" si="18"/>
        <v>0</v>
      </c>
      <c r="P147" s="53">
        <f t="shared" si="19"/>
        <v>0</v>
      </c>
      <c r="Q147" s="1"/>
      <c r="R147" s="1"/>
      <c r="S147" s="1"/>
      <c r="T147" s="1"/>
      <c r="U147" s="1"/>
    </row>
    <row r="148" spans="2:21" ht="12.5">
      <c r="B148" t="str">
        <f t="shared" si="15"/>
        <v/>
      </c>
      <c r="C148" s="49">
        <f>IF(D94="","-",+C147+1)</f>
        <v>2061</v>
      </c>
      <c r="D148" s="11"/>
      <c r="E148" s="446"/>
      <c r="F148" s="54"/>
      <c r="G148" s="54"/>
      <c r="H148" s="447"/>
      <c r="I148" s="448"/>
      <c r="J148" s="53">
        <f t="shared" si="16"/>
        <v>0</v>
      </c>
      <c r="K148" s="53"/>
      <c r="L148" s="112"/>
      <c r="M148" s="53">
        <f t="shared" si="17"/>
        <v>0</v>
      </c>
      <c r="N148" s="112"/>
      <c r="O148" s="53">
        <f t="shared" si="18"/>
        <v>0</v>
      </c>
      <c r="P148" s="53">
        <f t="shared" si="19"/>
        <v>0</v>
      </c>
      <c r="Q148" s="1"/>
      <c r="R148" s="1"/>
      <c r="S148" s="1"/>
      <c r="T148" s="1"/>
      <c r="U148" s="1"/>
    </row>
    <row r="149" spans="2:21" ht="12.5">
      <c r="B149" t="str">
        <f t="shared" si="15"/>
        <v/>
      </c>
      <c r="C149" s="49">
        <f>IF(D94="","-",+C148+1)</f>
        <v>2062</v>
      </c>
      <c r="D149" s="11"/>
      <c r="E149" s="446"/>
      <c r="F149" s="54"/>
      <c r="G149" s="54"/>
      <c r="H149" s="447"/>
      <c r="I149" s="448"/>
      <c r="J149" s="53">
        <f t="shared" si="16"/>
        <v>0</v>
      </c>
      <c r="K149" s="53"/>
      <c r="L149" s="112"/>
      <c r="M149" s="53">
        <f t="shared" si="17"/>
        <v>0</v>
      </c>
      <c r="N149" s="112"/>
      <c r="O149" s="53">
        <f t="shared" si="18"/>
        <v>0</v>
      </c>
      <c r="P149" s="53">
        <f t="shared" si="19"/>
        <v>0</v>
      </c>
      <c r="Q149" s="1"/>
      <c r="R149" s="1"/>
      <c r="S149" s="1"/>
      <c r="T149" s="1"/>
      <c r="U149" s="1"/>
    </row>
    <row r="150" spans="2:21" ht="12.5">
      <c r="B150" t="str">
        <f t="shared" si="15"/>
        <v/>
      </c>
      <c r="C150" s="49">
        <f>IF(D94="","-",+C149+1)</f>
        <v>2063</v>
      </c>
      <c r="D150" s="11"/>
      <c r="E150" s="446"/>
      <c r="F150" s="54"/>
      <c r="G150" s="54"/>
      <c r="H150" s="447"/>
      <c r="I150" s="448"/>
      <c r="J150" s="53">
        <f t="shared" si="16"/>
        <v>0</v>
      </c>
      <c r="K150" s="53"/>
      <c r="L150" s="112"/>
      <c r="M150" s="53">
        <f t="shared" si="17"/>
        <v>0</v>
      </c>
      <c r="N150" s="112"/>
      <c r="O150" s="53">
        <f t="shared" si="18"/>
        <v>0</v>
      </c>
      <c r="P150" s="53">
        <f t="shared" si="19"/>
        <v>0</v>
      </c>
      <c r="Q150" s="1"/>
      <c r="R150" s="1"/>
      <c r="S150" s="1"/>
      <c r="T150" s="1"/>
      <c r="U150" s="1"/>
    </row>
    <row r="151" spans="2:21" ht="12.5">
      <c r="B151" t="str">
        <f t="shared" si="15"/>
        <v/>
      </c>
      <c r="C151" s="49">
        <f>IF(D94="","-",+C150+1)</f>
        <v>2064</v>
      </c>
      <c r="D151" s="11"/>
      <c r="E151" s="446"/>
      <c r="F151" s="54"/>
      <c r="G151" s="54"/>
      <c r="H151" s="447"/>
      <c r="I151" s="448"/>
      <c r="J151" s="53">
        <f t="shared" si="16"/>
        <v>0</v>
      </c>
      <c r="K151" s="53"/>
      <c r="L151" s="112"/>
      <c r="M151" s="53">
        <f t="shared" si="17"/>
        <v>0</v>
      </c>
      <c r="N151" s="112"/>
      <c r="O151" s="53">
        <f t="shared" si="18"/>
        <v>0</v>
      </c>
      <c r="P151" s="53">
        <f t="shared" si="19"/>
        <v>0</v>
      </c>
      <c r="Q151" s="1"/>
      <c r="R151" s="1"/>
      <c r="S151" s="1"/>
      <c r="T151" s="1"/>
      <c r="U151" s="1"/>
    </row>
    <row r="152" spans="2:21" ht="12.5">
      <c r="B152" t="str">
        <f t="shared" si="15"/>
        <v/>
      </c>
      <c r="C152" s="49">
        <f>IF(D94="","-",+C151+1)</f>
        <v>2065</v>
      </c>
      <c r="D152" s="11"/>
      <c r="E152" s="446"/>
      <c r="F152" s="54"/>
      <c r="G152" s="54"/>
      <c r="H152" s="447"/>
      <c r="I152" s="448"/>
      <c r="J152" s="53">
        <f t="shared" si="16"/>
        <v>0</v>
      </c>
      <c r="K152" s="53"/>
      <c r="L152" s="112"/>
      <c r="M152" s="53">
        <f t="shared" si="17"/>
        <v>0</v>
      </c>
      <c r="N152" s="112"/>
      <c r="O152" s="53">
        <f t="shared" si="18"/>
        <v>0</v>
      </c>
      <c r="P152" s="53">
        <f t="shared" si="19"/>
        <v>0</v>
      </c>
      <c r="Q152" s="1"/>
      <c r="R152" s="1"/>
      <c r="S152" s="1"/>
      <c r="T152" s="1"/>
      <c r="U152" s="1"/>
    </row>
    <row r="153" spans="2:21" ht="12.5">
      <c r="B153" t="str">
        <f t="shared" si="15"/>
        <v/>
      </c>
      <c r="C153" s="49">
        <f>IF(D94="","-",+C152+1)</f>
        <v>2066</v>
      </c>
      <c r="D153" s="11"/>
      <c r="E153" s="446"/>
      <c r="F153" s="54"/>
      <c r="G153" s="54"/>
      <c r="H153" s="447"/>
      <c r="I153" s="448"/>
      <c r="J153" s="53">
        <f t="shared" si="16"/>
        <v>0</v>
      </c>
      <c r="K153" s="53"/>
      <c r="L153" s="112"/>
      <c r="M153" s="53">
        <f t="shared" si="17"/>
        <v>0</v>
      </c>
      <c r="N153" s="112"/>
      <c r="O153" s="53">
        <f t="shared" si="18"/>
        <v>0</v>
      </c>
      <c r="P153" s="53">
        <f t="shared" si="19"/>
        <v>0</v>
      </c>
      <c r="Q153" s="1"/>
      <c r="R153" s="1"/>
      <c r="S153" s="1"/>
      <c r="T153" s="1"/>
      <c r="U153" s="1"/>
    </row>
    <row r="154" spans="2:21" ht="12.5">
      <c r="B154" t="str">
        <f t="shared" si="15"/>
        <v/>
      </c>
      <c r="C154" s="49">
        <f>IF(D94="","-",+C153+1)</f>
        <v>2067</v>
      </c>
      <c r="D154" s="11"/>
      <c r="E154" s="446"/>
      <c r="F154" s="54"/>
      <c r="G154" s="54"/>
      <c r="H154" s="447"/>
      <c r="I154" s="448"/>
      <c r="J154" s="53">
        <f t="shared" si="16"/>
        <v>0</v>
      </c>
      <c r="K154" s="53"/>
      <c r="L154" s="112"/>
      <c r="M154" s="53">
        <f t="shared" si="17"/>
        <v>0</v>
      </c>
      <c r="N154" s="112"/>
      <c r="O154" s="53">
        <f t="shared" si="18"/>
        <v>0</v>
      </c>
      <c r="P154" s="53">
        <f t="shared" si="19"/>
        <v>0</v>
      </c>
      <c r="Q154" s="1"/>
      <c r="R154" s="1"/>
      <c r="S154" s="1"/>
      <c r="T154" s="1"/>
      <c r="U154" s="1"/>
    </row>
    <row r="155" spans="2:21" ht="13" thickBot="1">
      <c r="B155" t="str">
        <f t="shared" si="15"/>
        <v/>
      </c>
      <c r="C155" s="58">
        <f>IF(D94="","-",+C154+1)</f>
        <v>2068</v>
      </c>
      <c r="D155" s="437"/>
      <c r="E155" s="449"/>
      <c r="F155" s="59"/>
      <c r="G155" s="59"/>
      <c r="H155" s="450"/>
      <c r="I155" s="451"/>
      <c r="J155" s="63">
        <f t="shared" si="16"/>
        <v>0</v>
      </c>
      <c r="K155" s="53"/>
      <c r="L155" s="113"/>
      <c r="M155" s="63">
        <f t="shared" si="17"/>
        <v>0</v>
      </c>
      <c r="N155" s="113"/>
      <c r="O155" s="63">
        <f t="shared" si="18"/>
        <v>0</v>
      </c>
      <c r="P155" s="63">
        <f t="shared" si="19"/>
        <v>0</v>
      </c>
      <c r="Q155" s="1"/>
      <c r="R155" s="1"/>
      <c r="S155" s="1"/>
      <c r="T155" s="1"/>
      <c r="U155" s="1"/>
    </row>
    <row r="156" spans="2:21" ht="12.5">
      <c r="C156" s="11" t="s">
        <v>75</v>
      </c>
      <c r="D156" s="239"/>
      <c r="E156" s="239">
        <f>SUM(E100:E155)</f>
        <v>433494.464379085</v>
      </c>
      <c r="F156" s="239"/>
      <c r="G156" s="239"/>
      <c r="H156" s="239">
        <f>SUM(H100:H155)</f>
        <v>2387323.3800558434</v>
      </c>
      <c r="I156" s="239">
        <f>SUM(I100:I155)</f>
        <v>2387323.3800558434</v>
      </c>
      <c r="J156" s="239">
        <f>SUM(J100:J155)</f>
        <v>0</v>
      </c>
      <c r="K156" s="239"/>
      <c r="L156" s="239"/>
      <c r="M156" s="239"/>
      <c r="N156" s="239"/>
      <c r="O156" s="239"/>
      <c r="P156" s="1"/>
      <c r="Q156" s="1"/>
      <c r="R156" s="1"/>
      <c r="S156" s="1"/>
      <c r="T156" s="1"/>
      <c r="U156" s="1"/>
    </row>
    <row r="157" spans="2:21" ht="12.5">
      <c r="C157" t="s">
        <v>90</v>
      </c>
      <c r="D157" s="2"/>
      <c r="E157" s="1"/>
      <c r="F157" s="1"/>
      <c r="G157" s="1"/>
      <c r="H157" s="1"/>
      <c r="I157" s="257"/>
      <c r="J157" s="257"/>
      <c r="K157" s="239"/>
      <c r="L157" s="257"/>
      <c r="M157" s="257"/>
      <c r="N157" s="257"/>
      <c r="O157" s="257"/>
      <c r="P157" s="1"/>
      <c r="Q157" s="1"/>
      <c r="R157" s="1"/>
      <c r="S157" s="1"/>
      <c r="T157" s="1"/>
      <c r="U157" s="1"/>
    </row>
    <row r="158" spans="2:21" ht="12.5">
      <c r="C158" s="83"/>
      <c r="D158" s="2"/>
      <c r="E158" s="1"/>
      <c r="F158" s="1"/>
      <c r="G158" s="1"/>
      <c r="H158" s="1"/>
      <c r="I158" s="257"/>
      <c r="J158" s="257"/>
      <c r="K158" s="239"/>
      <c r="L158" s="257"/>
      <c r="M158" s="257"/>
      <c r="N158" s="257"/>
      <c r="O158" s="257"/>
      <c r="P158" s="1"/>
      <c r="Q158" s="1"/>
      <c r="R158" s="1"/>
      <c r="S158" s="1"/>
      <c r="T158" s="1"/>
      <c r="U158" s="1"/>
    </row>
    <row r="159" spans="2:21" ht="13">
      <c r="C159" s="97" t="s">
        <v>130</v>
      </c>
      <c r="D159" s="2"/>
      <c r="E159" s="1"/>
      <c r="F159" s="1"/>
      <c r="G159" s="1"/>
      <c r="H159" s="1"/>
      <c r="I159" s="257"/>
      <c r="J159" s="257"/>
      <c r="K159" s="239"/>
      <c r="L159" s="257"/>
      <c r="M159" s="257"/>
      <c r="N159" s="257"/>
      <c r="O159" s="257"/>
      <c r="P159" s="1"/>
      <c r="Q159" s="1"/>
      <c r="R159" s="1"/>
      <c r="S159" s="1"/>
      <c r="T159" s="1"/>
      <c r="U159" s="1"/>
    </row>
    <row r="160" spans="2: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33" priority="1" stopIfTrue="1" operator="equal">
      <formula>$I$10</formula>
    </cfRule>
  </conditionalFormatting>
  <conditionalFormatting sqref="C100:C155">
    <cfRule type="cellIs" dxfId="32"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dimension ref="A1:U163"/>
  <sheetViews>
    <sheetView topLeftCell="F93" zoomScaleNormal="100" zoomScaleSheetLayoutView="78" workbookViewId="0">
      <selection activeCell="L104" sqref="L104:P108"/>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14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7643996.835811547</v>
      </c>
      <c r="P5" s="1"/>
      <c r="R5" s="1"/>
      <c r="S5" s="1"/>
      <c r="T5" s="1"/>
      <c r="U5" s="1"/>
    </row>
    <row r="6" spans="1:21" ht="15.5">
      <c r="C6" s="6"/>
      <c r="D6" s="2"/>
      <c r="E6" s="1"/>
      <c r="F6" s="1"/>
      <c r="G6" s="1"/>
      <c r="H6" s="348"/>
      <c r="I6" s="348"/>
      <c r="J6" s="349"/>
      <c r="K6" s="22" t="s">
        <v>243</v>
      </c>
      <c r="L6" s="350"/>
      <c r="M6" s="1"/>
      <c r="N6" s="351">
        <f>VLOOKUP(I10,C17:I73,6)</f>
        <v>7643996.835811547</v>
      </c>
      <c r="O6" s="1"/>
      <c r="P6" s="1"/>
      <c r="R6" s="1"/>
      <c r="S6" s="1"/>
      <c r="T6" s="1"/>
      <c r="U6" s="1"/>
    </row>
    <row r="7" spans="1:21" ht="13.5" thickBot="1">
      <c r="C7" s="25" t="s">
        <v>46</v>
      </c>
      <c r="D7" s="87" t="s">
        <v>234</v>
      </c>
      <c r="E7" s="87"/>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235</v>
      </c>
      <c r="E9" s="461" t="s">
        <v>299</v>
      </c>
      <c r="F9" s="31"/>
      <c r="G9" s="472" t="s">
        <v>340</v>
      </c>
      <c r="H9" s="31"/>
      <c r="I9" s="32"/>
      <c r="J9" s="33"/>
      <c r="P9" s="1"/>
      <c r="R9" s="1"/>
      <c r="S9" s="1"/>
      <c r="T9" s="1"/>
      <c r="U9" s="1"/>
    </row>
    <row r="10" spans="1:21" ht="13">
      <c r="C10" s="34" t="s">
        <v>49</v>
      </c>
      <c r="D10" s="355">
        <v>68247468.75</v>
      </c>
      <c r="E10" s="1" t="s">
        <v>50</v>
      </c>
      <c r="G10" s="2"/>
      <c r="H10" s="2"/>
      <c r="I10" s="36">
        <f>+'OKT.WS.F.BPU.ATRR.Projected'!R101</f>
        <v>2026</v>
      </c>
      <c r="J10" s="33"/>
      <c r="K10" s="239" t="s">
        <v>51</v>
      </c>
      <c r="O10" s="1"/>
      <c r="P10" s="1"/>
      <c r="R10" s="1"/>
      <c r="S10" s="1"/>
      <c r="T10" s="1"/>
      <c r="U10" s="1"/>
    </row>
    <row r="11" spans="1:21" ht="12.5">
      <c r="C11" s="34" t="s">
        <v>52</v>
      </c>
      <c r="D11" s="37">
        <v>2016</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12</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2274915.625</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c r="R16" s="1"/>
      <c r="S16" s="1"/>
      <c r="T16" s="1"/>
      <c r="U16" s="1"/>
    </row>
    <row r="17" spans="3:21" ht="12.5">
      <c r="C17" s="49">
        <f>IF(D11= "","-",D11)</f>
        <v>2016</v>
      </c>
      <c r="D17" s="431">
        <v>3408237</v>
      </c>
      <c r="E17" s="438">
        <v>41312.427614067317</v>
      </c>
      <c r="F17" s="431">
        <v>3366924.5723859328</v>
      </c>
      <c r="G17" s="438">
        <v>283462.47353390156</v>
      </c>
      <c r="H17" s="436">
        <v>283462.47353390156</v>
      </c>
      <c r="I17" s="51">
        <f t="shared" ref="I17:I73" si="0">H17-G17</f>
        <v>0</v>
      </c>
      <c r="J17" s="51"/>
      <c r="K17" s="114">
        <f t="shared" ref="K17:K22" si="1">G17</f>
        <v>283462.47353390156</v>
      </c>
      <c r="L17" s="52">
        <f t="shared" ref="L17:L22" si="2">IF(K17&lt;&gt;0,+G17-K17,0)</f>
        <v>0</v>
      </c>
      <c r="M17" s="114">
        <f t="shared" ref="M17:M22" si="3">H17</f>
        <v>283462.47353390156</v>
      </c>
      <c r="N17" s="52">
        <f t="shared" ref="N17:N73" si="4">IF(M17&lt;&gt;0,+H17-M17,0)</f>
        <v>0</v>
      </c>
      <c r="O17" s="53">
        <f t="shared" ref="O17:O73" si="5">+N17-L17</f>
        <v>0</v>
      </c>
      <c r="P17" s="1"/>
      <c r="R17" s="1"/>
      <c r="S17" s="1"/>
      <c r="T17" s="1"/>
      <c r="U17" s="1"/>
    </row>
    <row r="18" spans="3:21" ht="12.5">
      <c r="C18" s="49">
        <f>IF(D11="","-",+C17+1)</f>
        <v>2017</v>
      </c>
      <c r="D18" s="433">
        <v>69080283.572385937</v>
      </c>
      <c r="E18" s="432">
        <v>1359067.4231693465</v>
      </c>
      <c r="F18" s="433">
        <v>67721216.149216592</v>
      </c>
      <c r="G18" s="432">
        <v>8879043.9719662741</v>
      </c>
      <c r="H18" s="436">
        <v>8879043.9719662741</v>
      </c>
      <c r="I18" s="51">
        <f t="shared" si="0"/>
        <v>0</v>
      </c>
      <c r="J18" s="51"/>
      <c r="K18" s="416">
        <f t="shared" si="1"/>
        <v>8879043.9719662741</v>
      </c>
      <c r="L18" s="419">
        <f t="shared" si="2"/>
        <v>0</v>
      </c>
      <c r="M18" s="416">
        <f t="shared" si="3"/>
        <v>8879043.9719662741</v>
      </c>
      <c r="N18" s="53">
        <f>IF(M18&lt;&gt;0,+H18-M18,0)</f>
        <v>0</v>
      </c>
      <c r="O18" s="53">
        <f>+N18-L18</f>
        <v>0</v>
      </c>
      <c r="P18" s="1"/>
      <c r="R18" s="1"/>
      <c r="S18" s="1"/>
      <c r="T18" s="1"/>
      <c r="U18" s="1"/>
    </row>
    <row r="19" spans="3:21" ht="12.5">
      <c r="C19" s="49">
        <f>IF(D11="","-",+C18+1)</f>
        <v>2018</v>
      </c>
      <c r="D19" s="433">
        <v>67721216.149216592</v>
      </c>
      <c r="E19" s="432">
        <v>1695178.2446698518</v>
      </c>
      <c r="F19" s="433">
        <v>66026037.904546738</v>
      </c>
      <c r="G19" s="432">
        <v>8491120.286725603</v>
      </c>
      <c r="H19" s="436">
        <v>8491120.286725603</v>
      </c>
      <c r="I19" s="51">
        <f t="shared" si="0"/>
        <v>0</v>
      </c>
      <c r="J19" s="51"/>
      <c r="K19" s="416">
        <f t="shared" si="1"/>
        <v>8491120.286725603</v>
      </c>
      <c r="L19" s="419">
        <f t="shared" si="2"/>
        <v>0</v>
      </c>
      <c r="M19" s="416">
        <f t="shared" si="3"/>
        <v>8491120.286725603</v>
      </c>
      <c r="N19" s="53">
        <f>IF(M19&lt;&gt;0,+H19-M19,0)</f>
        <v>0</v>
      </c>
      <c r="O19" s="53">
        <f>+N19-L19</f>
        <v>0</v>
      </c>
      <c r="P19" s="1"/>
      <c r="R19" s="1"/>
      <c r="S19" s="1"/>
      <c r="T19" s="1"/>
      <c r="U19" s="1"/>
    </row>
    <row r="20" spans="3:21" ht="12.5">
      <c r="C20" s="49">
        <f>IF(D11="","-",+C19+1)</f>
        <v>2019</v>
      </c>
      <c r="D20" s="433">
        <v>66026037.904546738</v>
      </c>
      <c r="E20" s="432">
        <v>2050066.834779863</v>
      </c>
      <c r="F20" s="433">
        <v>63975971.069766872</v>
      </c>
      <c r="G20" s="432">
        <v>8806008.9305919912</v>
      </c>
      <c r="H20" s="436">
        <v>8806008.9305919912</v>
      </c>
      <c r="I20" s="51">
        <f t="shared" si="0"/>
        <v>0</v>
      </c>
      <c r="J20" s="51"/>
      <c r="K20" s="416">
        <f t="shared" si="1"/>
        <v>8806008.9305919912</v>
      </c>
      <c r="L20" s="419">
        <f t="shared" si="2"/>
        <v>0</v>
      </c>
      <c r="M20" s="416">
        <f t="shared" si="3"/>
        <v>8806008.9305919912</v>
      </c>
      <c r="N20" s="53">
        <f>IF(M20&lt;&gt;0,+H20-M20,0)</f>
        <v>0</v>
      </c>
      <c r="O20" s="53">
        <f>+N20-L20</f>
        <v>0</v>
      </c>
      <c r="P20" s="1"/>
      <c r="R20" s="1"/>
      <c r="S20" s="1"/>
      <c r="T20" s="1"/>
      <c r="U20" s="1"/>
    </row>
    <row r="21" spans="3:21" ht="12.5">
      <c r="C21" s="49">
        <f>IF(D11="","-",+C20+1)</f>
        <v>2020</v>
      </c>
      <c r="D21" s="433">
        <v>63456732.659876883</v>
      </c>
      <c r="E21" s="432">
        <v>1998407.404883953</v>
      </c>
      <c r="F21" s="433">
        <v>61458325.254992932</v>
      </c>
      <c r="G21" s="432">
        <v>8552229.9584809169</v>
      </c>
      <c r="H21" s="436">
        <v>8552229.9584809169</v>
      </c>
      <c r="I21" s="51">
        <f t="shared" si="0"/>
        <v>0</v>
      </c>
      <c r="J21" s="51"/>
      <c r="K21" s="416">
        <f t="shared" si="1"/>
        <v>8552229.9584809169</v>
      </c>
      <c r="L21" s="419">
        <f t="shared" si="2"/>
        <v>0</v>
      </c>
      <c r="M21" s="416">
        <f t="shared" si="3"/>
        <v>8552229.9584809169</v>
      </c>
      <c r="N21" s="53">
        <f t="shared" si="4"/>
        <v>0</v>
      </c>
      <c r="O21" s="53">
        <f t="shared" si="5"/>
        <v>0</v>
      </c>
      <c r="P21" s="1"/>
      <c r="R21" s="1"/>
      <c r="S21" s="1"/>
      <c r="T21" s="1"/>
      <c r="U21" s="1"/>
    </row>
    <row r="22" spans="3:21" ht="12.5">
      <c r="C22" s="49">
        <f>IF(D11="","-",+C21+1)</f>
        <v>2021</v>
      </c>
      <c r="D22" s="433">
        <v>61103436.664882921</v>
      </c>
      <c r="E22" s="432">
        <v>2201531.2580645164</v>
      </c>
      <c r="F22" s="433">
        <v>58901905.406818405</v>
      </c>
      <c r="G22" s="432">
        <v>8692924.255398104</v>
      </c>
      <c r="H22" s="436">
        <v>8692924.255398104</v>
      </c>
      <c r="I22" s="51">
        <f t="shared" si="0"/>
        <v>0</v>
      </c>
      <c r="J22" s="51"/>
      <c r="K22" s="416">
        <f t="shared" si="1"/>
        <v>8692924.255398104</v>
      </c>
      <c r="L22" s="419">
        <f t="shared" si="2"/>
        <v>0</v>
      </c>
      <c r="M22" s="416">
        <f t="shared" si="3"/>
        <v>8692924.255398104</v>
      </c>
      <c r="N22" s="53">
        <f t="shared" si="4"/>
        <v>0</v>
      </c>
      <c r="O22" s="53">
        <f t="shared" si="5"/>
        <v>0</v>
      </c>
      <c r="P22" s="1"/>
      <c r="R22" s="1"/>
      <c r="S22" s="1"/>
      <c r="T22" s="1"/>
      <c r="U22" s="1"/>
    </row>
    <row r="23" spans="3:21" ht="12.5">
      <c r="C23" s="49">
        <f>IF(D11="","-",+C22+1)</f>
        <v>2022</v>
      </c>
      <c r="D23" s="433">
        <v>58901905.406818405</v>
      </c>
      <c r="E23" s="432">
        <v>2068105.1212121211</v>
      </c>
      <c r="F23" s="433">
        <v>56833800.28560628</v>
      </c>
      <c r="G23" s="432">
        <v>8708948.961934343</v>
      </c>
      <c r="H23" s="436">
        <v>8708948.961934343</v>
      </c>
      <c r="I23" s="51">
        <f t="shared" si="0"/>
        <v>0</v>
      </c>
      <c r="J23" s="51"/>
      <c r="K23" s="416">
        <f t="shared" ref="K23" si="6">G23</f>
        <v>8708948.961934343</v>
      </c>
      <c r="L23" s="419">
        <f t="shared" ref="L23" si="7">IF(K23&lt;&gt;0,+G23-K23,0)</f>
        <v>0</v>
      </c>
      <c r="M23" s="416">
        <f t="shared" ref="M23" si="8">H23</f>
        <v>8708948.961934343</v>
      </c>
      <c r="N23" s="53">
        <f t="shared" si="4"/>
        <v>0</v>
      </c>
      <c r="O23" s="53">
        <f t="shared" si="5"/>
        <v>0</v>
      </c>
      <c r="P23" s="1"/>
      <c r="R23" s="1"/>
      <c r="S23" s="1"/>
      <c r="T23" s="1"/>
      <c r="U23" s="1"/>
    </row>
    <row r="24" spans="3:21" ht="12.5">
      <c r="C24" s="49">
        <f>IF(D11="","-",+C23+1)</f>
        <v>2023</v>
      </c>
      <c r="D24" s="433">
        <v>56833800.03560628</v>
      </c>
      <c r="E24" s="432">
        <v>2201531.25</v>
      </c>
      <c r="F24" s="433">
        <v>54632268.78560628</v>
      </c>
      <c r="G24" s="432">
        <v>8501195.2492568977</v>
      </c>
      <c r="H24" s="436">
        <v>8501195.2492568977</v>
      </c>
      <c r="I24" s="51">
        <f t="shared" si="0"/>
        <v>0</v>
      </c>
      <c r="J24" s="51"/>
      <c r="K24" s="416">
        <f t="shared" ref="K24:K25" si="9">G24</f>
        <v>8501195.2492568977</v>
      </c>
      <c r="L24" s="419">
        <f t="shared" ref="L24:L25" si="10">IF(K24&lt;&gt;0,+G24-K24,0)</f>
        <v>0</v>
      </c>
      <c r="M24" s="416">
        <f t="shared" ref="M24:M25" si="11">H24</f>
        <v>8501195.2492568977</v>
      </c>
      <c r="N24" s="53">
        <f t="shared" ref="N24:N25" si="12">IF(M24&lt;&gt;0,+H24-M24,0)</f>
        <v>0</v>
      </c>
      <c r="O24" s="53">
        <f t="shared" ref="O24:O25" si="13">+N24-L24</f>
        <v>0</v>
      </c>
      <c r="P24" s="1"/>
      <c r="R24" s="1"/>
      <c r="S24" s="1"/>
      <c r="T24" s="1"/>
      <c r="U24" s="1"/>
    </row>
    <row r="25" spans="3:21" ht="12.5">
      <c r="C25" s="49">
        <f>IF(D11="","-",+C24+1)</f>
        <v>2024</v>
      </c>
      <c r="D25" s="433">
        <v>54632268.78560628</v>
      </c>
      <c r="E25" s="432">
        <v>2201531.25</v>
      </c>
      <c r="F25" s="433">
        <v>52430737.53560628</v>
      </c>
      <c r="G25" s="432">
        <v>8300462.8301983364</v>
      </c>
      <c r="H25" s="436">
        <v>8300462.8301983364</v>
      </c>
      <c r="I25" s="51">
        <f t="shared" si="0"/>
        <v>0</v>
      </c>
      <c r="J25" s="51"/>
      <c r="K25" s="416">
        <f t="shared" si="9"/>
        <v>8300462.8301983364</v>
      </c>
      <c r="L25" s="419">
        <f t="shared" si="10"/>
        <v>0</v>
      </c>
      <c r="M25" s="416">
        <f t="shared" si="11"/>
        <v>8300462.8301983364</v>
      </c>
      <c r="N25" s="53">
        <f t="shared" si="12"/>
        <v>0</v>
      </c>
      <c r="O25" s="53">
        <f t="shared" si="13"/>
        <v>0</v>
      </c>
      <c r="P25" s="1"/>
      <c r="R25" s="1"/>
      <c r="S25" s="1"/>
      <c r="T25" s="1"/>
      <c r="U25" s="1"/>
    </row>
    <row r="26" spans="3:21" ht="12.5">
      <c r="C26" s="49">
        <f>IF(D11="","-",+C25+1)</f>
        <v>2025</v>
      </c>
      <c r="D26" s="433">
        <v>52430737.53560628</v>
      </c>
      <c r="E26" s="432">
        <v>2274915.625</v>
      </c>
      <c r="F26" s="433">
        <v>50155821.91060628</v>
      </c>
      <c r="G26" s="432">
        <v>8145427.7654912835</v>
      </c>
      <c r="H26" s="436">
        <v>8145427.7654912835</v>
      </c>
      <c r="I26" s="51">
        <f t="shared" si="0"/>
        <v>0</v>
      </c>
      <c r="J26" s="51"/>
      <c r="K26" s="416">
        <f t="shared" ref="K26" si="14">G26</f>
        <v>8145427.7654912835</v>
      </c>
      <c r="L26" s="419">
        <f t="shared" ref="L26" si="15">IF(K26&lt;&gt;0,+G26-K26,0)</f>
        <v>0</v>
      </c>
      <c r="M26" s="416">
        <f t="shared" ref="M26" si="16">H26</f>
        <v>8145427.7654912835</v>
      </c>
      <c r="N26" s="53">
        <f t="shared" ref="N26" si="17">IF(M26&lt;&gt;0,+H26-M26,0)</f>
        <v>0</v>
      </c>
      <c r="O26" s="53">
        <f t="shared" ref="O26" si="18">+N26-L26</f>
        <v>0</v>
      </c>
      <c r="P26" s="1"/>
      <c r="R26" s="1"/>
      <c r="S26" s="1"/>
      <c r="T26" s="1"/>
      <c r="U26" s="1"/>
    </row>
    <row r="27" spans="3:21" ht="13">
      <c r="C27" s="479">
        <f>IF(D11="","-",+C26+1)</f>
        <v>2026</v>
      </c>
      <c r="D27" s="54">
        <f>IF(F26+SUM(E$17:E26)=D$10,F26,D$10-SUM(E$17:E26))</f>
        <v>50155821.91060628</v>
      </c>
      <c r="E27" s="374">
        <f>IF(+I14&lt;F26,I14,D27)</f>
        <v>2274915.625</v>
      </c>
      <c r="F27" s="54">
        <f t="shared" ref="F27:F73" si="19">+D27-E27</f>
        <v>47880906.28560628</v>
      </c>
      <c r="G27" s="375">
        <f t="shared" ref="G27:G73" si="20">(D27+F27)/2*I$12+E27</f>
        <v>7643996.835811547</v>
      </c>
      <c r="H27" s="356">
        <f t="shared" ref="H27:H73" si="21">+(D27+F27)/2*I$13+E27</f>
        <v>7643996.835811547</v>
      </c>
      <c r="I27" s="51">
        <f t="shared" si="0"/>
        <v>0</v>
      </c>
      <c r="J27" s="51"/>
      <c r="K27" s="112"/>
      <c r="L27" s="53">
        <f t="shared" ref="L27:L73" si="22">IF(K27&lt;&gt;0,+G27-K27,0)</f>
        <v>0</v>
      </c>
      <c r="M27" s="112"/>
      <c r="N27" s="53">
        <f t="shared" si="4"/>
        <v>0</v>
      </c>
      <c r="O27" s="53">
        <f t="shared" si="5"/>
        <v>0</v>
      </c>
      <c r="P27" s="1"/>
      <c r="R27" s="1"/>
      <c r="S27" s="1"/>
      <c r="T27" s="1"/>
      <c r="U27" s="1"/>
    </row>
    <row r="28" spans="3:21" ht="12.5">
      <c r="C28" s="49">
        <f>IF(D11="","-",+C27+1)</f>
        <v>2027</v>
      </c>
      <c r="D28" s="54">
        <f>IF(F27+SUM(E$17:E27)=D$10,F27,D$10-SUM(E$17:E27))</f>
        <v>47880906.28560628</v>
      </c>
      <c r="E28" s="374">
        <f>IF(+I14&lt;F27,I14,D28)</f>
        <v>2274915.625</v>
      </c>
      <c r="F28" s="54">
        <f t="shared" si="19"/>
        <v>45605990.66060628</v>
      </c>
      <c r="G28" s="375">
        <f t="shared" si="20"/>
        <v>7394820.6961524719</v>
      </c>
      <c r="H28" s="356">
        <f t="shared" si="21"/>
        <v>7394820.6961524719</v>
      </c>
      <c r="I28" s="51">
        <f t="shared" si="0"/>
        <v>0</v>
      </c>
      <c r="J28" s="51"/>
      <c r="K28" s="112"/>
      <c r="L28" s="53">
        <f t="shared" si="22"/>
        <v>0</v>
      </c>
      <c r="M28" s="112"/>
      <c r="N28" s="53">
        <f t="shared" si="4"/>
        <v>0</v>
      </c>
      <c r="O28" s="53">
        <f t="shared" si="5"/>
        <v>0</v>
      </c>
      <c r="P28" s="1"/>
      <c r="R28" s="1"/>
      <c r="S28" s="1"/>
      <c r="T28" s="1"/>
      <c r="U28" s="1"/>
    </row>
    <row r="29" spans="3:21" ht="12.5">
      <c r="C29" s="49">
        <f>IF(D11="","-",+C28+1)</f>
        <v>2028</v>
      </c>
      <c r="D29" s="54">
        <f>IF(F28+SUM(E$17:E28)=D$10,F28,D$10-SUM(E$17:E28))</f>
        <v>45605990.66060628</v>
      </c>
      <c r="E29" s="374">
        <f>IF(+I14&lt;F28,I14,D29)</f>
        <v>2274915.625</v>
      </c>
      <c r="F29" s="54">
        <f t="shared" si="19"/>
        <v>43331075.03560628</v>
      </c>
      <c r="G29" s="375">
        <f t="shared" si="20"/>
        <v>7145644.5564933969</v>
      </c>
      <c r="H29" s="356">
        <f t="shared" si="21"/>
        <v>7145644.5564933969</v>
      </c>
      <c r="I29" s="51">
        <f t="shared" si="0"/>
        <v>0</v>
      </c>
      <c r="J29" s="51"/>
      <c r="K29" s="112"/>
      <c r="L29" s="53">
        <f t="shared" si="22"/>
        <v>0</v>
      </c>
      <c r="M29" s="112"/>
      <c r="N29" s="53">
        <f t="shared" si="4"/>
        <v>0</v>
      </c>
      <c r="O29" s="53">
        <f t="shared" si="5"/>
        <v>0</v>
      </c>
      <c r="P29" s="1"/>
      <c r="R29" s="1"/>
      <c r="S29" s="1"/>
      <c r="T29" s="1"/>
      <c r="U29" s="1"/>
    </row>
    <row r="30" spans="3:21" ht="12.5">
      <c r="C30" s="49">
        <f>IF(D11="","-",+C29+1)</f>
        <v>2029</v>
      </c>
      <c r="D30" s="54">
        <f>IF(F29+SUM(E$17:E29)=D$10,F29,D$10-SUM(E$17:E29))</f>
        <v>43331075.03560628</v>
      </c>
      <c r="E30" s="374">
        <f>IF(+I14&lt;F29,I14,D30)</f>
        <v>2274915.625</v>
      </c>
      <c r="F30" s="54">
        <f t="shared" si="19"/>
        <v>41056159.41060628</v>
      </c>
      <c r="G30" s="375">
        <f t="shared" si="20"/>
        <v>6896468.4168343227</v>
      </c>
      <c r="H30" s="356">
        <f t="shared" si="21"/>
        <v>6896468.4168343227</v>
      </c>
      <c r="I30" s="51">
        <f t="shared" si="0"/>
        <v>0</v>
      </c>
      <c r="J30" s="51"/>
      <c r="K30" s="112"/>
      <c r="L30" s="53">
        <f t="shared" si="22"/>
        <v>0</v>
      </c>
      <c r="M30" s="112"/>
      <c r="N30" s="53">
        <f t="shared" si="4"/>
        <v>0</v>
      </c>
      <c r="O30" s="53">
        <f t="shared" si="5"/>
        <v>0</v>
      </c>
      <c r="P30" s="1"/>
      <c r="R30" s="1"/>
      <c r="S30" s="1"/>
      <c r="T30" s="1"/>
      <c r="U30" s="1"/>
    </row>
    <row r="31" spans="3:21" ht="12.5">
      <c r="C31" s="49">
        <f>IF(D11="","-",+C30+1)</f>
        <v>2030</v>
      </c>
      <c r="D31" s="54">
        <f>IF(F30+SUM(E$17:E30)=D$10,F30,D$10-SUM(E$17:E30))</f>
        <v>41056159.41060628</v>
      </c>
      <c r="E31" s="374">
        <f>IF(+I14&lt;F30,I14,D31)</f>
        <v>2274915.625</v>
      </c>
      <c r="F31" s="54">
        <f t="shared" si="19"/>
        <v>38781243.78560628</v>
      </c>
      <c r="G31" s="375">
        <f t="shared" si="20"/>
        <v>6647292.2771752477</v>
      </c>
      <c r="H31" s="356">
        <f t="shared" si="21"/>
        <v>6647292.2771752477</v>
      </c>
      <c r="I31" s="51">
        <f t="shared" si="0"/>
        <v>0</v>
      </c>
      <c r="J31" s="51"/>
      <c r="K31" s="112"/>
      <c r="L31" s="53">
        <f t="shared" si="22"/>
        <v>0</v>
      </c>
      <c r="M31" s="112"/>
      <c r="N31" s="53">
        <f t="shared" si="4"/>
        <v>0</v>
      </c>
      <c r="O31" s="53">
        <f t="shared" si="5"/>
        <v>0</v>
      </c>
      <c r="P31" s="1"/>
      <c r="R31" s="1"/>
      <c r="S31" s="1"/>
      <c r="T31" s="1"/>
      <c r="U31" s="1"/>
    </row>
    <row r="32" spans="3:21" ht="12.5">
      <c r="C32" s="49">
        <f>IF(D12="","-",+C31+1)</f>
        <v>2031</v>
      </c>
      <c r="D32" s="54">
        <f>IF(F31+SUM(E$17:E31)=D$10,F31,D$10-SUM(E$17:E31))</f>
        <v>38781243.78560628</v>
      </c>
      <c r="E32" s="374">
        <f>IF(+I14&lt;F31,I14,D32)</f>
        <v>2274915.625</v>
      </c>
      <c r="F32" s="54">
        <f>+D32-E32</f>
        <v>36506328.16060628</v>
      </c>
      <c r="G32" s="375">
        <f t="shared" si="20"/>
        <v>6398116.1375161726</v>
      </c>
      <c r="H32" s="356">
        <f t="shared" si="21"/>
        <v>6398116.1375161726</v>
      </c>
      <c r="I32" s="51">
        <f>H32-G32</f>
        <v>0</v>
      </c>
      <c r="J32" s="51"/>
      <c r="K32" s="112"/>
      <c r="L32" s="53">
        <f>IF(K32&lt;&gt;0,+G32-K32,0)</f>
        <v>0</v>
      </c>
      <c r="M32" s="112"/>
      <c r="N32" s="53">
        <f>IF(M32&lt;&gt;0,+H32-M32,0)</f>
        <v>0</v>
      </c>
      <c r="O32" s="53">
        <f>+N32-L32</f>
        <v>0</v>
      </c>
      <c r="P32" s="1"/>
      <c r="R32" s="1"/>
      <c r="S32" s="1"/>
      <c r="T32" s="1"/>
      <c r="U32" s="1"/>
    </row>
    <row r="33" spans="3:21" ht="12.5">
      <c r="C33" s="49">
        <f>IF(D13="","-",+C32+1)</f>
        <v>2032</v>
      </c>
      <c r="D33" s="54">
        <f>IF(F32+SUM(E$17:E32)=D$10,F32,D$10-SUM(E$17:E32))</f>
        <v>36506328.16060628</v>
      </c>
      <c r="E33" s="374">
        <f>IF(+I14&lt;F32,I14,D33)</f>
        <v>2274915.625</v>
      </c>
      <c r="F33" s="54">
        <f>+D33-E33</f>
        <v>34231412.53560628</v>
      </c>
      <c r="G33" s="375">
        <f t="shared" si="20"/>
        <v>6148939.9978570975</v>
      </c>
      <c r="H33" s="356">
        <f t="shared" si="21"/>
        <v>6148939.9978570975</v>
      </c>
      <c r="I33" s="51">
        <f>H33-G33</f>
        <v>0</v>
      </c>
      <c r="J33" s="51"/>
      <c r="K33" s="112"/>
      <c r="L33" s="53">
        <f>IF(K33&lt;&gt;0,+G33-K33,0)</f>
        <v>0</v>
      </c>
      <c r="M33" s="112"/>
      <c r="N33" s="53">
        <f>IF(M33&lt;&gt;0,+H33-M33,0)</f>
        <v>0</v>
      </c>
      <c r="O33" s="53">
        <f>+N33-L33</f>
        <v>0</v>
      </c>
      <c r="P33" s="1"/>
      <c r="R33" s="1"/>
      <c r="S33" s="1"/>
      <c r="T33" s="1"/>
      <c r="U33" s="1"/>
    </row>
    <row r="34" spans="3:21" ht="12.5">
      <c r="C34" s="376">
        <f>IF(D11="","-",+C33+1)</f>
        <v>2033</v>
      </c>
      <c r="D34" s="377">
        <f>IF(F33+SUM(E$17:E33)=D$10,F33,D$10-SUM(E$17:E33))</f>
        <v>34231412.53560628</v>
      </c>
      <c r="E34" s="378">
        <f>IF(+I14&lt;F33,I14,D34)</f>
        <v>2274915.625</v>
      </c>
      <c r="F34" s="377">
        <f t="shared" si="19"/>
        <v>31956496.91060628</v>
      </c>
      <c r="G34" s="375">
        <f t="shared" si="20"/>
        <v>5899763.8581980234</v>
      </c>
      <c r="H34" s="356">
        <f t="shared" si="21"/>
        <v>5899763.8581980234</v>
      </c>
      <c r="I34" s="381">
        <f t="shared" si="0"/>
        <v>0</v>
      </c>
      <c r="J34" s="381"/>
      <c r="K34" s="382"/>
      <c r="L34" s="383">
        <f t="shared" si="22"/>
        <v>0</v>
      </c>
      <c r="M34" s="382"/>
      <c r="N34" s="383">
        <f t="shared" si="4"/>
        <v>0</v>
      </c>
      <c r="O34" s="383">
        <f t="shared" si="5"/>
        <v>0</v>
      </c>
      <c r="P34" s="384"/>
      <c r="Q34" s="184"/>
      <c r="R34" s="384"/>
      <c r="S34" s="384"/>
      <c r="T34" s="384"/>
      <c r="U34" s="1"/>
    </row>
    <row r="35" spans="3:21" ht="12.5">
      <c r="C35" s="49">
        <f>IF(D11="","-",+C34+1)</f>
        <v>2034</v>
      </c>
      <c r="D35" s="54">
        <f>IF(F34+SUM(E$17:E34)=D$10,F34,D$10-SUM(E$17:E34))</f>
        <v>31956496.91060628</v>
      </c>
      <c r="E35" s="374">
        <f>IF(+I14&lt;F34,I14,D35)</f>
        <v>2274915.625</v>
      </c>
      <c r="F35" s="54">
        <f t="shared" si="19"/>
        <v>29681581.28560628</v>
      </c>
      <c r="G35" s="375">
        <f t="shared" si="20"/>
        <v>5650587.7185389483</v>
      </c>
      <c r="H35" s="356">
        <f t="shared" si="21"/>
        <v>5650587.7185389483</v>
      </c>
      <c r="I35" s="51">
        <f t="shared" si="0"/>
        <v>0</v>
      </c>
      <c r="J35" s="51"/>
      <c r="K35" s="112"/>
      <c r="L35" s="53">
        <f t="shared" si="22"/>
        <v>0</v>
      </c>
      <c r="M35" s="112"/>
      <c r="N35" s="53">
        <f t="shared" si="4"/>
        <v>0</v>
      </c>
      <c r="O35" s="53">
        <f t="shared" si="5"/>
        <v>0</v>
      </c>
      <c r="P35" s="1"/>
      <c r="R35" s="1"/>
      <c r="S35" s="1"/>
      <c r="T35" s="1"/>
      <c r="U35" s="1"/>
    </row>
    <row r="36" spans="3:21" ht="12.5">
      <c r="C36" s="49">
        <f>IF(D11="","-",+C35+1)</f>
        <v>2035</v>
      </c>
      <c r="D36" s="54">
        <f>IF(F35+SUM(E$17:E35)=D$10,F35,D$10-SUM(E$17:E35))</f>
        <v>29681581.28560628</v>
      </c>
      <c r="E36" s="374">
        <f>IF(+I14&lt;F35,I14,D36)</f>
        <v>2274915.625</v>
      </c>
      <c r="F36" s="54">
        <f t="shared" si="19"/>
        <v>27406665.66060628</v>
      </c>
      <c r="G36" s="375">
        <f t="shared" si="20"/>
        <v>5401411.5788798742</v>
      </c>
      <c r="H36" s="356">
        <f t="shared" si="21"/>
        <v>5401411.5788798742</v>
      </c>
      <c r="I36" s="51">
        <f t="shared" si="0"/>
        <v>0</v>
      </c>
      <c r="J36" s="51"/>
      <c r="K36" s="112"/>
      <c r="L36" s="53">
        <f t="shared" si="22"/>
        <v>0</v>
      </c>
      <c r="M36" s="112"/>
      <c r="N36" s="53">
        <f t="shared" si="4"/>
        <v>0</v>
      </c>
      <c r="O36" s="53">
        <f t="shared" si="5"/>
        <v>0</v>
      </c>
      <c r="P36" s="1"/>
      <c r="R36" s="1"/>
      <c r="S36" s="1"/>
      <c r="T36" s="1"/>
      <c r="U36" s="1"/>
    </row>
    <row r="37" spans="3:21" ht="12.5">
      <c r="C37" s="49">
        <f>IF(D11="","-",+C36+1)</f>
        <v>2036</v>
      </c>
      <c r="D37" s="54">
        <f>IF(F36+SUM(E$17:E36)=D$10,F36,D$10-SUM(E$17:E36))</f>
        <v>27406665.66060628</v>
      </c>
      <c r="E37" s="374">
        <f>IF(+I14&lt;F36,I14,D37)</f>
        <v>2274915.625</v>
      </c>
      <c r="F37" s="54">
        <f t="shared" si="19"/>
        <v>25131750.03560628</v>
      </c>
      <c r="G37" s="375">
        <f t="shared" si="20"/>
        <v>5152235.4392207991</v>
      </c>
      <c r="H37" s="356">
        <f t="shared" si="21"/>
        <v>5152235.4392207991</v>
      </c>
      <c r="I37" s="51">
        <f t="shared" si="0"/>
        <v>0</v>
      </c>
      <c r="J37" s="51"/>
      <c r="K37" s="112"/>
      <c r="L37" s="53">
        <f t="shared" si="22"/>
        <v>0</v>
      </c>
      <c r="M37" s="112"/>
      <c r="N37" s="53">
        <f t="shared" si="4"/>
        <v>0</v>
      </c>
      <c r="O37" s="53">
        <f t="shared" si="5"/>
        <v>0</v>
      </c>
      <c r="P37" s="1"/>
      <c r="R37" s="1"/>
      <c r="S37" s="1"/>
      <c r="T37" s="1"/>
      <c r="U37" s="1"/>
    </row>
    <row r="38" spans="3:21" ht="12.5">
      <c r="C38" s="49">
        <f>IF(D11="","-",+C37+1)</f>
        <v>2037</v>
      </c>
      <c r="D38" s="54">
        <f>IF(F37+SUM(E$17:E37)=D$10,F37,D$10-SUM(E$17:E37))</f>
        <v>25131750.03560628</v>
      </c>
      <c r="E38" s="374">
        <f>IF(+I14&lt;F37,I14,D38)</f>
        <v>2274915.625</v>
      </c>
      <c r="F38" s="54">
        <f t="shared" si="19"/>
        <v>22856834.41060628</v>
      </c>
      <c r="G38" s="375">
        <f t="shared" si="20"/>
        <v>4903059.2995617241</v>
      </c>
      <c r="H38" s="356">
        <f t="shared" si="21"/>
        <v>4903059.2995617241</v>
      </c>
      <c r="I38" s="51">
        <f t="shared" si="0"/>
        <v>0</v>
      </c>
      <c r="J38" s="51"/>
      <c r="K38" s="112"/>
      <c r="L38" s="53">
        <f t="shared" si="22"/>
        <v>0</v>
      </c>
      <c r="M38" s="112"/>
      <c r="N38" s="53">
        <f t="shared" si="4"/>
        <v>0</v>
      </c>
      <c r="O38" s="53">
        <f t="shared" si="5"/>
        <v>0</v>
      </c>
      <c r="P38" s="1"/>
      <c r="R38" s="1"/>
      <c r="S38" s="1"/>
      <c r="T38" s="1"/>
      <c r="U38" s="1"/>
    </row>
    <row r="39" spans="3:21" ht="12.5">
      <c r="C39" s="49">
        <f>IF(D11="","-",+C38+1)</f>
        <v>2038</v>
      </c>
      <c r="D39" s="54">
        <f>IF(F38+SUM(E$17:E38)=D$10,F38,D$10-SUM(E$17:E38))</f>
        <v>22856834.41060628</v>
      </c>
      <c r="E39" s="374">
        <f>IF(+I14&lt;F38,I14,D39)</f>
        <v>2274915.625</v>
      </c>
      <c r="F39" s="54">
        <f t="shared" si="19"/>
        <v>20581918.78560628</v>
      </c>
      <c r="G39" s="375">
        <f t="shared" si="20"/>
        <v>4653883.159902649</v>
      </c>
      <c r="H39" s="356">
        <f t="shared" si="21"/>
        <v>4653883.159902649</v>
      </c>
      <c r="I39" s="51">
        <f t="shared" si="0"/>
        <v>0</v>
      </c>
      <c r="J39" s="51"/>
      <c r="K39" s="112"/>
      <c r="L39" s="53">
        <f t="shared" si="22"/>
        <v>0</v>
      </c>
      <c r="M39" s="112"/>
      <c r="N39" s="53">
        <f t="shared" si="4"/>
        <v>0</v>
      </c>
      <c r="O39" s="53">
        <f t="shared" si="5"/>
        <v>0</v>
      </c>
      <c r="P39" s="1"/>
      <c r="R39" s="1"/>
      <c r="S39" s="1"/>
      <c r="T39" s="1"/>
      <c r="U39" s="1"/>
    </row>
    <row r="40" spans="3:21" ht="12.5">
      <c r="C40" s="49">
        <f>IF(D11="","-",+C39+1)</f>
        <v>2039</v>
      </c>
      <c r="D40" s="54">
        <f>IF(F39+SUM(E$17:E39)=D$10,F39,D$10-SUM(E$17:E39))</f>
        <v>20581918.78560628</v>
      </c>
      <c r="E40" s="374">
        <f>IF(+I14&lt;F39,I14,D40)</f>
        <v>2274915.625</v>
      </c>
      <c r="F40" s="54">
        <f t="shared" si="19"/>
        <v>18307003.16060628</v>
      </c>
      <c r="G40" s="375">
        <f t="shared" si="20"/>
        <v>4404707.0202435749</v>
      </c>
      <c r="H40" s="356">
        <f t="shared" si="21"/>
        <v>4404707.0202435749</v>
      </c>
      <c r="I40" s="51">
        <f t="shared" si="0"/>
        <v>0</v>
      </c>
      <c r="J40" s="51"/>
      <c r="K40" s="112"/>
      <c r="L40" s="53">
        <f t="shared" si="22"/>
        <v>0</v>
      </c>
      <c r="M40" s="112"/>
      <c r="N40" s="53">
        <f t="shared" si="4"/>
        <v>0</v>
      </c>
      <c r="O40" s="53">
        <f t="shared" si="5"/>
        <v>0</v>
      </c>
      <c r="P40" s="1"/>
      <c r="R40" s="1"/>
      <c r="S40" s="1"/>
      <c r="T40" s="1"/>
      <c r="U40" s="1"/>
    </row>
    <row r="41" spans="3:21" ht="12.5">
      <c r="C41" s="49">
        <f>IF(D12="","-",+C40+1)</f>
        <v>2040</v>
      </c>
      <c r="D41" s="54">
        <f>IF(F40+SUM(E$17:E40)=D$10,F40,D$10-SUM(E$17:E40))</f>
        <v>18307003.16060628</v>
      </c>
      <c r="E41" s="374">
        <f>IF(+I14&lt;F40,I14,D41)</f>
        <v>2274915.625</v>
      </c>
      <c r="F41" s="54">
        <f t="shared" si="19"/>
        <v>16032087.53560628</v>
      </c>
      <c r="G41" s="375">
        <f t="shared" si="20"/>
        <v>4155530.8805844998</v>
      </c>
      <c r="H41" s="356">
        <f t="shared" si="21"/>
        <v>4155530.8805844998</v>
      </c>
      <c r="I41" s="51">
        <f t="shared" si="0"/>
        <v>0</v>
      </c>
      <c r="J41" s="51"/>
      <c r="K41" s="112"/>
      <c r="L41" s="53">
        <f t="shared" si="22"/>
        <v>0</v>
      </c>
      <c r="M41" s="112"/>
      <c r="N41" s="53">
        <f t="shared" si="4"/>
        <v>0</v>
      </c>
      <c r="O41" s="53">
        <f t="shared" si="5"/>
        <v>0</v>
      </c>
      <c r="P41" s="1"/>
      <c r="R41" s="1"/>
      <c r="S41" s="1"/>
      <c r="T41" s="1"/>
      <c r="U41" s="1"/>
    </row>
    <row r="42" spans="3:21" ht="12.5">
      <c r="C42" s="49">
        <f>IF(D13="","-",+C41+1)</f>
        <v>2041</v>
      </c>
      <c r="D42" s="54">
        <f>IF(F41+SUM(E$17:E41)=D$10,F41,D$10-SUM(E$17:E41))</f>
        <v>16032087.53560628</v>
      </c>
      <c r="E42" s="374">
        <f>IF(+I14&lt;F41,I14,D42)</f>
        <v>2274915.625</v>
      </c>
      <c r="F42" s="54">
        <f t="shared" si="19"/>
        <v>13757171.91060628</v>
      </c>
      <c r="G42" s="375">
        <f t="shared" si="20"/>
        <v>3906354.7409254252</v>
      </c>
      <c r="H42" s="356">
        <f t="shared" si="21"/>
        <v>3906354.7409254252</v>
      </c>
      <c r="I42" s="51">
        <f t="shared" si="0"/>
        <v>0</v>
      </c>
      <c r="J42" s="51"/>
      <c r="K42" s="112"/>
      <c r="L42" s="53">
        <f t="shared" si="22"/>
        <v>0</v>
      </c>
      <c r="M42" s="112"/>
      <c r="N42" s="53">
        <f t="shared" si="4"/>
        <v>0</v>
      </c>
      <c r="O42" s="53">
        <f t="shared" si="5"/>
        <v>0</v>
      </c>
      <c r="P42" s="1"/>
      <c r="R42" s="1"/>
      <c r="S42" s="1"/>
      <c r="T42" s="1"/>
      <c r="U42" s="1"/>
    </row>
    <row r="43" spans="3:21" ht="12.5">
      <c r="C43" s="49">
        <f>IF(D14="","-",+C42+1)</f>
        <v>2042</v>
      </c>
      <c r="D43" s="54">
        <f>IF(F42+SUM(E$17:E42)=D$10,F42,D$10-SUM(E$17:E42))</f>
        <v>13757171.91060628</v>
      </c>
      <c r="E43" s="374">
        <f>IF(+I14&lt;F42,I14,D43)</f>
        <v>2274915.625</v>
      </c>
      <c r="F43" s="54">
        <f t="shared" si="19"/>
        <v>11482256.28560628</v>
      </c>
      <c r="G43" s="375">
        <f t="shared" si="20"/>
        <v>3657178.6012663506</v>
      </c>
      <c r="H43" s="356">
        <f t="shared" si="21"/>
        <v>3657178.6012663506</v>
      </c>
      <c r="I43" s="51">
        <f t="shared" si="0"/>
        <v>0</v>
      </c>
      <c r="J43" s="51"/>
      <c r="K43" s="112"/>
      <c r="L43" s="53">
        <f t="shared" si="22"/>
        <v>0</v>
      </c>
      <c r="M43" s="112"/>
      <c r="N43" s="53">
        <f t="shared" si="4"/>
        <v>0</v>
      </c>
      <c r="O43" s="53">
        <f t="shared" si="5"/>
        <v>0</v>
      </c>
      <c r="P43" s="1"/>
      <c r="R43" s="1"/>
      <c r="S43" s="1"/>
      <c r="T43" s="1"/>
      <c r="U43" s="1"/>
    </row>
    <row r="44" spans="3:21" ht="12.5">
      <c r="C44" s="49">
        <f>IF(D11="","-",+C43+1)</f>
        <v>2043</v>
      </c>
      <c r="D44" s="54">
        <f>IF(F43+SUM(E$17:E43)=D$10,F43,D$10-SUM(E$17:E43))</f>
        <v>11482256.28560628</v>
      </c>
      <c r="E44" s="374">
        <f>IF(+I14&lt;F43,I14,D44)</f>
        <v>2274915.625</v>
      </c>
      <c r="F44" s="54">
        <f t="shared" si="19"/>
        <v>9207340.66060628</v>
      </c>
      <c r="G44" s="375">
        <f t="shared" si="20"/>
        <v>3408002.4616072755</v>
      </c>
      <c r="H44" s="356">
        <f t="shared" si="21"/>
        <v>3408002.4616072755</v>
      </c>
      <c r="I44" s="51">
        <f t="shared" si="0"/>
        <v>0</v>
      </c>
      <c r="J44" s="51"/>
      <c r="K44" s="112"/>
      <c r="L44" s="53">
        <f t="shared" si="22"/>
        <v>0</v>
      </c>
      <c r="M44" s="112"/>
      <c r="N44" s="53">
        <f t="shared" si="4"/>
        <v>0</v>
      </c>
      <c r="O44" s="53">
        <f t="shared" si="5"/>
        <v>0</v>
      </c>
      <c r="P44" s="1"/>
      <c r="R44" s="1"/>
      <c r="S44" s="1"/>
      <c r="T44" s="1"/>
      <c r="U44" s="1"/>
    </row>
    <row r="45" spans="3:21" ht="12.5">
      <c r="C45" s="49">
        <f>IF(D11="","-",+C44+1)</f>
        <v>2044</v>
      </c>
      <c r="D45" s="54">
        <f>IF(F44+SUM(E$17:E44)=D$10,F44,D$10-SUM(E$17:E44))</f>
        <v>9207340.66060628</v>
      </c>
      <c r="E45" s="374">
        <f>IF(+I14&lt;F44,I14,D45)</f>
        <v>2274915.625</v>
      </c>
      <c r="F45" s="54">
        <f t="shared" si="19"/>
        <v>6932425.03560628</v>
      </c>
      <c r="G45" s="375">
        <f t="shared" si="20"/>
        <v>3158826.3219482009</v>
      </c>
      <c r="H45" s="356">
        <f t="shared" si="21"/>
        <v>3158826.3219482009</v>
      </c>
      <c r="I45" s="51">
        <f t="shared" si="0"/>
        <v>0</v>
      </c>
      <c r="J45" s="51"/>
      <c r="K45" s="112"/>
      <c r="L45" s="53">
        <f t="shared" si="22"/>
        <v>0</v>
      </c>
      <c r="M45" s="112"/>
      <c r="N45" s="53">
        <f t="shared" si="4"/>
        <v>0</v>
      </c>
      <c r="O45" s="53">
        <f t="shared" si="5"/>
        <v>0</v>
      </c>
      <c r="P45" s="1"/>
      <c r="R45" s="1"/>
      <c r="S45" s="1"/>
      <c r="T45" s="1"/>
      <c r="U45" s="1"/>
    </row>
    <row r="46" spans="3:21" ht="12.5">
      <c r="C46" s="49">
        <f>IF(D11="","-",+C45+1)</f>
        <v>2045</v>
      </c>
      <c r="D46" s="54">
        <f>IF(F45+SUM(E$17:E45)=D$10,F45,D$10-SUM(E$17:E45))</f>
        <v>6932425.03560628</v>
      </c>
      <c r="E46" s="374">
        <f>IF(+I14&lt;F45,I14,D46)</f>
        <v>2274915.625</v>
      </c>
      <c r="F46" s="54">
        <f t="shared" si="19"/>
        <v>4657509.41060628</v>
      </c>
      <c r="G46" s="375">
        <f t="shared" si="20"/>
        <v>2909650.1822891263</v>
      </c>
      <c r="H46" s="356">
        <f t="shared" si="21"/>
        <v>2909650.1822891263</v>
      </c>
      <c r="I46" s="51">
        <f t="shared" si="0"/>
        <v>0</v>
      </c>
      <c r="J46" s="51"/>
      <c r="K46" s="112"/>
      <c r="L46" s="53">
        <f t="shared" si="22"/>
        <v>0</v>
      </c>
      <c r="M46" s="112"/>
      <c r="N46" s="53">
        <f t="shared" si="4"/>
        <v>0</v>
      </c>
      <c r="O46" s="53">
        <f t="shared" si="5"/>
        <v>0</v>
      </c>
      <c r="P46" s="1"/>
      <c r="R46" s="1"/>
      <c r="S46" s="1"/>
      <c r="T46" s="1"/>
      <c r="U46" s="1"/>
    </row>
    <row r="47" spans="3:21" ht="12.5">
      <c r="C47" s="49">
        <f>IF(D11="","-",+C46+1)</f>
        <v>2046</v>
      </c>
      <c r="D47" s="54">
        <f>IF(F46+SUM(E$17:E46)=D$10,F46,D$10-SUM(E$17:E46))</f>
        <v>4657509.41060628</v>
      </c>
      <c r="E47" s="374">
        <f>IF(+I14&lt;F46,I14,D47)</f>
        <v>2274915.625</v>
      </c>
      <c r="F47" s="54">
        <f t="shared" si="19"/>
        <v>2382593.78560628</v>
      </c>
      <c r="G47" s="375">
        <f t="shared" si="20"/>
        <v>2660474.0426300517</v>
      </c>
      <c r="H47" s="356">
        <f t="shared" si="21"/>
        <v>2660474.0426300517</v>
      </c>
      <c r="I47" s="51">
        <f t="shared" si="0"/>
        <v>0</v>
      </c>
      <c r="J47" s="51"/>
      <c r="K47" s="112"/>
      <c r="L47" s="53">
        <f t="shared" si="22"/>
        <v>0</v>
      </c>
      <c r="M47" s="112"/>
      <c r="N47" s="53">
        <f t="shared" si="4"/>
        <v>0</v>
      </c>
      <c r="O47" s="53">
        <f t="shared" si="5"/>
        <v>0</v>
      </c>
      <c r="P47" s="1"/>
      <c r="R47" s="1"/>
      <c r="S47" s="1"/>
      <c r="T47" s="1"/>
      <c r="U47" s="1"/>
    </row>
    <row r="48" spans="3:21" ht="12.5">
      <c r="C48" s="49">
        <f>IF(D11="","-",+C47+1)</f>
        <v>2047</v>
      </c>
      <c r="D48" s="54">
        <f>IF(F47+SUM(E$17:E47)=D$10,F47,D$10-SUM(E$17:E47))</f>
        <v>2382593.78560628</v>
      </c>
      <c r="E48" s="374">
        <f>IF(+I14&lt;F47,I14,D48)</f>
        <v>2274915.625</v>
      </c>
      <c r="F48" s="54">
        <f t="shared" si="19"/>
        <v>107678.16060627997</v>
      </c>
      <c r="G48" s="375">
        <f t="shared" si="20"/>
        <v>2411297.9029709767</v>
      </c>
      <c r="H48" s="356">
        <f t="shared" si="21"/>
        <v>2411297.9029709767</v>
      </c>
      <c r="I48" s="51">
        <f t="shared" si="0"/>
        <v>0</v>
      </c>
      <c r="J48" s="51"/>
      <c r="K48" s="112"/>
      <c r="L48" s="53">
        <f t="shared" si="22"/>
        <v>0</v>
      </c>
      <c r="M48" s="112"/>
      <c r="N48" s="53">
        <f t="shared" si="4"/>
        <v>0</v>
      </c>
      <c r="O48" s="53">
        <f t="shared" si="5"/>
        <v>0</v>
      </c>
      <c r="P48" s="1"/>
      <c r="R48" s="1"/>
      <c r="S48" s="1"/>
      <c r="T48" s="1"/>
      <c r="U48" s="1"/>
    </row>
    <row r="49" spans="3:21" ht="12.5">
      <c r="C49" s="49">
        <f>IF(D11="","-",+C48+1)</f>
        <v>2048</v>
      </c>
      <c r="D49" s="54">
        <f>IF(F48+SUM(E$17:E48)=D$10,F48,D$10-SUM(E$17:E48))</f>
        <v>107678.16060627997</v>
      </c>
      <c r="E49" s="374">
        <f>IF(+I14&lt;F48,I14,D49)</f>
        <v>107678.16060627997</v>
      </c>
      <c r="F49" s="54">
        <f t="shared" si="19"/>
        <v>0</v>
      </c>
      <c r="G49" s="375">
        <f t="shared" si="20"/>
        <v>113575.26467699966</v>
      </c>
      <c r="H49" s="356">
        <f t="shared" si="21"/>
        <v>113575.26467699966</v>
      </c>
      <c r="I49" s="51">
        <f t="shared" si="0"/>
        <v>0</v>
      </c>
      <c r="J49" s="51"/>
      <c r="K49" s="112"/>
      <c r="L49" s="53">
        <f t="shared" si="22"/>
        <v>0</v>
      </c>
      <c r="M49" s="112"/>
      <c r="N49" s="53">
        <f t="shared" si="4"/>
        <v>0</v>
      </c>
      <c r="O49" s="53">
        <f t="shared" si="5"/>
        <v>0</v>
      </c>
      <c r="P49" s="1"/>
      <c r="R49" s="1"/>
      <c r="S49" s="1"/>
      <c r="T49" s="1"/>
      <c r="U49" s="1"/>
    </row>
    <row r="50" spans="3:21" ht="12.5">
      <c r="C50" s="49">
        <f>IF(D11="","-",+C49+1)</f>
        <v>2049</v>
      </c>
      <c r="D50" s="54">
        <f>IF(F49+SUM(E$17:E49)=D$10,F49,D$10-SUM(E$17:E49))</f>
        <v>0</v>
      </c>
      <c r="E50" s="374">
        <f>IF(+I14&lt;F49,I14,D50)</f>
        <v>0</v>
      </c>
      <c r="F50" s="54">
        <f t="shared" si="19"/>
        <v>0</v>
      </c>
      <c r="G50" s="375">
        <f t="shared" si="20"/>
        <v>0</v>
      </c>
      <c r="H50" s="356">
        <f t="shared" si="21"/>
        <v>0</v>
      </c>
      <c r="I50" s="51">
        <f t="shared" si="0"/>
        <v>0</v>
      </c>
      <c r="J50" s="51"/>
      <c r="K50" s="112"/>
      <c r="L50" s="53">
        <f t="shared" si="22"/>
        <v>0</v>
      </c>
      <c r="M50" s="112"/>
      <c r="N50" s="53">
        <f t="shared" si="4"/>
        <v>0</v>
      </c>
      <c r="O50" s="53">
        <f t="shared" si="5"/>
        <v>0</v>
      </c>
      <c r="P50" s="1"/>
      <c r="R50" s="1"/>
      <c r="S50" s="1"/>
      <c r="T50" s="1"/>
      <c r="U50" s="1"/>
    </row>
    <row r="51" spans="3:21" ht="12.5">
      <c r="C51" s="49">
        <f>IF(D11="","-",+C50+1)</f>
        <v>2050</v>
      </c>
      <c r="D51" s="54">
        <f>IF(F50+SUM(E$17:E50)=D$10,F50,D$10-SUM(E$17:E50))</f>
        <v>0</v>
      </c>
      <c r="E51" s="374">
        <f>IF(+I14&lt;F50,I14,D51)</f>
        <v>0</v>
      </c>
      <c r="F51" s="54">
        <f t="shared" si="19"/>
        <v>0</v>
      </c>
      <c r="G51" s="375">
        <f t="shared" si="20"/>
        <v>0</v>
      </c>
      <c r="H51" s="356">
        <f t="shared" si="21"/>
        <v>0</v>
      </c>
      <c r="I51" s="51">
        <f t="shared" si="0"/>
        <v>0</v>
      </c>
      <c r="J51" s="51"/>
      <c r="K51" s="112"/>
      <c r="L51" s="53">
        <f t="shared" si="22"/>
        <v>0</v>
      </c>
      <c r="M51" s="112"/>
      <c r="N51" s="53">
        <f t="shared" si="4"/>
        <v>0</v>
      </c>
      <c r="O51" s="53">
        <f t="shared" si="5"/>
        <v>0</v>
      </c>
      <c r="P51" s="1"/>
      <c r="R51" s="1"/>
      <c r="S51" s="1"/>
      <c r="T51" s="1"/>
      <c r="U51" s="1"/>
    </row>
    <row r="52" spans="3:21" ht="12.5">
      <c r="C52" s="49">
        <f>IF(D11="","-",+C51+1)</f>
        <v>2051</v>
      </c>
      <c r="D52" s="54">
        <f>IF(F51+SUM(E$17:E51)=D$10,F51,D$10-SUM(E$17:E51))</f>
        <v>0</v>
      </c>
      <c r="E52" s="374">
        <f>IF(+I14&lt;F51,I14,D52)</f>
        <v>0</v>
      </c>
      <c r="F52" s="54">
        <f t="shared" si="19"/>
        <v>0</v>
      </c>
      <c r="G52" s="375">
        <f t="shared" si="20"/>
        <v>0</v>
      </c>
      <c r="H52" s="356">
        <f t="shared" si="21"/>
        <v>0</v>
      </c>
      <c r="I52" s="51">
        <f t="shared" si="0"/>
        <v>0</v>
      </c>
      <c r="J52" s="51"/>
      <c r="K52" s="112"/>
      <c r="L52" s="53">
        <f t="shared" si="22"/>
        <v>0</v>
      </c>
      <c r="M52" s="112"/>
      <c r="N52" s="53">
        <f t="shared" si="4"/>
        <v>0</v>
      </c>
      <c r="O52" s="53">
        <f t="shared" si="5"/>
        <v>0</v>
      </c>
      <c r="P52" s="1"/>
      <c r="R52" s="1"/>
      <c r="S52" s="1"/>
      <c r="T52" s="1"/>
      <c r="U52" s="1"/>
    </row>
    <row r="53" spans="3:21" ht="12.5">
      <c r="C53" s="49">
        <f>IF(D11="","-",+C52+1)</f>
        <v>2052</v>
      </c>
      <c r="D53" s="54">
        <f>IF(F52+SUM(E$17:E52)=D$10,F52,D$10-SUM(E$17:E52))</f>
        <v>0</v>
      </c>
      <c r="E53" s="374">
        <f>IF(+I14&lt;F52,I14,D53)</f>
        <v>0</v>
      </c>
      <c r="F53" s="54">
        <f t="shared" si="19"/>
        <v>0</v>
      </c>
      <c r="G53" s="375">
        <f t="shared" si="20"/>
        <v>0</v>
      </c>
      <c r="H53" s="356">
        <f t="shared" si="21"/>
        <v>0</v>
      </c>
      <c r="I53" s="51">
        <f t="shared" si="0"/>
        <v>0</v>
      </c>
      <c r="J53" s="51"/>
      <c r="K53" s="112"/>
      <c r="L53" s="53">
        <f t="shared" si="22"/>
        <v>0</v>
      </c>
      <c r="M53" s="112"/>
      <c r="N53" s="53">
        <f t="shared" si="4"/>
        <v>0</v>
      </c>
      <c r="O53" s="53">
        <f t="shared" si="5"/>
        <v>0</v>
      </c>
      <c r="P53" s="1"/>
      <c r="R53" s="1"/>
      <c r="S53" s="1"/>
      <c r="T53" s="1"/>
      <c r="U53" s="1"/>
    </row>
    <row r="54" spans="3:21" ht="12.5">
      <c r="C54" s="49">
        <f>IF(D11="","-",+C53+1)</f>
        <v>2053</v>
      </c>
      <c r="D54" s="54">
        <f>IF(F53+SUM(E$17:E53)=D$10,F53,D$10-SUM(E$17:E53))</f>
        <v>0</v>
      </c>
      <c r="E54" s="374">
        <f>IF(+I14&lt;F53,I14,D54)</f>
        <v>0</v>
      </c>
      <c r="F54" s="54">
        <f t="shared" si="19"/>
        <v>0</v>
      </c>
      <c r="G54" s="375">
        <f t="shared" si="20"/>
        <v>0</v>
      </c>
      <c r="H54" s="356">
        <f t="shared" si="21"/>
        <v>0</v>
      </c>
      <c r="I54" s="51">
        <f t="shared" si="0"/>
        <v>0</v>
      </c>
      <c r="J54" s="51"/>
      <c r="K54" s="112"/>
      <c r="L54" s="53">
        <f t="shared" si="22"/>
        <v>0</v>
      </c>
      <c r="M54" s="112"/>
      <c r="N54" s="53">
        <f t="shared" si="4"/>
        <v>0</v>
      </c>
      <c r="O54" s="53">
        <f t="shared" si="5"/>
        <v>0</v>
      </c>
      <c r="P54" s="1"/>
      <c r="R54" s="1"/>
      <c r="S54" s="1"/>
      <c r="T54" s="1"/>
      <c r="U54" s="1"/>
    </row>
    <row r="55" spans="3:21" ht="12.5">
      <c r="C55" s="49">
        <f>IF(D11="","-",+C54+1)</f>
        <v>2054</v>
      </c>
      <c r="D55" s="54">
        <f>IF(F54+SUM(E$17:E54)=D$10,F54,D$10-SUM(E$17:E54))</f>
        <v>0</v>
      </c>
      <c r="E55" s="374">
        <f>IF(+I14&lt;F54,I14,D55)</f>
        <v>0</v>
      </c>
      <c r="F55" s="54">
        <f t="shared" si="19"/>
        <v>0</v>
      </c>
      <c r="G55" s="375">
        <f t="shared" si="20"/>
        <v>0</v>
      </c>
      <c r="H55" s="356">
        <f t="shared" si="21"/>
        <v>0</v>
      </c>
      <c r="I55" s="51">
        <f t="shared" si="0"/>
        <v>0</v>
      </c>
      <c r="J55" s="51"/>
      <c r="K55" s="112"/>
      <c r="L55" s="53">
        <f t="shared" si="22"/>
        <v>0</v>
      </c>
      <c r="M55" s="112"/>
      <c r="N55" s="53">
        <f t="shared" si="4"/>
        <v>0</v>
      </c>
      <c r="O55" s="53">
        <f t="shared" si="5"/>
        <v>0</v>
      </c>
      <c r="P55" s="1"/>
      <c r="R55" s="1"/>
      <c r="S55" s="1"/>
      <c r="T55" s="1"/>
      <c r="U55" s="1"/>
    </row>
    <row r="56" spans="3:21" ht="12.5">
      <c r="C56" s="49">
        <f>IF(D11="","-",+C55+1)</f>
        <v>2055</v>
      </c>
      <c r="D56" s="54">
        <f>IF(F55+SUM(E$17:E55)=D$10,F55,D$10-SUM(E$17:E55))</f>
        <v>0</v>
      </c>
      <c r="E56" s="374">
        <f>IF(+I14&lt;F55,I14,D56)</f>
        <v>0</v>
      </c>
      <c r="F56" s="54">
        <f t="shared" si="19"/>
        <v>0</v>
      </c>
      <c r="G56" s="375">
        <f t="shared" si="20"/>
        <v>0</v>
      </c>
      <c r="H56" s="356">
        <f t="shared" si="21"/>
        <v>0</v>
      </c>
      <c r="I56" s="51">
        <f t="shared" si="0"/>
        <v>0</v>
      </c>
      <c r="J56" s="51"/>
      <c r="K56" s="112"/>
      <c r="L56" s="53">
        <f t="shared" si="22"/>
        <v>0</v>
      </c>
      <c r="M56" s="112"/>
      <c r="N56" s="53">
        <f t="shared" si="4"/>
        <v>0</v>
      </c>
      <c r="O56" s="53">
        <f t="shared" si="5"/>
        <v>0</v>
      </c>
      <c r="P56" s="1"/>
      <c r="R56" s="1"/>
      <c r="S56" s="1"/>
      <c r="T56" s="1"/>
      <c r="U56" s="1"/>
    </row>
    <row r="57" spans="3:21" ht="12.5">
      <c r="C57" s="49">
        <f>IF(D11="","-",+C56+1)</f>
        <v>2056</v>
      </c>
      <c r="D57" s="54">
        <f>IF(F56+SUM(E$17:E56)=D$10,F56,D$10-SUM(E$17:E56))</f>
        <v>0</v>
      </c>
      <c r="E57" s="374">
        <f>IF(+I14&lt;F56,I14,D57)</f>
        <v>0</v>
      </c>
      <c r="F57" s="54">
        <f t="shared" si="19"/>
        <v>0</v>
      </c>
      <c r="G57" s="375">
        <f t="shared" si="20"/>
        <v>0</v>
      </c>
      <c r="H57" s="356">
        <f t="shared" si="21"/>
        <v>0</v>
      </c>
      <c r="I57" s="51">
        <f t="shared" si="0"/>
        <v>0</v>
      </c>
      <c r="J57" s="51"/>
      <c r="K57" s="112"/>
      <c r="L57" s="53">
        <f t="shared" si="22"/>
        <v>0</v>
      </c>
      <c r="M57" s="112"/>
      <c r="N57" s="53">
        <f t="shared" si="4"/>
        <v>0</v>
      </c>
      <c r="O57" s="53">
        <f t="shared" si="5"/>
        <v>0</v>
      </c>
      <c r="P57" s="1"/>
      <c r="R57" s="1"/>
      <c r="S57" s="1"/>
      <c r="T57" s="1"/>
      <c r="U57" s="1"/>
    </row>
    <row r="58" spans="3:21" ht="12.5">
      <c r="C58" s="49">
        <f>IF(D11="","-",+C57+1)</f>
        <v>2057</v>
      </c>
      <c r="D58" s="54">
        <f>IF(F57+SUM(E$17:E57)=D$10,F57,D$10-SUM(E$17:E57))</f>
        <v>0</v>
      </c>
      <c r="E58" s="374">
        <f>IF(+I14&lt;F57,I14,D58)</f>
        <v>0</v>
      </c>
      <c r="F58" s="54">
        <f t="shared" si="19"/>
        <v>0</v>
      </c>
      <c r="G58" s="375">
        <f t="shared" si="20"/>
        <v>0</v>
      </c>
      <c r="H58" s="356">
        <f t="shared" si="21"/>
        <v>0</v>
      </c>
      <c r="I58" s="51">
        <f t="shared" si="0"/>
        <v>0</v>
      </c>
      <c r="J58" s="51"/>
      <c r="K58" s="112"/>
      <c r="L58" s="53">
        <f t="shared" si="22"/>
        <v>0</v>
      </c>
      <c r="M58" s="112"/>
      <c r="N58" s="53">
        <f t="shared" si="4"/>
        <v>0</v>
      </c>
      <c r="O58" s="53">
        <f t="shared" si="5"/>
        <v>0</v>
      </c>
      <c r="P58" s="1"/>
      <c r="R58" s="1"/>
      <c r="S58" s="1"/>
      <c r="T58" s="1"/>
      <c r="U58" s="1"/>
    </row>
    <row r="59" spans="3:21" ht="12.5">
      <c r="C59" s="49">
        <f>IF(D11="","-",+C58+1)</f>
        <v>2058</v>
      </c>
      <c r="D59" s="54">
        <f>IF(F58+SUM(E$17:E58)=D$10,F58,D$10-SUM(E$17:E58))</f>
        <v>0</v>
      </c>
      <c r="E59" s="374">
        <f>IF(+I14&lt;F58,I14,D59)</f>
        <v>0</v>
      </c>
      <c r="F59" s="54">
        <f t="shared" si="19"/>
        <v>0</v>
      </c>
      <c r="G59" s="375">
        <f t="shared" si="20"/>
        <v>0</v>
      </c>
      <c r="H59" s="356">
        <f t="shared" si="21"/>
        <v>0</v>
      </c>
      <c r="I59" s="51">
        <f t="shared" si="0"/>
        <v>0</v>
      </c>
      <c r="J59" s="51"/>
      <c r="K59" s="112"/>
      <c r="L59" s="53">
        <f t="shared" si="22"/>
        <v>0</v>
      </c>
      <c r="M59" s="112"/>
      <c r="N59" s="53">
        <f t="shared" si="4"/>
        <v>0</v>
      </c>
      <c r="O59" s="53">
        <f t="shared" si="5"/>
        <v>0</v>
      </c>
      <c r="P59" s="1"/>
      <c r="R59" s="1"/>
      <c r="S59" s="1"/>
      <c r="T59" s="1"/>
      <c r="U59" s="1"/>
    </row>
    <row r="60" spans="3:21" ht="12.5">
      <c r="C60" s="49">
        <f>IF(D11="","-",+C59+1)</f>
        <v>2059</v>
      </c>
      <c r="D60" s="54">
        <f>IF(F59+SUM(E$17:E59)=D$10,F59,D$10-SUM(E$17:E59))</f>
        <v>0</v>
      </c>
      <c r="E60" s="374">
        <f>IF(+I14&lt;F59,I14,D60)</f>
        <v>0</v>
      </c>
      <c r="F60" s="54">
        <f t="shared" si="19"/>
        <v>0</v>
      </c>
      <c r="G60" s="375">
        <f t="shared" si="20"/>
        <v>0</v>
      </c>
      <c r="H60" s="356">
        <f t="shared" si="21"/>
        <v>0</v>
      </c>
      <c r="I60" s="51">
        <f t="shared" si="0"/>
        <v>0</v>
      </c>
      <c r="J60" s="51"/>
      <c r="K60" s="112"/>
      <c r="L60" s="53">
        <f t="shared" si="22"/>
        <v>0</v>
      </c>
      <c r="M60" s="112"/>
      <c r="N60" s="53">
        <f t="shared" si="4"/>
        <v>0</v>
      </c>
      <c r="O60" s="53">
        <f t="shared" si="5"/>
        <v>0</v>
      </c>
      <c r="P60" s="1"/>
      <c r="R60" s="1"/>
      <c r="S60" s="1"/>
      <c r="T60" s="1"/>
      <c r="U60" s="1"/>
    </row>
    <row r="61" spans="3:21" ht="12.5">
      <c r="C61" s="49">
        <f>IF(D11="","-",+C60+1)</f>
        <v>2060</v>
      </c>
      <c r="D61" s="54">
        <f>IF(F60+SUM(E$17:E60)=D$10,F60,D$10-SUM(E$17:E60))</f>
        <v>0</v>
      </c>
      <c r="E61" s="374">
        <f>IF(+I14&lt;F60,I14,D61)</f>
        <v>0</v>
      </c>
      <c r="F61" s="54">
        <f t="shared" si="19"/>
        <v>0</v>
      </c>
      <c r="G61" s="375">
        <f t="shared" si="20"/>
        <v>0</v>
      </c>
      <c r="H61" s="356">
        <f t="shared" si="21"/>
        <v>0</v>
      </c>
      <c r="I61" s="51">
        <f t="shared" si="0"/>
        <v>0</v>
      </c>
      <c r="J61" s="51"/>
      <c r="K61" s="112"/>
      <c r="L61" s="53">
        <f t="shared" si="22"/>
        <v>0</v>
      </c>
      <c r="M61" s="112"/>
      <c r="N61" s="53">
        <f t="shared" si="4"/>
        <v>0</v>
      </c>
      <c r="O61" s="53">
        <f t="shared" si="5"/>
        <v>0</v>
      </c>
      <c r="P61" s="1"/>
      <c r="R61" s="1"/>
      <c r="S61" s="1"/>
      <c r="T61" s="1"/>
      <c r="U61" s="1"/>
    </row>
    <row r="62" spans="3:21" ht="12.5">
      <c r="C62" s="49">
        <f>IF(D11="","-",+C61+1)</f>
        <v>2061</v>
      </c>
      <c r="D62" s="54">
        <f>IF(F61+SUM(E$17:E61)=D$10,F61,D$10-SUM(E$17:E61))</f>
        <v>0</v>
      </c>
      <c r="E62" s="374">
        <f>IF(+I14&lt;F61,I14,D62)</f>
        <v>0</v>
      </c>
      <c r="F62" s="54">
        <f t="shared" si="19"/>
        <v>0</v>
      </c>
      <c r="G62" s="375">
        <f t="shared" si="20"/>
        <v>0</v>
      </c>
      <c r="H62" s="356">
        <f t="shared" si="21"/>
        <v>0</v>
      </c>
      <c r="I62" s="51">
        <f t="shared" si="0"/>
        <v>0</v>
      </c>
      <c r="J62" s="51"/>
      <c r="K62" s="112"/>
      <c r="L62" s="53">
        <f t="shared" si="22"/>
        <v>0</v>
      </c>
      <c r="M62" s="112"/>
      <c r="N62" s="53">
        <f t="shared" si="4"/>
        <v>0</v>
      </c>
      <c r="O62" s="53">
        <f t="shared" si="5"/>
        <v>0</v>
      </c>
      <c r="P62" s="1"/>
      <c r="R62" s="1"/>
      <c r="S62" s="1"/>
      <c r="T62" s="1"/>
      <c r="U62" s="1"/>
    </row>
    <row r="63" spans="3:21" ht="12.5">
      <c r="C63" s="49">
        <f>IF(D11="","-",+C62+1)</f>
        <v>2062</v>
      </c>
      <c r="D63" s="54">
        <f>IF(F62+SUM(E$17:E62)=D$10,F62,D$10-SUM(E$17:E62))</f>
        <v>0</v>
      </c>
      <c r="E63" s="374">
        <f>IF(+I14&lt;F62,I14,D63)</f>
        <v>0</v>
      </c>
      <c r="F63" s="54">
        <f t="shared" si="19"/>
        <v>0</v>
      </c>
      <c r="G63" s="375">
        <f t="shared" si="20"/>
        <v>0</v>
      </c>
      <c r="H63" s="356">
        <f t="shared" si="21"/>
        <v>0</v>
      </c>
      <c r="I63" s="51">
        <f t="shared" si="0"/>
        <v>0</v>
      </c>
      <c r="J63" s="51"/>
      <c r="K63" s="112"/>
      <c r="L63" s="53">
        <f t="shared" si="22"/>
        <v>0</v>
      </c>
      <c r="M63" s="112"/>
      <c r="N63" s="53">
        <f t="shared" si="4"/>
        <v>0</v>
      </c>
      <c r="O63" s="53">
        <f t="shared" si="5"/>
        <v>0</v>
      </c>
      <c r="P63" s="1"/>
      <c r="R63" s="1"/>
      <c r="S63" s="1"/>
      <c r="T63" s="1"/>
      <c r="U63" s="1"/>
    </row>
    <row r="64" spans="3:21" ht="12.5">
      <c r="C64" s="49">
        <f>IF(D11="","-",+C63+1)</f>
        <v>2063</v>
      </c>
      <c r="D64" s="54">
        <f>IF(F63+SUM(E$17:E63)=D$10,F63,D$10-SUM(E$17:E63))</f>
        <v>0</v>
      </c>
      <c r="E64" s="374">
        <f>IF(+I14&lt;F63,I14,D64)</f>
        <v>0</v>
      </c>
      <c r="F64" s="54">
        <f t="shared" si="19"/>
        <v>0</v>
      </c>
      <c r="G64" s="375">
        <f t="shared" si="20"/>
        <v>0</v>
      </c>
      <c r="H64" s="356">
        <f t="shared" si="21"/>
        <v>0</v>
      </c>
      <c r="I64" s="51">
        <f t="shared" si="0"/>
        <v>0</v>
      </c>
      <c r="J64" s="51"/>
      <c r="K64" s="112"/>
      <c r="L64" s="53">
        <f t="shared" si="22"/>
        <v>0</v>
      </c>
      <c r="M64" s="112"/>
      <c r="N64" s="53">
        <f t="shared" si="4"/>
        <v>0</v>
      </c>
      <c r="O64" s="53">
        <f t="shared" si="5"/>
        <v>0</v>
      </c>
      <c r="P64" s="1"/>
      <c r="R64" s="1"/>
      <c r="S64" s="1"/>
      <c r="T64" s="1"/>
      <c r="U64" s="1"/>
    </row>
    <row r="65" spans="2:21" ht="12.5">
      <c r="C65" s="49">
        <f>IF(D11="","-",+C64+1)</f>
        <v>2064</v>
      </c>
      <c r="D65" s="54">
        <f>IF(F64+SUM(E$17:E64)=D$10,F64,D$10-SUM(E$17:E64))</f>
        <v>0</v>
      </c>
      <c r="E65" s="374">
        <f>IF(+I14&lt;F64,I14,D65)</f>
        <v>0</v>
      </c>
      <c r="F65" s="54">
        <f t="shared" si="19"/>
        <v>0</v>
      </c>
      <c r="G65" s="375">
        <f t="shared" si="20"/>
        <v>0</v>
      </c>
      <c r="H65" s="356">
        <f t="shared" si="21"/>
        <v>0</v>
      </c>
      <c r="I65" s="51">
        <f t="shared" si="0"/>
        <v>0</v>
      </c>
      <c r="J65" s="51"/>
      <c r="K65" s="112"/>
      <c r="L65" s="53">
        <f t="shared" si="22"/>
        <v>0</v>
      </c>
      <c r="M65" s="112"/>
      <c r="N65" s="53">
        <f t="shared" si="4"/>
        <v>0</v>
      </c>
      <c r="O65" s="53">
        <f t="shared" si="5"/>
        <v>0</v>
      </c>
      <c r="P65" s="1"/>
      <c r="R65" s="1"/>
      <c r="S65" s="1"/>
      <c r="T65" s="1"/>
      <c r="U65" s="1"/>
    </row>
    <row r="66" spans="2:21" ht="12.5">
      <c r="C66" s="49">
        <f>IF(D11="","-",+C65+1)</f>
        <v>2065</v>
      </c>
      <c r="D66" s="54">
        <f>IF(F65+SUM(E$17:E65)=D$10,F65,D$10-SUM(E$17:E65))</f>
        <v>0</v>
      </c>
      <c r="E66" s="374">
        <f>IF(+I14&lt;F65,I14,D66)</f>
        <v>0</v>
      </c>
      <c r="F66" s="54">
        <f t="shared" si="19"/>
        <v>0</v>
      </c>
      <c r="G66" s="375">
        <f t="shared" si="20"/>
        <v>0</v>
      </c>
      <c r="H66" s="356">
        <f t="shared" si="21"/>
        <v>0</v>
      </c>
      <c r="I66" s="51">
        <f t="shared" si="0"/>
        <v>0</v>
      </c>
      <c r="J66" s="51"/>
      <c r="K66" s="112"/>
      <c r="L66" s="53">
        <f t="shared" si="22"/>
        <v>0</v>
      </c>
      <c r="M66" s="112"/>
      <c r="N66" s="53">
        <f t="shared" si="4"/>
        <v>0</v>
      </c>
      <c r="O66" s="53">
        <f t="shared" si="5"/>
        <v>0</v>
      </c>
      <c r="P66" s="1"/>
      <c r="R66" s="1"/>
      <c r="S66" s="1"/>
      <c r="T66" s="1"/>
      <c r="U66" s="1"/>
    </row>
    <row r="67" spans="2:21" ht="12.5">
      <c r="C67" s="49">
        <f>IF(D11="","-",+C66+1)</f>
        <v>2066</v>
      </c>
      <c r="D67" s="54">
        <f>IF(F66+SUM(E$17:E66)=D$10,F66,D$10-SUM(E$17:E66))</f>
        <v>0</v>
      </c>
      <c r="E67" s="374">
        <f>IF(+I14&lt;F66,I14,D67)</f>
        <v>0</v>
      </c>
      <c r="F67" s="54">
        <f t="shared" si="19"/>
        <v>0</v>
      </c>
      <c r="G67" s="375">
        <f t="shared" si="20"/>
        <v>0</v>
      </c>
      <c r="H67" s="356">
        <f t="shared" si="21"/>
        <v>0</v>
      </c>
      <c r="I67" s="51">
        <f t="shared" si="0"/>
        <v>0</v>
      </c>
      <c r="J67" s="51"/>
      <c r="K67" s="112"/>
      <c r="L67" s="53">
        <f t="shared" si="22"/>
        <v>0</v>
      </c>
      <c r="M67" s="112"/>
      <c r="N67" s="53">
        <f t="shared" si="4"/>
        <v>0</v>
      </c>
      <c r="O67" s="53">
        <f t="shared" si="5"/>
        <v>0</v>
      </c>
      <c r="P67" s="1"/>
      <c r="R67" s="1"/>
      <c r="S67" s="1"/>
      <c r="T67" s="1"/>
      <c r="U67" s="1"/>
    </row>
    <row r="68" spans="2:21" ht="12.5">
      <c r="C68" s="49">
        <f>IF(D11="","-",+C67+1)</f>
        <v>2067</v>
      </c>
      <c r="D68" s="54">
        <f>IF(F67+SUM(E$17:E67)=D$10,F67,D$10-SUM(E$17:E67))</f>
        <v>0</v>
      </c>
      <c r="E68" s="374">
        <f>IF(+I14&lt;F67,I14,D68)</f>
        <v>0</v>
      </c>
      <c r="F68" s="54">
        <f t="shared" si="19"/>
        <v>0</v>
      </c>
      <c r="G68" s="375">
        <f t="shared" si="20"/>
        <v>0</v>
      </c>
      <c r="H68" s="356">
        <f t="shared" si="21"/>
        <v>0</v>
      </c>
      <c r="I68" s="51">
        <f t="shared" si="0"/>
        <v>0</v>
      </c>
      <c r="J68" s="51"/>
      <c r="K68" s="112"/>
      <c r="L68" s="53">
        <f t="shared" si="22"/>
        <v>0</v>
      </c>
      <c r="M68" s="112"/>
      <c r="N68" s="53">
        <f t="shared" si="4"/>
        <v>0</v>
      </c>
      <c r="O68" s="53">
        <f t="shared" si="5"/>
        <v>0</v>
      </c>
      <c r="P68" s="1"/>
      <c r="R68" s="1"/>
      <c r="S68" s="1"/>
      <c r="T68" s="1"/>
      <c r="U68" s="1"/>
    </row>
    <row r="69" spans="2:21" ht="12.5">
      <c r="C69" s="49">
        <f>IF(D11="","-",+C68+1)</f>
        <v>2068</v>
      </c>
      <c r="D69" s="54">
        <f>IF(F68+SUM(E$17:E68)=D$10,F68,D$10-SUM(E$17:E68))</f>
        <v>0</v>
      </c>
      <c r="E69" s="374">
        <f>IF(+I14&lt;F68,I14,D69)</f>
        <v>0</v>
      </c>
      <c r="F69" s="54">
        <f t="shared" si="19"/>
        <v>0</v>
      </c>
      <c r="G69" s="375">
        <f t="shared" si="20"/>
        <v>0</v>
      </c>
      <c r="H69" s="356">
        <f t="shared" si="21"/>
        <v>0</v>
      </c>
      <c r="I69" s="51">
        <f t="shared" si="0"/>
        <v>0</v>
      </c>
      <c r="J69" s="51"/>
      <c r="K69" s="112"/>
      <c r="L69" s="53">
        <f t="shared" si="22"/>
        <v>0</v>
      </c>
      <c r="M69" s="112"/>
      <c r="N69" s="53">
        <f t="shared" si="4"/>
        <v>0</v>
      </c>
      <c r="O69" s="53">
        <f t="shared" si="5"/>
        <v>0</v>
      </c>
      <c r="P69" s="1"/>
      <c r="R69" s="1"/>
      <c r="S69" s="1"/>
      <c r="T69" s="1"/>
      <c r="U69" s="1"/>
    </row>
    <row r="70" spans="2:21" ht="12.5">
      <c r="C70" s="49">
        <f>IF(D11="","-",+C69+1)</f>
        <v>2069</v>
      </c>
      <c r="D70" s="54">
        <f>IF(F69+SUM(E$17:E69)=D$10,F69,D$10-SUM(E$17:E69))</f>
        <v>0</v>
      </c>
      <c r="E70" s="374">
        <f>IF(+I14&lt;F69,I14,D70)</f>
        <v>0</v>
      </c>
      <c r="F70" s="54">
        <f t="shared" si="19"/>
        <v>0</v>
      </c>
      <c r="G70" s="375">
        <f t="shared" si="20"/>
        <v>0</v>
      </c>
      <c r="H70" s="356">
        <f t="shared" si="21"/>
        <v>0</v>
      </c>
      <c r="I70" s="51">
        <f t="shared" si="0"/>
        <v>0</v>
      </c>
      <c r="J70" s="51"/>
      <c r="K70" s="112"/>
      <c r="L70" s="53">
        <f t="shared" si="22"/>
        <v>0</v>
      </c>
      <c r="M70" s="112"/>
      <c r="N70" s="53">
        <f t="shared" si="4"/>
        <v>0</v>
      </c>
      <c r="O70" s="53">
        <f t="shared" si="5"/>
        <v>0</v>
      </c>
      <c r="P70" s="1"/>
      <c r="R70" s="1"/>
      <c r="S70" s="1"/>
      <c r="T70" s="1"/>
      <c r="U70" s="1"/>
    </row>
    <row r="71" spans="2:21" ht="12.5">
      <c r="C71" s="49">
        <f>IF(D11="","-",+C70+1)</f>
        <v>2070</v>
      </c>
      <c r="D71" s="54">
        <f>IF(F70+SUM(E$17:E70)=D$10,F70,D$10-SUM(E$17:E70))</f>
        <v>0</v>
      </c>
      <c r="E71" s="374">
        <f>IF(+I14&lt;F70,I14,D71)</f>
        <v>0</v>
      </c>
      <c r="F71" s="54">
        <f t="shared" si="19"/>
        <v>0</v>
      </c>
      <c r="G71" s="375">
        <f t="shared" si="20"/>
        <v>0</v>
      </c>
      <c r="H71" s="356">
        <f t="shared" si="21"/>
        <v>0</v>
      </c>
      <c r="I71" s="51">
        <f t="shared" si="0"/>
        <v>0</v>
      </c>
      <c r="J71" s="51"/>
      <c r="K71" s="112"/>
      <c r="L71" s="53">
        <f t="shared" si="22"/>
        <v>0</v>
      </c>
      <c r="M71" s="112"/>
      <c r="N71" s="53">
        <f t="shared" si="4"/>
        <v>0</v>
      </c>
      <c r="O71" s="53">
        <f t="shared" si="5"/>
        <v>0</v>
      </c>
      <c r="P71" s="1"/>
      <c r="R71" s="1"/>
      <c r="S71" s="1"/>
      <c r="T71" s="1"/>
      <c r="U71" s="1"/>
    </row>
    <row r="72" spans="2:21" ht="12.5">
      <c r="C72" s="49">
        <f>IF(D11="","-",+C71+1)</f>
        <v>2071</v>
      </c>
      <c r="D72" s="54">
        <f>IF(F71+SUM(E$17:E71)=D$10,F71,D$10-SUM(E$17:E71))</f>
        <v>0</v>
      </c>
      <c r="E72" s="374">
        <f>IF(+I14&lt;F71,I14,D72)</f>
        <v>0</v>
      </c>
      <c r="F72" s="54">
        <f t="shared" si="19"/>
        <v>0</v>
      </c>
      <c r="G72" s="375">
        <f t="shared" si="20"/>
        <v>0</v>
      </c>
      <c r="H72" s="356">
        <f t="shared" si="21"/>
        <v>0</v>
      </c>
      <c r="I72" s="51">
        <f t="shared" si="0"/>
        <v>0</v>
      </c>
      <c r="J72" s="51"/>
      <c r="K72" s="112"/>
      <c r="L72" s="53">
        <f t="shared" si="22"/>
        <v>0</v>
      </c>
      <c r="M72" s="112"/>
      <c r="N72" s="53">
        <f t="shared" si="4"/>
        <v>0</v>
      </c>
      <c r="O72" s="53">
        <f t="shared" si="5"/>
        <v>0</v>
      </c>
      <c r="P72" s="1"/>
      <c r="R72" s="1"/>
      <c r="S72" s="1"/>
      <c r="T72" s="1"/>
      <c r="U72" s="1"/>
    </row>
    <row r="73" spans="2:21" ht="13" thickBot="1">
      <c r="C73" s="58">
        <f>IF(D11="","-",+C72+1)</f>
        <v>2072</v>
      </c>
      <c r="D73" s="59">
        <f>IF(F72+SUM(E$17:E72)=D$10,F72,D$10-SUM(E$17:E72))</f>
        <v>0</v>
      </c>
      <c r="E73" s="386">
        <f>IF(+I14&lt;F72,I14,D73)</f>
        <v>0</v>
      </c>
      <c r="F73" s="59">
        <f t="shared" si="19"/>
        <v>0</v>
      </c>
      <c r="G73" s="59">
        <f t="shared" si="20"/>
        <v>0</v>
      </c>
      <c r="H73" s="59">
        <f t="shared" si="21"/>
        <v>0</v>
      </c>
      <c r="I73" s="62">
        <f t="shared" si="0"/>
        <v>0</v>
      </c>
      <c r="J73" s="51"/>
      <c r="K73" s="113"/>
      <c r="L73" s="63">
        <f t="shared" si="22"/>
        <v>0</v>
      </c>
      <c r="M73" s="113"/>
      <c r="N73" s="63">
        <f t="shared" si="4"/>
        <v>0</v>
      </c>
      <c r="O73" s="63">
        <f t="shared" si="5"/>
        <v>0</v>
      </c>
      <c r="P73" s="1"/>
      <c r="R73" s="1"/>
      <c r="S73" s="1"/>
      <c r="T73" s="1"/>
      <c r="U73" s="1"/>
    </row>
    <row r="74" spans="2:21" ht="12.5">
      <c r="C74" s="11" t="s">
        <v>75</v>
      </c>
      <c r="D74" s="239"/>
      <c r="E74" s="239">
        <f>SUM(E17:E73)</f>
        <v>68247468.75</v>
      </c>
      <c r="F74" s="239"/>
      <c r="G74" s="239">
        <f>SUM(G17:G73)</f>
        <v>188082642.07486239</v>
      </c>
      <c r="H74" s="239">
        <f>SUM(H17:H73)</f>
        <v>188082642.07486239</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14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8300462.8301983364</v>
      </c>
      <c r="N88" s="393">
        <f>IF(J93&lt;D11,0,VLOOKUP(J93,C17:O73,11))</f>
        <v>8300462.8301983364</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9223238.9411492385</v>
      </c>
      <c r="N89" s="396">
        <f>IF(J93&lt;D11,0,VLOOKUP(J93,C100:P155,7))</f>
        <v>9223238.9411492385</v>
      </c>
      <c r="O89" s="70">
        <f>+N89-M89</f>
        <v>0</v>
      </c>
      <c r="P89" s="1"/>
      <c r="Q89" s="1"/>
      <c r="R89" s="1"/>
      <c r="S89" s="1"/>
      <c r="T89" s="1"/>
      <c r="U89" s="1"/>
    </row>
    <row r="90" spans="1:21" ht="13.5" thickBot="1">
      <c r="C90" s="25" t="s">
        <v>82</v>
      </c>
      <c r="D90" s="96" t="str">
        <f>+D7</f>
        <v>Valliant-NW Texarkana 345 kV</v>
      </c>
      <c r="E90" s="1"/>
      <c r="F90" s="1"/>
      <c r="G90" s="1"/>
      <c r="H90" s="1"/>
      <c r="I90" s="257"/>
      <c r="J90" s="257"/>
      <c r="K90" s="397"/>
      <c r="L90" s="109" t="s">
        <v>135</v>
      </c>
      <c r="M90" s="398">
        <f>+M89-M88</f>
        <v>922776.1109509021</v>
      </c>
      <c r="N90" s="398">
        <f>+N89-N88</f>
        <v>922776.1109509021</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 2009089</v>
      </c>
      <c r="E92" s="75"/>
      <c r="F92" s="75"/>
      <c r="G92" s="75"/>
      <c r="H92" s="75"/>
      <c r="I92" s="75"/>
      <c r="J92" s="75"/>
      <c r="Q92" s="1"/>
      <c r="R92" s="1"/>
      <c r="S92" s="1"/>
      <c r="T92" s="1"/>
      <c r="U92" s="1"/>
    </row>
    <row r="93" spans="1:21" ht="13">
      <c r="C93" s="34" t="s">
        <v>49</v>
      </c>
      <c r="D93" s="355">
        <v>68247469</v>
      </c>
      <c r="E93" s="1" t="s">
        <v>84</v>
      </c>
      <c r="H93" s="2"/>
      <c r="I93" s="2"/>
      <c r="J93" s="36">
        <f>+'OKT.WS.G.BPU.ATRR.True-up'!M16</f>
        <v>2024</v>
      </c>
      <c r="K93" s="33"/>
      <c r="L93" s="239" t="s">
        <v>85</v>
      </c>
      <c r="P93" s="1"/>
      <c r="Q93" s="1"/>
      <c r="R93" s="1"/>
      <c r="S93" s="1"/>
      <c r="T93" s="1"/>
      <c r="U93" s="1"/>
    </row>
    <row r="94" spans="1:21" ht="12.5">
      <c r="C94" s="34" t="s">
        <v>52</v>
      </c>
      <c r="D94" s="85">
        <f>IF(D11=I10,"",D11)</f>
        <v>2016</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09">
        <f>IF(D11=I10,"",D12)</f>
        <v>12</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4014557</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C100" s="49">
        <f>IF(D94= "","-",D94)</f>
        <v>2016</v>
      </c>
      <c r="D100" s="368">
        <v>0</v>
      </c>
      <c r="E100" s="370">
        <v>1692714.9</v>
      </c>
      <c r="F100" s="372">
        <v>67708596</v>
      </c>
      <c r="G100" s="372">
        <v>33854298</v>
      </c>
      <c r="H100" s="370">
        <v>3668771.9731289423</v>
      </c>
      <c r="I100" s="371">
        <v>3668771.9731289423</v>
      </c>
      <c r="J100" s="53">
        <f t="shared" ref="J100:J131" si="23">+I100-H100</f>
        <v>0</v>
      </c>
      <c r="K100" s="53"/>
      <c r="L100" s="111">
        <f>+H100</f>
        <v>3668771.9731289423</v>
      </c>
      <c r="M100" s="52">
        <f t="shared" ref="M100:M131" si="24">IF(L100&lt;&gt;0,+H100-L100,0)</f>
        <v>0</v>
      </c>
      <c r="N100" s="111">
        <f>+I100</f>
        <v>3668771.9731289423</v>
      </c>
      <c r="O100" s="52">
        <f t="shared" ref="O100:O131" si="25">IF(N100&lt;&gt;0,+I100-N100,0)</f>
        <v>0</v>
      </c>
      <c r="P100" s="52">
        <f t="shared" ref="P100:P131" si="26">+O100-M100</f>
        <v>0</v>
      </c>
      <c r="Q100" s="1"/>
      <c r="R100" s="1"/>
      <c r="S100" s="1"/>
      <c r="T100" s="1"/>
      <c r="U100" s="1"/>
    </row>
    <row r="101" spans="1:21" ht="12.5">
      <c r="C101" s="49">
        <f>IF(D94="","-",+C100+1)</f>
        <v>2017</v>
      </c>
      <c r="D101" s="368">
        <v>66537373.100000001</v>
      </c>
      <c r="E101" s="370">
        <v>1705752.2</v>
      </c>
      <c r="F101" s="372">
        <v>64831620.899999999</v>
      </c>
      <c r="G101" s="372">
        <v>65684497</v>
      </c>
      <c r="H101" s="370">
        <v>9412899.4207950477</v>
      </c>
      <c r="I101" s="371">
        <v>9412899.4207950477</v>
      </c>
      <c r="J101" s="53">
        <f t="shared" si="23"/>
        <v>0</v>
      </c>
      <c r="K101" s="53"/>
      <c r="L101" s="373">
        <f>H101</f>
        <v>9412899.4207950477</v>
      </c>
      <c r="M101" s="53">
        <f>IF(L101&lt;&gt;0,+H101-L101,0)</f>
        <v>0</v>
      </c>
      <c r="N101" s="373">
        <f>I101</f>
        <v>9412899.4207950477</v>
      </c>
      <c r="O101" s="53">
        <f>IF(N101&lt;&gt;0,+I101-N101,0)</f>
        <v>0</v>
      </c>
      <c r="P101" s="53">
        <f>+O101-M101</f>
        <v>0</v>
      </c>
      <c r="Q101" s="1"/>
      <c r="R101" s="1"/>
      <c r="S101" s="1"/>
      <c r="T101" s="1"/>
      <c r="U101" s="1"/>
    </row>
    <row r="102" spans="1:21" ht="12.5">
      <c r="C102" s="49">
        <f>IF(D94="","-",+C101+1)</f>
        <v>2018</v>
      </c>
      <c r="D102" s="368">
        <v>64831620.899999999</v>
      </c>
      <c r="E102" s="370">
        <v>1895280.2222222222</v>
      </c>
      <c r="F102" s="372">
        <v>62936340.677777775</v>
      </c>
      <c r="G102" s="372">
        <v>63883980.788888887</v>
      </c>
      <c r="H102" s="370">
        <v>8639029.6924960874</v>
      </c>
      <c r="I102" s="371">
        <v>8639029.6924960874</v>
      </c>
      <c r="J102" s="53">
        <f t="shared" si="23"/>
        <v>0</v>
      </c>
      <c r="K102" s="53"/>
      <c r="L102" s="373">
        <f>H102</f>
        <v>8639029.6924960874</v>
      </c>
      <c r="M102" s="53">
        <f>IF(L102&lt;&gt;0,+H102-L102,0)</f>
        <v>0</v>
      </c>
      <c r="N102" s="373">
        <f>I102</f>
        <v>8639029.6924960874</v>
      </c>
      <c r="O102" s="53">
        <f t="shared" si="25"/>
        <v>0</v>
      </c>
      <c r="P102" s="53">
        <f t="shared" si="26"/>
        <v>0</v>
      </c>
      <c r="Q102" s="1"/>
      <c r="R102" s="1"/>
      <c r="S102" s="1"/>
      <c r="T102" s="1"/>
      <c r="U102" s="1"/>
    </row>
    <row r="103" spans="1:21" ht="12.5">
      <c r="C103" s="49">
        <f>IF(D94="","-",+C102+1)</f>
        <v>2019</v>
      </c>
      <c r="D103" s="368">
        <v>64646436.577777781</v>
      </c>
      <c r="E103" s="370">
        <v>1895763.0277777778</v>
      </c>
      <c r="F103" s="372">
        <v>62750673.550000004</v>
      </c>
      <c r="G103" s="372">
        <v>63698555.063888893</v>
      </c>
      <c r="H103" s="370">
        <v>8619938.5043946709</v>
      </c>
      <c r="I103" s="371">
        <v>8619938.5043946709</v>
      </c>
      <c r="J103" s="53">
        <f t="shared" si="23"/>
        <v>0</v>
      </c>
      <c r="K103" s="53"/>
      <c r="L103" s="373">
        <f>H103</f>
        <v>8619938.5043946709</v>
      </c>
      <c r="M103" s="53">
        <f>IF(L103&lt;&gt;0,+H103-L103,0)</f>
        <v>0</v>
      </c>
      <c r="N103" s="373">
        <f>I103</f>
        <v>8619938.5043946709</v>
      </c>
      <c r="O103" s="53">
        <f t="shared" si="25"/>
        <v>0</v>
      </c>
      <c r="P103" s="53">
        <f t="shared" si="26"/>
        <v>0</v>
      </c>
      <c r="Q103" s="1"/>
      <c r="R103" s="1"/>
      <c r="S103" s="1"/>
      <c r="T103" s="1"/>
      <c r="U103" s="1"/>
    </row>
    <row r="104" spans="1:21" ht="12.5">
      <c r="C104" s="49">
        <f>IF(D94="","-",+C103+1)</f>
        <v>2020</v>
      </c>
      <c r="D104" s="368">
        <v>61057958.649999999</v>
      </c>
      <c r="E104" s="370">
        <v>2437409.6071428573</v>
      </c>
      <c r="F104" s="372">
        <v>58620549.04285714</v>
      </c>
      <c r="G104" s="372">
        <v>59839253.846428573</v>
      </c>
      <c r="H104" s="370">
        <v>8805113.9847133383</v>
      </c>
      <c r="I104" s="371">
        <v>8805113.9847133383</v>
      </c>
      <c r="J104" s="53">
        <f t="shared" si="23"/>
        <v>0</v>
      </c>
      <c r="K104" s="53"/>
      <c r="L104" s="373">
        <f t="shared" ref="L104:L108" si="27">H104</f>
        <v>8805113.9847133383</v>
      </c>
      <c r="M104" s="53">
        <f t="shared" ref="M104:M108" si="28">IF(L104&lt;&gt;0,+H104-L104,0)</f>
        <v>0</v>
      </c>
      <c r="N104" s="373">
        <f t="shared" ref="N104:N108" si="29">I104</f>
        <v>8805113.9847133383</v>
      </c>
      <c r="O104" s="53">
        <f t="shared" ref="O104:O108" si="30">IF(N104&lt;&gt;0,+I104-N104,0)</f>
        <v>0</v>
      </c>
      <c r="P104" s="53">
        <f t="shared" ref="P104:P108" si="31">+O104-M104</f>
        <v>0</v>
      </c>
      <c r="Q104" s="1"/>
      <c r="R104" s="1"/>
      <c r="S104" s="1"/>
      <c r="T104" s="1"/>
      <c r="U104" s="1"/>
    </row>
    <row r="105" spans="1:21" ht="12.5">
      <c r="C105" s="49">
        <f>IF(D94="","-",+C104+1)</f>
        <v>2021</v>
      </c>
      <c r="D105" s="368">
        <v>58620549.04285714</v>
      </c>
      <c r="E105" s="370">
        <v>2729898.76</v>
      </c>
      <c r="F105" s="372">
        <v>55890650.282857142</v>
      </c>
      <c r="G105" s="372">
        <v>57255599.662857145</v>
      </c>
      <c r="H105" s="370">
        <v>9483884.5595619641</v>
      </c>
      <c r="I105" s="371">
        <v>9483884.5595619641</v>
      </c>
      <c r="J105" s="53">
        <f t="shared" si="23"/>
        <v>0</v>
      </c>
      <c r="K105" s="53"/>
      <c r="L105" s="373">
        <f t="shared" si="27"/>
        <v>9483884.5595619641</v>
      </c>
      <c r="M105" s="53">
        <f t="shared" si="28"/>
        <v>0</v>
      </c>
      <c r="N105" s="373">
        <f t="shared" si="29"/>
        <v>9483884.5595619641</v>
      </c>
      <c r="O105" s="53">
        <f t="shared" si="30"/>
        <v>0</v>
      </c>
      <c r="P105" s="53">
        <f t="shared" si="31"/>
        <v>0</v>
      </c>
      <c r="Q105" s="1"/>
      <c r="R105" s="1"/>
      <c r="S105" s="1"/>
      <c r="T105" s="1"/>
      <c r="U105" s="1"/>
    </row>
    <row r="106" spans="1:21" ht="12.5">
      <c r="C106" s="49">
        <f>IF(D94="","-",+C105+1)</f>
        <v>2022</v>
      </c>
      <c r="D106" s="368">
        <v>55890650.282857142</v>
      </c>
      <c r="E106" s="370">
        <v>3249879.4761904762</v>
      </c>
      <c r="F106" s="372">
        <v>52640770.806666665</v>
      </c>
      <c r="G106" s="372">
        <v>54265710.544761904</v>
      </c>
      <c r="H106" s="370">
        <v>9488592.0227581467</v>
      </c>
      <c r="I106" s="371">
        <v>9488592.0227581467</v>
      </c>
      <c r="J106" s="53">
        <f t="shared" si="23"/>
        <v>0</v>
      </c>
      <c r="K106" s="53"/>
      <c r="L106" s="373">
        <f t="shared" si="27"/>
        <v>9488592.0227581467</v>
      </c>
      <c r="M106" s="53">
        <f t="shared" si="28"/>
        <v>0</v>
      </c>
      <c r="N106" s="373">
        <f t="shared" si="29"/>
        <v>9488592.0227581467</v>
      </c>
      <c r="O106" s="53">
        <f t="shared" si="30"/>
        <v>0</v>
      </c>
      <c r="P106" s="53">
        <f t="shared" si="31"/>
        <v>0</v>
      </c>
      <c r="Q106" s="1"/>
      <c r="R106" s="1"/>
      <c r="S106" s="1"/>
      <c r="T106" s="1"/>
      <c r="U106" s="1"/>
    </row>
    <row r="107" spans="1:21" ht="12.5">
      <c r="C107" s="49">
        <f>IF(D94="","-",+C106+1)</f>
        <v>2023</v>
      </c>
      <c r="D107" s="368">
        <v>52640770.556666672</v>
      </c>
      <c r="E107" s="370">
        <v>3591972.039473684</v>
      </c>
      <c r="F107" s="372">
        <v>49048798.51719299</v>
      </c>
      <c r="G107" s="372">
        <v>50844784.536929831</v>
      </c>
      <c r="H107" s="370">
        <v>9166297.2923795395</v>
      </c>
      <c r="I107" s="371">
        <v>9166297.2923795395</v>
      </c>
      <c r="J107" s="53">
        <f t="shared" si="23"/>
        <v>0</v>
      </c>
      <c r="K107" s="53"/>
      <c r="L107" s="373">
        <f t="shared" si="27"/>
        <v>9166297.2923795395</v>
      </c>
      <c r="M107" s="53">
        <f t="shared" si="28"/>
        <v>0</v>
      </c>
      <c r="N107" s="373">
        <f t="shared" si="29"/>
        <v>9166297.2923795395</v>
      </c>
      <c r="O107" s="53">
        <f t="shared" si="30"/>
        <v>0</v>
      </c>
      <c r="P107" s="53">
        <f t="shared" si="31"/>
        <v>0</v>
      </c>
      <c r="Q107" s="1"/>
      <c r="R107" s="1"/>
      <c r="S107" s="1"/>
      <c r="T107" s="1"/>
      <c r="U107" s="1"/>
    </row>
    <row r="108" spans="1:21" ht="12.5">
      <c r="C108" s="49">
        <f>IF(D94="","-",+C107+1)</f>
        <v>2024</v>
      </c>
      <c r="D108" s="368">
        <v>49048798.51719299</v>
      </c>
      <c r="E108" s="370">
        <v>4014556.9852941176</v>
      </c>
      <c r="F108" s="372">
        <v>45034241.531898871</v>
      </c>
      <c r="G108" s="372">
        <v>47041520.02454593</v>
      </c>
      <c r="H108" s="370">
        <v>9223238.9411492385</v>
      </c>
      <c r="I108" s="371">
        <v>9223238.9411492385</v>
      </c>
      <c r="J108" s="53">
        <f t="shared" si="23"/>
        <v>0</v>
      </c>
      <c r="K108" s="53"/>
      <c r="L108" s="373">
        <f t="shared" si="27"/>
        <v>9223238.9411492385</v>
      </c>
      <c r="M108" s="53">
        <f t="shared" si="28"/>
        <v>0</v>
      </c>
      <c r="N108" s="373">
        <f t="shared" si="29"/>
        <v>9223238.9411492385</v>
      </c>
      <c r="O108" s="53">
        <f t="shared" si="30"/>
        <v>0</v>
      </c>
      <c r="P108" s="53">
        <f t="shared" si="31"/>
        <v>0</v>
      </c>
      <c r="Q108" s="1"/>
      <c r="R108" s="1"/>
      <c r="S108" s="1"/>
      <c r="T108" s="1"/>
      <c r="U108" s="1"/>
    </row>
    <row r="109" spans="1:21" ht="12.5">
      <c r="C109" s="49">
        <f>IF(D94="","-",+C108+1)</f>
        <v>2025</v>
      </c>
      <c r="D109" s="11">
        <f>IF(F108+SUM(E$100:E108)=D$93,F108,D$93-SUM(E$100:E108))</f>
        <v>45034241.781898871</v>
      </c>
      <c r="E109" s="374">
        <f>IF(+J97&lt;F108,J97,D109)</f>
        <v>4014557</v>
      </c>
      <c r="F109" s="54">
        <f t="shared" ref="F109:F131" si="32">+D109-E109</f>
        <v>41019684.781898871</v>
      </c>
      <c r="G109" s="54">
        <f t="shared" ref="G109:G131" si="33">+(F109+D109)/2</f>
        <v>43026963.281898871</v>
      </c>
      <c r="H109" s="444">
        <f t="shared" ref="H109:H155" si="34">+J$95*G109+E109</f>
        <v>8778726.3368906118</v>
      </c>
      <c r="I109" s="445">
        <f t="shared" ref="I109:I155" si="35">+J$96*G109+E109</f>
        <v>8778726.3368906118</v>
      </c>
      <c r="J109" s="53">
        <f t="shared" si="23"/>
        <v>0</v>
      </c>
      <c r="K109" s="53"/>
      <c r="L109" s="112"/>
      <c r="M109" s="53">
        <f t="shared" si="24"/>
        <v>0</v>
      </c>
      <c r="N109" s="112"/>
      <c r="O109" s="53">
        <f t="shared" si="25"/>
        <v>0</v>
      </c>
      <c r="P109" s="53">
        <f t="shared" si="26"/>
        <v>0</v>
      </c>
      <c r="Q109" s="1"/>
      <c r="R109" s="1"/>
      <c r="S109" s="1"/>
      <c r="T109" s="1"/>
      <c r="U109" s="1"/>
    </row>
    <row r="110" spans="1:21" ht="12.5">
      <c r="C110" s="49">
        <f>IF(D94="","-",+C109+1)</f>
        <v>2026</v>
      </c>
      <c r="D110" s="11">
        <f>IF(F109+SUM(E$100:E109)=D$93,F109,D$93-SUM(E$100:E109))</f>
        <v>41019684.781898871</v>
      </c>
      <c r="E110" s="374">
        <f>IF(+J97&lt;F109,J97,D110)</f>
        <v>4014557</v>
      </c>
      <c r="F110" s="54">
        <f t="shared" si="32"/>
        <v>37005127.781898871</v>
      </c>
      <c r="G110" s="54">
        <f t="shared" si="33"/>
        <v>39012406.281898871</v>
      </c>
      <c r="H110" s="444">
        <f t="shared" si="34"/>
        <v>8334213.6894306475</v>
      </c>
      <c r="I110" s="445">
        <f t="shared" si="35"/>
        <v>8334213.6894306475</v>
      </c>
      <c r="J110" s="53">
        <f t="shared" si="23"/>
        <v>0</v>
      </c>
      <c r="K110" s="53"/>
      <c r="L110" s="112"/>
      <c r="M110" s="53">
        <f t="shared" si="24"/>
        <v>0</v>
      </c>
      <c r="N110" s="112"/>
      <c r="O110" s="53">
        <f t="shared" si="25"/>
        <v>0</v>
      </c>
      <c r="P110" s="53">
        <f t="shared" si="26"/>
        <v>0</v>
      </c>
      <c r="Q110" s="1"/>
      <c r="R110" s="1"/>
      <c r="S110" s="1"/>
      <c r="T110" s="1"/>
      <c r="U110" s="1"/>
    </row>
    <row r="111" spans="1:21" ht="12.5">
      <c r="C111" s="49">
        <f>IF(D94="","-",+C110+1)</f>
        <v>2027</v>
      </c>
      <c r="D111" s="11">
        <f>IF(F110+SUM(E$100:E110)=D$93,F110,D$93-SUM(E$100:E110))</f>
        <v>37005127.781898871</v>
      </c>
      <c r="E111" s="374">
        <f>IF(+J97&lt;F110,J97,D111)</f>
        <v>4014557</v>
      </c>
      <c r="F111" s="54">
        <f t="shared" si="32"/>
        <v>32990570.781898871</v>
      </c>
      <c r="G111" s="54">
        <f t="shared" si="33"/>
        <v>34997849.281898871</v>
      </c>
      <c r="H111" s="444">
        <f t="shared" si="34"/>
        <v>7889701.0419706823</v>
      </c>
      <c r="I111" s="445">
        <f t="shared" si="35"/>
        <v>7889701.0419706823</v>
      </c>
      <c r="J111" s="53">
        <f t="shared" si="23"/>
        <v>0</v>
      </c>
      <c r="K111" s="53"/>
      <c r="L111" s="112"/>
      <c r="M111" s="53">
        <f t="shared" si="24"/>
        <v>0</v>
      </c>
      <c r="N111" s="112"/>
      <c r="O111" s="53">
        <f t="shared" si="25"/>
        <v>0</v>
      </c>
      <c r="P111" s="53">
        <f t="shared" si="26"/>
        <v>0</v>
      </c>
      <c r="Q111" s="1"/>
      <c r="R111" s="1"/>
      <c r="S111" s="1"/>
      <c r="T111" s="1"/>
      <c r="U111" s="1"/>
    </row>
    <row r="112" spans="1:21" ht="12.5">
      <c r="C112" s="49">
        <f>IF(D94="","-",+C111+1)</f>
        <v>2028</v>
      </c>
      <c r="D112" s="11">
        <f>IF(F111+SUM(E$100:E111)=D$93,F111,D$93-SUM(E$100:E111))</f>
        <v>32990570.781898871</v>
      </c>
      <c r="E112" s="374">
        <f>IF(+J97&lt;F111,J97,D112)</f>
        <v>4014557</v>
      </c>
      <c r="F112" s="54">
        <f t="shared" si="32"/>
        <v>28976013.781898871</v>
      </c>
      <c r="G112" s="54">
        <f t="shared" si="33"/>
        <v>30983292.281898871</v>
      </c>
      <c r="H112" s="444">
        <f t="shared" si="34"/>
        <v>7445188.3945107181</v>
      </c>
      <c r="I112" s="445">
        <f t="shared" si="35"/>
        <v>7445188.3945107181</v>
      </c>
      <c r="J112" s="53">
        <f t="shared" si="23"/>
        <v>0</v>
      </c>
      <c r="K112" s="53"/>
      <c r="L112" s="112"/>
      <c r="M112" s="53">
        <f t="shared" si="24"/>
        <v>0</v>
      </c>
      <c r="N112" s="112"/>
      <c r="O112" s="53">
        <f t="shared" si="25"/>
        <v>0</v>
      </c>
      <c r="P112" s="53">
        <f t="shared" si="26"/>
        <v>0</v>
      </c>
      <c r="Q112" s="1"/>
      <c r="R112" s="1"/>
      <c r="S112" s="1"/>
      <c r="T112" s="1"/>
      <c r="U112" s="1"/>
    </row>
    <row r="113" spans="3:21" ht="12.5">
      <c r="C113" s="49">
        <f>IF(D94="","-",+C112+1)</f>
        <v>2029</v>
      </c>
      <c r="D113" s="11">
        <f>IF(F112+SUM(E$100:E112)=D$93,F112,D$93-SUM(E$100:E112))</f>
        <v>28976013.781898871</v>
      </c>
      <c r="E113" s="374">
        <f>IF(+J97&lt;F112,J97,D113)</f>
        <v>4014557</v>
      </c>
      <c r="F113" s="54">
        <f t="shared" si="32"/>
        <v>24961456.781898871</v>
      </c>
      <c r="G113" s="54">
        <f t="shared" si="33"/>
        <v>26968735.281898871</v>
      </c>
      <c r="H113" s="444">
        <f t="shared" si="34"/>
        <v>7000675.7470507529</v>
      </c>
      <c r="I113" s="445">
        <f t="shared" si="35"/>
        <v>7000675.7470507529</v>
      </c>
      <c r="J113" s="53">
        <f t="shared" si="23"/>
        <v>0</v>
      </c>
      <c r="K113" s="53"/>
      <c r="L113" s="112"/>
      <c r="M113" s="53">
        <f t="shared" si="24"/>
        <v>0</v>
      </c>
      <c r="N113" s="112"/>
      <c r="O113" s="53">
        <f t="shared" si="25"/>
        <v>0</v>
      </c>
      <c r="P113" s="53">
        <f t="shared" si="26"/>
        <v>0</v>
      </c>
      <c r="Q113" s="1"/>
      <c r="R113" s="1"/>
      <c r="S113" s="1"/>
      <c r="T113" s="1"/>
      <c r="U113" s="1"/>
    </row>
    <row r="114" spans="3:21" ht="12.5">
      <c r="C114" s="49">
        <f>IF(D94="","-",+C113+1)</f>
        <v>2030</v>
      </c>
      <c r="D114" s="11">
        <f>IF(F113+SUM(E$100:E113)=D$93,F113,D$93-SUM(E$100:E113))</f>
        <v>24961456.781898871</v>
      </c>
      <c r="E114" s="374">
        <f>IF(+J97&lt;F113,J97,D114)</f>
        <v>4014557</v>
      </c>
      <c r="F114" s="54">
        <f t="shared" si="32"/>
        <v>20946899.781898871</v>
      </c>
      <c r="G114" s="54">
        <f t="shared" si="33"/>
        <v>22954178.281898871</v>
      </c>
      <c r="H114" s="444">
        <f t="shared" si="34"/>
        <v>6556163.0995907877</v>
      </c>
      <c r="I114" s="445">
        <f t="shared" si="35"/>
        <v>6556163.0995907877</v>
      </c>
      <c r="J114" s="53">
        <f t="shared" si="23"/>
        <v>0</v>
      </c>
      <c r="K114" s="53"/>
      <c r="L114" s="112"/>
      <c r="M114" s="53">
        <f t="shared" si="24"/>
        <v>0</v>
      </c>
      <c r="N114" s="112"/>
      <c r="O114" s="53">
        <f t="shared" si="25"/>
        <v>0</v>
      </c>
      <c r="P114" s="53">
        <f t="shared" si="26"/>
        <v>0</v>
      </c>
      <c r="Q114" s="1"/>
      <c r="R114" s="1"/>
      <c r="S114" s="1"/>
      <c r="T114" s="1"/>
      <c r="U114" s="1"/>
    </row>
    <row r="115" spans="3:21" ht="12.5">
      <c r="C115" s="49">
        <f>IF(D94="","-",+C114+1)</f>
        <v>2031</v>
      </c>
      <c r="D115" s="11">
        <f>IF(F114+SUM(E$100:E114)=D$93,F114,D$93-SUM(E$100:E114))</f>
        <v>20946899.781898871</v>
      </c>
      <c r="E115" s="374">
        <f>IF(+J97&lt;F114,J97,D115)</f>
        <v>4014557</v>
      </c>
      <c r="F115" s="54">
        <f t="shared" si="32"/>
        <v>16932342.781898871</v>
      </c>
      <c r="G115" s="54">
        <f t="shared" si="33"/>
        <v>18939621.281898871</v>
      </c>
      <c r="H115" s="444">
        <f t="shared" si="34"/>
        <v>6111650.4521308225</v>
      </c>
      <c r="I115" s="445">
        <f t="shared" si="35"/>
        <v>6111650.4521308225</v>
      </c>
      <c r="J115" s="53">
        <f t="shared" si="23"/>
        <v>0</v>
      </c>
      <c r="K115" s="53"/>
      <c r="L115" s="112"/>
      <c r="M115" s="53">
        <f t="shared" si="24"/>
        <v>0</v>
      </c>
      <c r="N115" s="112"/>
      <c r="O115" s="53">
        <f t="shared" si="25"/>
        <v>0</v>
      </c>
      <c r="P115" s="53">
        <f t="shared" si="26"/>
        <v>0</v>
      </c>
      <c r="Q115" s="1"/>
      <c r="R115" s="1"/>
      <c r="S115" s="1"/>
      <c r="T115" s="1"/>
      <c r="U115" s="1"/>
    </row>
    <row r="116" spans="3:21" ht="12.5">
      <c r="C116" s="49">
        <f>IF(D94="","-",+C115+1)</f>
        <v>2032</v>
      </c>
      <c r="D116" s="11">
        <f>IF(F115+SUM(E$100:E115)=D$93,F115,D$93-SUM(E$100:E115))</f>
        <v>16932342.781898871</v>
      </c>
      <c r="E116" s="374">
        <f>IF(+J97&lt;F115,J97,D116)</f>
        <v>4014557</v>
      </c>
      <c r="F116" s="54">
        <f t="shared" si="32"/>
        <v>12917785.781898871</v>
      </c>
      <c r="G116" s="54">
        <f t="shared" si="33"/>
        <v>14925064.281898871</v>
      </c>
      <c r="H116" s="444">
        <f t="shared" si="34"/>
        <v>5667137.8046708582</v>
      </c>
      <c r="I116" s="445">
        <f t="shared" si="35"/>
        <v>5667137.8046708582</v>
      </c>
      <c r="J116" s="53">
        <f t="shared" si="23"/>
        <v>0</v>
      </c>
      <c r="K116" s="53"/>
      <c r="L116" s="112"/>
      <c r="M116" s="53">
        <f t="shared" si="24"/>
        <v>0</v>
      </c>
      <c r="N116" s="112"/>
      <c r="O116" s="53">
        <f t="shared" si="25"/>
        <v>0</v>
      </c>
      <c r="P116" s="53">
        <f t="shared" si="26"/>
        <v>0</v>
      </c>
      <c r="Q116" s="1"/>
      <c r="R116" s="1"/>
      <c r="S116" s="1"/>
      <c r="T116" s="1"/>
      <c r="U116" s="1"/>
    </row>
    <row r="117" spans="3:21" ht="12.5">
      <c r="C117" s="49">
        <f>IF(D94="","-",+C116+1)</f>
        <v>2033</v>
      </c>
      <c r="D117" s="11">
        <f>IF(F116+SUM(E$100:E116)=D$93,F116,D$93-SUM(E$100:E116))</f>
        <v>12917785.781898871</v>
      </c>
      <c r="E117" s="374">
        <f>IF(+J97&lt;F116,J97,D117)</f>
        <v>4014557</v>
      </c>
      <c r="F117" s="54">
        <f t="shared" si="32"/>
        <v>8903228.7818988711</v>
      </c>
      <c r="G117" s="54">
        <f t="shared" si="33"/>
        <v>10910507.281898871</v>
      </c>
      <c r="H117" s="444">
        <f t="shared" si="34"/>
        <v>5222625.157210893</v>
      </c>
      <c r="I117" s="445">
        <f t="shared" si="35"/>
        <v>5222625.157210893</v>
      </c>
      <c r="J117" s="53">
        <f t="shared" si="23"/>
        <v>0</v>
      </c>
      <c r="K117" s="53"/>
      <c r="L117" s="112"/>
      <c r="M117" s="53">
        <f t="shared" si="24"/>
        <v>0</v>
      </c>
      <c r="N117" s="112"/>
      <c r="O117" s="53">
        <f t="shared" si="25"/>
        <v>0</v>
      </c>
      <c r="P117" s="53">
        <f t="shared" si="26"/>
        <v>0</v>
      </c>
      <c r="Q117" s="1"/>
      <c r="R117" s="1"/>
      <c r="S117" s="1"/>
      <c r="T117" s="1"/>
      <c r="U117" s="1"/>
    </row>
    <row r="118" spans="3:21" ht="12.5">
      <c r="C118" s="49">
        <f>IF(D94="","-",+C117+1)</f>
        <v>2034</v>
      </c>
      <c r="D118" s="11">
        <f>IF(F117+SUM(E$100:E117)=D$93,F117,D$93-SUM(E$100:E117))</f>
        <v>8903228.7818988711</v>
      </c>
      <c r="E118" s="374">
        <f>IF(+J97&lt;F117,J97,D118)</f>
        <v>4014557</v>
      </c>
      <c r="F118" s="54">
        <f t="shared" si="32"/>
        <v>4888671.7818988711</v>
      </c>
      <c r="G118" s="54">
        <f t="shared" si="33"/>
        <v>6895950.2818988711</v>
      </c>
      <c r="H118" s="444">
        <f t="shared" si="34"/>
        <v>4778112.5097509287</v>
      </c>
      <c r="I118" s="445">
        <f t="shared" si="35"/>
        <v>4778112.5097509287</v>
      </c>
      <c r="J118" s="53">
        <f t="shared" si="23"/>
        <v>0</v>
      </c>
      <c r="K118" s="53"/>
      <c r="L118" s="112"/>
      <c r="M118" s="53">
        <f t="shared" si="24"/>
        <v>0</v>
      </c>
      <c r="N118" s="112"/>
      <c r="O118" s="53">
        <f t="shared" si="25"/>
        <v>0</v>
      </c>
      <c r="P118" s="53">
        <f t="shared" si="26"/>
        <v>0</v>
      </c>
      <c r="Q118" s="1"/>
      <c r="R118" s="1"/>
      <c r="S118" s="1"/>
      <c r="T118" s="1"/>
      <c r="U118" s="1"/>
    </row>
    <row r="119" spans="3:21" ht="12.5">
      <c r="C119" s="49">
        <f>IF(D94="","-",+C118+1)</f>
        <v>2035</v>
      </c>
      <c r="D119" s="11">
        <f>IF(F118+SUM(E$100:E118)=D$93,F118,D$93-SUM(E$100:E118))</f>
        <v>4888671.7818988711</v>
      </c>
      <c r="E119" s="374">
        <f>IF(+J97&lt;F118,J97,D119)</f>
        <v>4014557</v>
      </c>
      <c r="F119" s="54">
        <f t="shared" si="32"/>
        <v>874114.78189887106</v>
      </c>
      <c r="G119" s="54">
        <f t="shared" si="33"/>
        <v>2881393.2818988711</v>
      </c>
      <c r="H119" s="444">
        <f t="shared" si="34"/>
        <v>4333599.8622909635</v>
      </c>
      <c r="I119" s="445">
        <f t="shared" si="35"/>
        <v>4333599.8622909635</v>
      </c>
      <c r="J119" s="53">
        <f t="shared" si="23"/>
        <v>0</v>
      </c>
      <c r="K119" s="53"/>
      <c r="L119" s="112"/>
      <c r="M119" s="53">
        <f t="shared" si="24"/>
        <v>0</v>
      </c>
      <c r="N119" s="112"/>
      <c r="O119" s="53">
        <f t="shared" si="25"/>
        <v>0</v>
      </c>
      <c r="P119" s="53">
        <f t="shared" si="26"/>
        <v>0</v>
      </c>
      <c r="Q119" s="1"/>
      <c r="R119" s="1"/>
      <c r="S119" s="1"/>
      <c r="T119" s="1"/>
      <c r="U119" s="1"/>
    </row>
    <row r="120" spans="3:21" ht="12.5">
      <c r="C120" s="49">
        <f>IF(D94="","-",+C119+1)</f>
        <v>2036</v>
      </c>
      <c r="D120" s="11">
        <f>IF(F119+SUM(E$100:E119)=D$93,F119,D$93-SUM(E$100:E119))</f>
        <v>874114.78189887106</v>
      </c>
      <c r="E120" s="374">
        <f>IF(+J97&lt;F119,J97,D120)</f>
        <v>874114.78189887106</v>
      </c>
      <c r="F120" s="54">
        <f t="shared" si="32"/>
        <v>0</v>
      </c>
      <c r="G120" s="54">
        <f t="shared" si="33"/>
        <v>437057.39094943553</v>
      </c>
      <c r="H120" s="444">
        <f t="shared" si="34"/>
        <v>922508.05117936165</v>
      </c>
      <c r="I120" s="445">
        <f t="shared" si="35"/>
        <v>922508.05117936165</v>
      </c>
      <c r="J120" s="53">
        <f t="shared" si="23"/>
        <v>0</v>
      </c>
      <c r="K120" s="53"/>
      <c r="L120" s="112"/>
      <c r="M120" s="53">
        <f t="shared" si="24"/>
        <v>0</v>
      </c>
      <c r="N120" s="112"/>
      <c r="O120" s="53">
        <f t="shared" si="25"/>
        <v>0</v>
      </c>
      <c r="P120" s="53">
        <f t="shared" si="26"/>
        <v>0</v>
      </c>
      <c r="Q120" s="1"/>
      <c r="R120" s="1"/>
      <c r="S120" s="1"/>
      <c r="T120" s="1"/>
      <c r="U120" s="1"/>
    </row>
    <row r="121" spans="3:21" ht="12.5">
      <c r="C121" s="49">
        <f>IF(D94="","-",+C120+1)</f>
        <v>2037</v>
      </c>
      <c r="D121" s="11">
        <f>IF(F120+SUM(E$100:E120)=D$93,F120,D$93-SUM(E$100:E120))</f>
        <v>0</v>
      </c>
      <c r="E121" s="374">
        <f>IF(+J97&lt;F120,J97,D121)</f>
        <v>0</v>
      </c>
      <c r="F121" s="54">
        <f t="shared" si="32"/>
        <v>0</v>
      </c>
      <c r="G121" s="54">
        <f t="shared" si="33"/>
        <v>0</v>
      </c>
      <c r="H121" s="444">
        <f t="shared" si="34"/>
        <v>0</v>
      </c>
      <c r="I121" s="445">
        <f t="shared" si="35"/>
        <v>0</v>
      </c>
      <c r="J121" s="53">
        <f t="shared" si="23"/>
        <v>0</v>
      </c>
      <c r="K121" s="53"/>
      <c r="L121" s="112"/>
      <c r="M121" s="53">
        <f t="shared" si="24"/>
        <v>0</v>
      </c>
      <c r="N121" s="112"/>
      <c r="O121" s="53">
        <f t="shared" si="25"/>
        <v>0</v>
      </c>
      <c r="P121" s="53">
        <f t="shared" si="26"/>
        <v>0</v>
      </c>
      <c r="Q121" s="1"/>
      <c r="R121" s="1"/>
      <c r="S121" s="1"/>
      <c r="T121" s="1"/>
      <c r="U121" s="1"/>
    </row>
    <row r="122" spans="3:21" ht="12.5">
      <c r="C122" s="49">
        <f>IF(D94="","-",+C121+1)</f>
        <v>2038</v>
      </c>
      <c r="D122" s="11">
        <f>IF(F121+SUM(E$100:E121)=D$93,F121,D$93-SUM(E$100:E121))</f>
        <v>0</v>
      </c>
      <c r="E122" s="374">
        <f>IF(+J97&lt;F121,J97,D122)</f>
        <v>0</v>
      </c>
      <c r="F122" s="54">
        <f t="shared" si="32"/>
        <v>0</v>
      </c>
      <c r="G122" s="54">
        <f t="shared" si="33"/>
        <v>0</v>
      </c>
      <c r="H122" s="444">
        <f t="shared" si="34"/>
        <v>0</v>
      </c>
      <c r="I122" s="445">
        <f t="shared" si="35"/>
        <v>0</v>
      </c>
      <c r="J122" s="53">
        <f t="shared" si="23"/>
        <v>0</v>
      </c>
      <c r="K122" s="53"/>
      <c r="L122" s="112"/>
      <c r="M122" s="53">
        <f t="shared" si="24"/>
        <v>0</v>
      </c>
      <c r="N122" s="112"/>
      <c r="O122" s="53">
        <f t="shared" si="25"/>
        <v>0</v>
      </c>
      <c r="P122" s="53">
        <f t="shared" si="26"/>
        <v>0</v>
      </c>
      <c r="Q122" s="1"/>
      <c r="R122" s="1"/>
      <c r="S122" s="1"/>
      <c r="T122" s="1"/>
      <c r="U122" s="1"/>
    </row>
    <row r="123" spans="3:21" ht="12.5">
      <c r="C123" s="49">
        <f>IF(D94="","-",+C122+1)</f>
        <v>2039</v>
      </c>
      <c r="D123" s="11">
        <f>IF(F122+SUM(E$100:E122)=D$93,F122,D$93-SUM(E$100:E122))</f>
        <v>0</v>
      </c>
      <c r="E123" s="374">
        <f>IF(+J97&lt;F122,J97,D123)</f>
        <v>0</v>
      </c>
      <c r="F123" s="54">
        <f t="shared" si="32"/>
        <v>0</v>
      </c>
      <c r="G123" s="54">
        <f t="shared" si="33"/>
        <v>0</v>
      </c>
      <c r="H123" s="444">
        <f t="shared" si="34"/>
        <v>0</v>
      </c>
      <c r="I123" s="445">
        <f t="shared" si="35"/>
        <v>0</v>
      </c>
      <c r="J123" s="53">
        <f t="shared" si="23"/>
        <v>0</v>
      </c>
      <c r="K123" s="53"/>
      <c r="L123" s="112"/>
      <c r="M123" s="53">
        <f t="shared" si="24"/>
        <v>0</v>
      </c>
      <c r="N123" s="112"/>
      <c r="O123" s="53">
        <f t="shared" si="25"/>
        <v>0</v>
      </c>
      <c r="P123" s="53">
        <f t="shared" si="26"/>
        <v>0</v>
      </c>
      <c r="Q123" s="1"/>
      <c r="R123" s="1"/>
      <c r="S123" s="1"/>
      <c r="T123" s="1"/>
      <c r="U123" s="1"/>
    </row>
    <row r="124" spans="3:21" ht="12.5">
      <c r="C124" s="49">
        <f>IF(D94="","-",+C123+1)</f>
        <v>2040</v>
      </c>
      <c r="D124" s="11">
        <f>IF(F123+SUM(E$100:E123)=D$93,F123,D$93-SUM(E$100:E123))</f>
        <v>0</v>
      </c>
      <c r="E124" s="374">
        <f>IF(+J97&lt;F123,J97,D124)</f>
        <v>0</v>
      </c>
      <c r="F124" s="54">
        <f t="shared" si="32"/>
        <v>0</v>
      </c>
      <c r="G124" s="54">
        <f t="shared" si="33"/>
        <v>0</v>
      </c>
      <c r="H124" s="444">
        <f t="shared" si="34"/>
        <v>0</v>
      </c>
      <c r="I124" s="445">
        <f t="shared" si="35"/>
        <v>0</v>
      </c>
      <c r="J124" s="53">
        <f t="shared" si="23"/>
        <v>0</v>
      </c>
      <c r="K124" s="53"/>
      <c r="L124" s="112"/>
      <c r="M124" s="53">
        <f t="shared" si="24"/>
        <v>0</v>
      </c>
      <c r="N124" s="112"/>
      <c r="O124" s="53">
        <f t="shared" si="25"/>
        <v>0</v>
      </c>
      <c r="P124" s="53">
        <f t="shared" si="26"/>
        <v>0</v>
      </c>
      <c r="Q124" s="1"/>
      <c r="R124" s="1"/>
      <c r="S124" s="1"/>
      <c r="T124" s="1"/>
      <c r="U124" s="1"/>
    </row>
    <row r="125" spans="3:21" ht="12.5">
      <c r="C125" s="49">
        <f>IF(D94="","-",+C124+1)</f>
        <v>2041</v>
      </c>
      <c r="D125" s="11">
        <f>IF(F124+SUM(E$100:E124)=D$93,F124,D$93-SUM(E$100:E124))</f>
        <v>0</v>
      </c>
      <c r="E125" s="374">
        <f>IF(+J97&lt;F124,J97,D125)</f>
        <v>0</v>
      </c>
      <c r="F125" s="54">
        <f t="shared" si="32"/>
        <v>0</v>
      </c>
      <c r="G125" s="54">
        <f t="shared" si="33"/>
        <v>0</v>
      </c>
      <c r="H125" s="444">
        <f t="shared" si="34"/>
        <v>0</v>
      </c>
      <c r="I125" s="445">
        <f t="shared" si="35"/>
        <v>0</v>
      </c>
      <c r="J125" s="53">
        <f t="shared" si="23"/>
        <v>0</v>
      </c>
      <c r="K125" s="53"/>
      <c r="L125" s="112"/>
      <c r="M125" s="53">
        <f t="shared" si="24"/>
        <v>0</v>
      </c>
      <c r="N125" s="112"/>
      <c r="O125" s="53">
        <f t="shared" si="25"/>
        <v>0</v>
      </c>
      <c r="P125" s="53">
        <f t="shared" si="26"/>
        <v>0</v>
      </c>
      <c r="Q125" s="1"/>
      <c r="R125" s="1"/>
      <c r="S125" s="1"/>
      <c r="T125" s="1"/>
      <c r="U125" s="1"/>
    </row>
    <row r="126" spans="3:21" ht="12.5">
      <c r="C126" s="49">
        <f>IF(D94="","-",+C125+1)</f>
        <v>2042</v>
      </c>
      <c r="D126" s="11">
        <f>IF(F125+SUM(E$100:E125)=D$93,F125,D$93-SUM(E$100:E125))</f>
        <v>0</v>
      </c>
      <c r="E126" s="374">
        <f>IF(+J97&lt;F125,J97,D126)</f>
        <v>0</v>
      </c>
      <c r="F126" s="54">
        <f t="shared" si="32"/>
        <v>0</v>
      </c>
      <c r="G126" s="54">
        <f t="shared" si="33"/>
        <v>0</v>
      </c>
      <c r="H126" s="444">
        <f t="shared" si="34"/>
        <v>0</v>
      </c>
      <c r="I126" s="445">
        <f t="shared" si="35"/>
        <v>0</v>
      </c>
      <c r="J126" s="53">
        <f t="shared" si="23"/>
        <v>0</v>
      </c>
      <c r="K126" s="53"/>
      <c r="L126" s="112"/>
      <c r="M126" s="53">
        <f t="shared" si="24"/>
        <v>0</v>
      </c>
      <c r="N126" s="112"/>
      <c r="O126" s="53">
        <f t="shared" si="25"/>
        <v>0</v>
      </c>
      <c r="P126" s="53">
        <f t="shared" si="26"/>
        <v>0</v>
      </c>
      <c r="Q126" s="1"/>
      <c r="R126" s="1"/>
      <c r="S126" s="1"/>
      <c r="T126" s="1"/>
      <c r="U126" s="1"/>
    </row>
    <row r="127" spans="3:21" ht="12.5">
      <c r="C127" s="49">
        <f>IF(D94="","-",+C126+1)</f>
        <v>2043</v>
      </c>
      <c r="D127" s="11">
        <f>IF(F126+SUM(E$100:E126)=D$93,F126,D$93-SUM(E$100:E126))</f>
        <v>0</v>
      </c>
      <c r="E127" s="374">
        <f>IF(+J97&lt;F126,J97,D127)</f>
        <v>0</v>
      </c>
      <c r="F127" s="54">
        <f t="shared" si="32"/>
        <v>0</v>
      </c>
      <c r="G127" s="54">
        <f t="shared" si="33"/>
        <v>0</v>
      </c>
      <c r="H127" s="444">
        <f t="shared" si="34"/>
        <v>0</v>
      </c>
      <c r="I127" s="445">
        <f t="shared" si="35"/>
        <v>0</v>
      </c>
      <c r="J127" s="53">
        <f t="shared" si="23"/>
        <v>0</v>
      </c>
      <c r="K127" s="53"/>
      <c r="L127" s="112"/>
      <c r="M127" s="53">
        <f t="shared" si="24"/>
        <v>0</v>
      </c>
      <c r="N127" s="112"/>
      <c r="O127" s="53">
        <f t="shared" si="25"/>
        <v>0</v>
      </c>
      <c r="P127" s="53">
        <f t="shared" si="26"/>
        <v>0</v>
      </c>
      <c r="Q127" s="1"/>
      <c r="R127" s="1"/>
      <c r="S127" s="1"/>
      <c r="T127" s="1"/>
      <c r="U127" s="1"/>
    </row>
    <row r="128" spans="3:21" ht="12.5">
      <c r="C128" s="49">
        <f>IF(D94="","-",+C127+1)</f>
        <v>2044</v>
      </c>
      <c r="D128" s="11">
        <f>IF(F127+SUM(E$100:E127)=D$93,F127,D$93-SUM(E$100:E127))</f>
        <v>0</v>
      </c>
      <c r="E128" s="374">
        <f>IF(+J97&lt;F127,J97,D128)</f>
        <v>0</v>
      </c>
      <c r="F128" s="54">
        <f t="shared" si="32"/>
        <v>0</v>
      </c>
      <c r="G128" s="54">
        <f t="shared" si="33"/>
        <v>0</v>
      </c>
      <c r="H128" s="444">
        <f t="shared" si="34"/>
        <v>0</v>
      </c>
      <c r="I128" s="445">
        <f t="shared" si="35"/>
        <v>0</v>
      </c>
      <c r="J128" s="53">
        <f t="shared" si="23"/>
        <v>0</v>
      </c>
      <c r="K128" s="53"/>
      <c r="L128" s="112"/>
      <c r="M128" s="53">
        <f t="shared" si="24"/>
        <v>0</v>
      </c>
      <c r="N128" s="112"/>
      <c r="O128" s="53">
        <f t="shared" si="25"/>
        <v>0</v>
      </c>
      <c r="P128" s="53">
        <f t="shared" si="26"/>
        <v>0</v>
      </c>
      <c r="Q128" s="1"/>
      <c r="R128" s="1"/>
      <c r="S128" s="1"/>
      <c r="T128" s="1"/>
      <c r="U128" s="1"/>
    </row>
    <row r="129" spans="3:21" ht="12.5">
      <c r="C129" s="49">
        <f>IF(D94="","-",+C128+1)</f>
        <v>2045</v>
      </c>
      <c r="D129" s="11">
        <f>IF(F128+SUM(E$100:E128)=D$93,F128,D$93-SUM(E$100:E128))</f>
        <v>0</v>
      </c>
      <c r="E129" s="374">
        <f>IF(+J97&lt;F128,J97,D129)</f>
        <v>0</v>
      </c>
      <c r="F129" s="54">
        <f t="shared" si="32"/>
        <v>0</v>
      </c>
      <c r="G129" s="54">
        <f t="shared" si="33"/>
        <v>0</v>
      </c>
      <c r="H129" s="444">
        <f t="shared" si="34"/>
        <v>0</v>
      </c>
      <c r="I129" s="445">
        <f t="shared" si="35"/>
        <v>0</v>
      </c>
      <c r="J129" s="53">
        <f t="shared" si="23"/>
        <v>0</v>
      </c>
      <c r="K129" s="53"/>
      <c r="L129" s="112"/>
      <c r="M129" s="53">
        <f t="shared" si="24"/>
        <v>0</v>
      </c>
      <c r="N129" s="112"/>
      <c r="O129" s="53">
        <f t="shared" si="25"/>
        <v>0</v>
      </c>
      <c r="P129" s="53">
        <f t="shared" si="26"/>
        <v>0</v>
      </c>
      <c r="Q129" s="1"/>
      <c r="R129" s="1"/>
      <c r="S129" s="1"/>
      <c r="T129" s="1"/>
      <c r="U129" s="1"/>
    </row>
    <row r="130" spans="3:21" ht="12.5">
      <c r="C130" s="49">
        <f>IF(D94="","-",+C129+1)</f>
        <v>2046</v>
      </c>
      <c r="D130" s="11">
        <f>IF(F129+SUM(E$100:E129)=D$93,F129,D$93-SUM(E$100:E129))</f>
        <v>0</v>
      </c>
      <c r="E130" s="374">
        <f>IF(+J97&lt;F129,J97,D130)</f>
        <v>0</v>
      </c>
      <c r="F130" s="54">
        <f t="shared" si="32"/>
        <v>0</v>
      </c>
      <c r="G130" s="54">
        <f t="shared" si="33"/>
        <v>0</v>
      </c>
      <c r="H130" s="444">
        <f t="shared" si="34"/>
        <v>0</v>
      </c>
      <c r="I130" s="445">
        <f t="shared" si="35"/>
        <v>0</v>
      </c>
      <c r="J130" s="53">
        <f t="shared" si="23"/>
        <v>0</v>
      </c>
      <c r="K130" s="53"/>
      <c r="L130" s="112"/>
      <c r="M130" s="53">
        <f t="shared" si="24"/>
        <v>0</v>
      </c>
      <c r="N130" s="112"/>
      <c r="O130" s="53">
        <f t="shared" si="25"/>
        <v>0</v>
      </c>
      <c r="P130" s="53">
        <f t="shared" si="26"/>
        <v>0</v>
      </c>
      <c r="Q130" s="1"/>
      <c r="R130" s="1"/>
      <c r="S130" s="1"/>
      <c r="T130" s="1"/>
      <c r="U130" s="1"/>
    </row>
    <row r="131" spans="3:21" ht="12.5">
      <c r="C131" s="49">
        <f>IF(D94="","-",+C130+1)</f>
        <v>2047</v>
      </c>
      <c r="D131" s="11">
        <f>IF(F130+SUM(E$100:E130)=D$93,F130,D$93-SUM(E$100:E130))</f>
        <v>0</v>
      </c>
      <c r="E131" s="374">
        <f>IF(+J97&lt;F130,J97,D131)</f>
        <v>0</v>
      </c>
      <c r="F131" s="54">
        <f t="shared" si="32"/>
        <v>0</v>
      </c>
      <c r="G131" s="54">
        <f t="shared" si="33"/>
        <v>0</v>
      </c>
      <c r="H131" s="444">
        <f t="shared" si="34"/>
        <v>0</v>
      </c>
      <c r="I131" s="445">
        <f t="shared" si="35"/>
        <v>0</v>
      </c>
      <c r="J131" s="53">
        <f t="shared" si="23"/>
        <v>0</v>
      </c>
      <c r="K131" s="53"/>
      <c r="L131" s="112"/>
      <c r="M131" s="53">
        <f t="shared" si="24"/>
        <v>0</v>
      </c>
      <c r="N131" s="112"/>
      <c r="O131" s="53">
        <f t="shared" si="25"/>
        <v>0</v>
      </c>
      <c r="P131" s="53">
        <f t="shared" si="26"/>
        <v>0</v>
      </c>
      <c r="Q131" s="1"/>
      <c r="R131" s="1"/>
      <c r="S131" s="1"/>
      <c r="T131" s="1"/>
      <c r="U131" s="1"/>
    </row>
    <row r="132" spans="3:21" ht="12.5">
      <c r="C132" s="49">
        <f>IF(D94="","-",+C131+1)</f>
        <v>2048</v>
      </c>
      <c r="D132" s="11">
        <f>IF(F131+SUM(E$100:E131)=D$93,F131,D$93-SUM(E$100:E131))</f>
        <v>0</v>
      </c>
      <c r="E132" s="374">
        <f>IF(+J97&lt;F131,J97,D132)</f>
        <v>0</v>
      </c>
      <c r="F132" s="54">
        <f t="shared" ref="F132:F155" si="36">+D132-E132</f>
        <v>0</v>
      </c>
      <c r="G132" s="54">
        <f t="shared" ref="G132:G155" si="37">+(F132+D132)/2</f>
        <v>0</v>
      </c>
      <c r="H132" s="444">
        <f t="shared" si="34"/>
        <v>0</v>
      </c>
      <c r="I132" s="445">
        <f t="shared" si="35"/>
        <v>0</v>
      </c>
      <c r="J132" s="53">
        <f t="shared" ref="J132:J155" si="38">+I542-H542</f>
        <v>0</v>
      </c>
      <c r="K132" s="53"/>
      <c r="L132" s="112"/>
      <c r="M132" s="53">
        <f t="shared" ref="M132:M155" si="39">IF(L542&lt;&gt;0,+H542-L542,0)</f>
        <v>0</v>
      </c>
      <c r="N132" s="112"/>
      <c r="O132" s="53">
        <f t="shared" ref="O132:O155" si="40">IF(N542&lt;&gt;0,+I542-N542,0)</f>
        <v>0</v>
      </c>
      <c r="P132" s="53">
        <f t="shared" ref="P132:P155" si="41">+O542-M542</f>
        <v>0</v>
      </c>
      <c r="Q132" s="1"/>
      <c r="R132" s="1"/>
      <c r="S132" s="1"/>
      <c r="T132" s="1"/>
      <c r="U132" s="1"/>
    </row>
    <row r="133" spans="3:21" ht="12.5">
      <c r="C133" s="49">
        <f>IF(D94="","-",+C132+1)</f>
        <v>2049</v>
      </c>
      <c r="D133" s="11">
        <f>IF(F132+SUM(E$100:E132)=D$93,F132,D$93-SUM(E$100:E132))</f>
        <v>0</v>
      </c>
      <c r="E133" s="374">
        <f>IF(+J97&lt;F132,J97,D133)</f>
        <v>0</v>
      </c>
      <c r="F133" s="54">
        <f t="shared" si="36"/>
        <v>0</v>
      </c>
      <c r="G133" s="54">
        <f t="shared" si="37"/>
        <v>0</v>
      </c>
      <c r="H133" s="444">
        <f t="shared" si="34"/>
        <v>0</v>
      </c>
      <c r="I133" s="445">
        <f t="shared" si="35"/>
        <v>0</v>
      </c>
      <c r="J133" s="53">
        <f t="shared" si="38"/>
        <v>0</v>
      </c>
      <c r="K133" s="53"/>
      <c r="L133" s="112"/>
      <c r="M133" s="53">
        <f t="shared" si="39"/>
        <v>0</v>
      </c>
      <c r="N133" s="112"/>
      <c r="O133" s="53">
        <f t="shared" si="40"/>
        <v>0</v>
      </c>
      <c r="P133" s="53">
        <f t="shared" si="41"/>
        <v>0</v>
      </c>
      <c r="Q133" s="1"/>
      <c r="R133" s="1"/>
      <c r="S133" s="1"/>
      <c r="T133" s="1"/>
      <c r="U133" s="1"/>
    </row>
    <row r="134" spans="3:21" ht="12.5">
      <c r="C134" s="49">
        <f>IF(D94="","-",+C133+1)</f>
        <v>2050</v>
      </c>
      <c r="D134" s="11">
        <f>IF(F133+SUM(E$100:E133)=D$93,F133,D$93-SUM(E$100:E133))</f>
        <v>0</v>
      </c>
      <c r="E134" s="374">
        <f>IF(+J97&lt;F133,J97,D134)</f>
        <v>0</v>
      </c>
      <c r="F134" s="54">
        <f t="shared" si="36"/>
        <v>0</v>
      </c>
      <c r="G134" s="54">
        <f t="shared" si="37"/>
        <v>0</v>
      </c>
      <c r="H134" s="444">
        <f t="shared" si="34"/>
        <v>0</v>
      </c>
      <c r="I134" s="445">
        <f t="shared" si="35"/>
        <v>0</v>
      </c>
      <c r="J134" s="53">
        <f t="shared" si="38"/>
        <v>0</v>
      </c>
      <c r="K134" s="53"/>
      <c r="L134" s="112"/>
      <c r="M134" s="53">
        <f t="shared" si="39"/>
        <v>0</v>
      </c>
      <c r="N134" s="112"/>
      <c r="O134" s="53">
        <f t="shared" si="40"/>
        <v>0</v>
      </c>
      <c r="P134" s="53">
        <f t="shared" si="41"/>
        <v>0</v>
      </c>
      <c r="Q134" s="1"/>
      <c r="R134" s="1"/>
      <c r="S134" s="1"/>
      <c r="T134" s="1"/>
      <c r="U134" s="1"/>
    </row>
    <row r="135" spans="3:21" ht="12.5">
      <c r="C135" s="49">
        <f>IF(D94="","-",+C134+1)</f>
        <v>2051</v>
      </c>
      <c r="D135" s="11">
        <f>IF(F134+SUM(E$100:E134)=D$93,F134,D$93-SUM(E$100:E134))</f>
        <v>0</v>
      </c>
      <c r="E135" s="374">
        <f>IF(+J97&lt;F134,J97,D135)</f>
        <v>0</v>
      </c>
      <c r="F135" s="54">
        <f t="shared" si="36"/>
        <v>0</v>
      </c>
      <c r="G135" s="54">
        <f t="shared" si="37"/>
        <v>0</v>
      </c>
      <c r="H135" s="444">
        <f t="shared" si="34"/>
        <v>0</v>
      </c>
      <c r="I135" s="445">
        <f t="shared" si="35"/>
        <v>0</v>
      </c>
      <c r="J135" s="53">
        <f t="shared" si="38"/>
        <v>0</v>
      </c>
      <c r="K135" s="53"/>
      <c r="L135" s="112"/>
      <c r="M135" s="53">
        <f t="shared" si="39"/>
        <v>0</v>
      </c>
      <c r="N135" s="112"/>
      <c r="O135" s="53">
        <f t="shared" si="40"/>
        <v>0</v>
      </c>
      <c r="P135" s="53">
        <f t="shared" si="41"/>
        <v>0</v>
      </c>
      <c r="Q135" s="1"/>
      <c r="R135" s="1"/>
      <c r="S135" s="1"/>
      <c r="T135" s="1"/>
      <c r="U135" s="1"/>
    </row>
    <row r="136" spans="3:21" ht="12.5">
      <c r="C136" s="49">
        <f>IF(D94="","-",+C135+1)</f>
        <v>2052</v>
      </c>
      <c r="D136" s="11">
        <f>IF(F135+SUM(E$100:E135)=D$93,F135,D$93-SUM(E$100:E135))</f>
        <v>0</v>
      </c>
      <c r="E136" s="374">
        <f>IF(+J97&lt;F135,J97,D136)</f>
        <v>0</v>
      </c>
      <c r="F136" s="54">
        <f t="shared" si="36"/>
        <v>0</v>
      </c>
      <c r="G136" s="54">
        <f t="shared" si="37"/>
        <v>0</v>
      </c>
      <c r="H136" s="444">
        <f t="shared" si="34"/>
        <v>0</v>
      </c>
      <c r="I136" s="445">
        <f t="shared" si="35"/>
        <v>0</v>
      </c>
      <c r="J136" s="53">
        <f t="shared" si="38"/>
        <v>0</v>
      </c>
      <c r="K136" s="53"/>
      <c r="L136" s="112"/>
      <c r="M136" s="53">
        <f t="shared" si="39"/>
        <v>0</v>
      </c>
      <c r="N136" s="112"/>
      <c r="O136" s="53">
        <f t="shared" si="40"/>
        <v>0</v>
      </c>
      <c r="P136" s="53">
        <f t="shared" si="41"/>
        <v>0</v>
      </c>
      <c r="Q136" s="1"/>
      <c r="R136" s="1"/>
      <c r="S136" s="1"/>
      <c r="T136" s="1"/>
      <c r="U136" s="1"/>
    </row>
    <row r="137" spans="3:21" ht="12.5">
      <c r="C137" s="49">
        <f>IF(D94="","-",+C136+1)</f>
        <v>2053</v>
      </c>
      <c r="D137" s="11">
        <f>IF(F136+SUM(E$100:E136)=D$93,F136,D$93-SUM(E$100:E136))</f>
        <v>0</v>
      </c>
      <c r="E137" s="374">
        <f>IF(+J97&lt;F136,J97,D137)</f>
        <v>0</v>
      </c>
      <c r="F137" s="54">
        <f t="shared" si="36"/>
        <v>0</v>
      </c>
      <c r="G137" s="54">
        <f t="shared" si="37"/>
        <v>0</v>
      </c>
      <c r="H137" s="444">
        <f t="shared" si="34"/>
        <v>0</v>
      </c>
      <c r="I137" s="445">
        <f t="shared" si="35"/>
        <v>0</v>
      </c>
      <c r="J137" s="53">
        <f t="shared" si="38"/>
        <v>0</v>
      </c>
      <c r="K137" s="53"/>
      <c r="L137" s="112"/>
      <c r="M137" s="53">
        <f t="shared" si="39"/>
        <v>0</v>
      </c>
      <c r="N137" s="112"/>
      <c r="O137" s="53">
        <f t="shared" si="40"/>
        <v>0</v>
      </c>
      <c r="P137" s="53">
        <f t="shared" si="41"/>
        <v>0</v>
      </c>
      <c r="Q137" s="1"/>
      <c r="R137" s="1"/>
      <c r="S137" s="1"/>
      <c r="T137" s="1"/>
      <c r="U137" s="1"/>
    </row>
    <row r="138" spans="3:21" ht="12.5">
      <c r="C138" s="49">
        <f>IF(D94="","-",+C137+1)</f>
        <v>2054</v>
      </c>
      <c r="D138" s="11">
        <f>IF(F137+SUM(E$100:E137)=D$93,F137,D$93-SUM(E$100:E137))</f>
        <v>0</v>
      </c>
      <c r="E138" s="374">
        <f>IF(+J97&lt;F137,J97,D138)</f>
        <v>0</v>
      </c>
      <c r="F138" s="54">
        <f t="shared" si="36"/>
        <v>0</v>
      </c>
      <c r="G138" s="54">
        <f t="shared" si="37"/>
        <v>0</v>
      </c>
      <c r="H138" s="444">
        <f t="shared" si="34"/>
        <v>0</v>
      </c>
      <c r="I138" s="445">
        <f t="shared" si="35"/>
        <v>0</v>
      </c>
      <c r="J138" s="53">
        <f t="shared" si="38"/>
        <v>0</v>
      </c>
      <c r="K138" s="53"/>
      <c r="L138" s="112"/>
      <c r="M138" s="53">
        <f t="shared" si="39"/>
        <v>0</v>
      </c>
      <c r="N138" s="112"/>
      <c r="O138" s="53">
        <f t="shared" si="40"/>
        <v>0</v>
      </c>
      <c r="P138" s="53">
        <f t="shared" si="41"/>
        <v>0</v>
      </c>
      <c r="Q138" s="1"/>
      <c r="R138" s="1"/>
      <c r="S138" s="1"/>
      <c r="T138" s="1"/>
      <c r="U138" s="1"/>
    </row>
    <row r="139" spans="3:21" ht="12.5">
      <c r="C139" s="49">
        <f>IF(D94="","-",+C138+1)</f>
        <v>2055</v>
      </c>
      <c r="D139" s="11">
        <f>IF(F138+SUM(E$100:E138)=D$93,F138,D$93-SUM(E$100:E138))</f>
        <v>0</v>
      </c>
      <c r="E139" s="374">
        <f>IF(+J97&lt;F138,J97,D139)</f>
        <v>0</v>
      </c>
      <c r="F139" s="54">
        <f t="shared" si="36"/>
        <v>0</v>
      </c>
      <c r="G139" s="54">
        <f t="shared" si="37"/>
        <v>0</v>
      </c>
      <c r="H139" s="444">
        <f t="shared" si="34"/>
        <v>0</v>
      </c>
      <c r="I139" s="445">
        <f t="shared" si="35"/>
        <v>0</v>
      </c>
      <c r="J139" s="53">
        <f t="shared" si="38"/>
        <v>0</v>
      </c>
      <c r="K139" s="53"/>
      <c r="L139" s="112"/>
      <c r="M139" s="53">
        <f t="shared" si="39"/>
        <v>0</v>
      </c>
      <c r="N139" s="112"/>
      <c r="O139" s="53">
        <f t="shared" si="40"/>
        <v>0</v>
      </c>
      <c r="P139" s="53">
        <f t="shared" si="41"/>
        <v>0</v>
      </c>
      <c r="Q139" s="1"/>
      <c r="R139" s="1"/>
      <c r="S139" s="1"/>
      <c r="T139" s="1"/>
      <c r="U139" s="1"/>
    </row>
    <row r="140" spans="3:21" ht="12.5">
      <c r="C140" s="49">
        <f>IF(D94="","-",+C139+1)</f>
        <v>2056</v>
      </c>
      <c r="D140" s="11">
        <f>IF(F139+SUM(E$100:E139)=D$93,F139,D$93-SUM(E$100:E139))</f>
        <v>0</v>
      </c>
      <c r="E140" s="374">
        <f>IF(+J97&lt;F139,J97,D140)</f>
        <v>0</v>
      </c>
      <c r="F140" s="54">
        <f t="shared" si="36"/>
        <v>0</v>
      </c>
      <c r="G140" s="54">
        <f t="shared" si="37"/>
        <v>0</v>
      </c>
      <c r="H140" s="444">
        <f t="shared" si="34"/>
        <v>0</v>
      </c>
      <c r="I140" s="445">
        <f t="shared" si="35"/>
        <v>0</v>
      </c>
      <c r="J140" s="53">
        <f t="shared" si="38"/>
        <v>0</v>
      </c>
      <c r="K140" s="53"/>
      <c r="L140" s="112"/>
      <c r="M140" s="53">
        <f t="shared" si="39"/>
        <v>0</v>
      </c>
      <c r="N140" s="112"/>
      <c r="O140" s="53">
        <f t="shared" si="40"/>
        <v>0</v>
      </c>
      <c r="P140" s="53">
        <f t="shared" si="41"/>
        <v>0</v>
      </c>
      <c r="Q140" s="1"/>
      <c r="R140" s="1"/>
      <c r="S140" s="1"/>
      <c r="T140" s="1"/>
      <c r="U140" s="1"/>
    </row>
    <row r="141" spans="3:21" ht="12.5">
      <c r="C141" s="49">
        <f>IF(D94="","-",+C140+1)</f>
        <v>2057</v>
      </c>
      <c r="D141" s="11">
        <f>IF(F140+SUM(E$100:E140)=D$93,F140,D$93-SUM(E$100:E140))</f>
        <v>0</v>
      </c>
      <c r="E141" s="374">
        <f>IF(+J97&lt;F140,J97,D141)</f>
        <v>0</v>
      </c>
      <c r="F141" s="54">
        <f t="shared" si="36"/>
        <v>0</v>
      </c>
      <c r="G141" s="54">
        <f t="shared" si="37"/>
        <v>0</v>
      </c>
      <c r="H141" s="444">
        <f t="shared" si="34"/>
        <v>0</v>
      </c>
      <c r="I141" s="445">
        <f t="shared" si="35"/>
        <v>0</v>
      </c>
      <c r="J141" s="53">
        <f t="shared" si="38"/>
        <v>0</v>
      </c>
      <c r="K141" s="53"/>
      <c r="L141" s="112"/>
      <c r="M141" s="53">
        <f t="shared" si="39"/>
        <v>0</v>
      </c>
      <c r="N141" s="112"/>
      <c r="O141" s="53">
        <f t="shared" si="40"/>
        <v>0</v>
      </c>
      <c r="P141" s="53">
        <f t="shared" si="41"/>
        <v>0</v>
      </c>
      <c r="Q141" s="1"/>
      <c r="R141" s="1"/>
      <c r="S141" s="1"/>
      <c r="T141" s="1"/>
      <c r="U141" s="1"/>
    </row>
    <row r="142" spans="3:21" ht="12.5">
      <c r="C142" s="49">
        <f>IF(D94="","-",+C141+1)</f>
        <v>2058</v>
      </c>
      <c r="D142" s="11">
        <f>IF(F141+SUM(E$100:E141)=D$93,F141,D$93-SUM(E$100:E141))</f>
        <v>0</v>
      </c>
      <c r="E142" s="374">
        <f>IF(+J97&lt;F141,J97,D142)</f>
        <v>0</v>
      </c>
      <c r="F142" s="54">
        <f t="shared" si="36"/>
        <v>0</v>
      </c>
      <c r="G142" s="54">
        <f t="shared" si="37"/>
        <v>0</v>
      </c>
      <c r="H142" s="444">
        <f t="shared" si="34"/>
        <v>0</v>
      </c>
      <c r="I142" s="445">
        <f t="shared" si="35"/>
        <v>0</v>
      </c>
      <c r="J142" s="53">
        <f t="shared" si="38"/>
        <v>0</v>
      </c>
      <c r="K142" s="53"/>
      <c r="L142" s="112"/>
      <c r="M142" s="53">
        <f t="shared" si="39"/>
        <v>0</v>
      </c>
      <c r="N142" s="112"/>
      <c r="O142" s="53">
        <f t="shared" si="40"/>
        <v>0</v>
      </c>
      <c r="P142" s="53">
        <f t="shared" si="41"/>
        <v>0</v>
      </c>
      <c r="Q142" s="1"/>
      <c r="R142" s="1"/>
      <c r="S142" s="1"/>
      <c r="T142" s="1"/>
      <c r="U142" s="1"/>
    </row>
    <row r="143" spans="3:21" ht="12.5">
      <c r="C143" s="49">
        <f>IF(D94="","-",+C142+1)</f>
        <v>2059</v>
      </c>
      <c r="D143" s="11">
        <f>IF(F142+SUM(E$100:E142)=D$93,F142,D$93-SUM(E$100:E142))</f>
        <v>0</v>
      </c>
      <c r="E143" s="374">
        <f>IF(+J97&lt;F142,J97,D143)</f>
        <v>0</v>
      </c>
      <c r="F143" s="54">
        <f t="shared" si="36"/>
        <v>0</v>
      </c>
      <c r="G143" s="54">
        <f t="shared" si="37"/>
        <v>0</v>
      </c>
      <c r="H143" s="444">
        <f t="shared" si="34"/>
        <v>0</v>
      </c>
      <c r="I143" s="445">
        <f t="shared" si="35"/>
        <v>0</v>
      </c>
      <c r="J143" s="53">
        <f t="shared" si="38"/>
        <v>0</v>
      </c>
      <c r="K143" s="53"/>
      <c r="L143" s="112"/>
      <c r="M143" s="53">
        <f t="shared" si="39"/>
        <v>0</v>
      </c>
      <c r="N143" s="112"/>
      <c r="O143" s="53">
        <f t="shared" si="40"/>
        <v>0</v>
      </c>
      <c r="P143" s="53">
        <f t="shared" si="41"/>
        <v>0</v>
      </c>
      <c r="Q143" s="1"/>
      <c r="R143" s="1"/>
      <c r="S143" s="1"/>
      <c r="T143" s="1"/>
      <c r="U143" s="1"/>
    </row>
    <row r="144" spans="3:21" ht="12.5">
      <c r="C144" s="49">
        <f>IF(D94="","-",+C143+1)</f>
        <v>2060</v>
      </c>
      <c r="D144" s="11">
        <f>IF(F143+SUM(E$100:E143)=D$93,F143,D$93-SUM(E$100:E143))</f>
        <v>0</v>
      </c>
      <c r="E144" s="374">
        <f>IF(+J97&lt;F143,J97,D144)</f>
        <v>0</v>
      </c>
      <c r="F144" s="54">
        <f t="shared" si="36"/>
        <v>0</v>
      </c>
      <c r="G144" s="54">
        <f t="shared" si="37"/>
        <v>0</v>
      </c>
      <c r="H144" s="444">
        <f t="shared" si="34"/>
        <v>0</v>
      </c>
      <c r="I144" s="445">
        <f t="shared" si="35"/>
        <v>0</v>
      </c>
      <c r="J144" s="53">
        <f t="shared" si="38"/>
        <v>0</v>
      </c>
      <c r="K144" s="53"/>
      <c r="L144" s="112"/>
      <c r="M144" s="53">
        <f t="shared" si="39"/>
        <v>0</v>
      </c>
      <c r="N144" s="112"/>
      <c r="O144" s="53">
        <f t="shared" si="40"/>
        <v>0</v>
      </c>
      <c r="P144" s="53">
        <f t="shared" si="41"/>
        <v>0</v>
      </c>
      <c r="Q144" s="1"/>
      <c r="R144" s="1"/>
      <c r="S144" s="1"/>
      <c r="T144" s="1"/>
      <c r="U144" s="1"/>
    </row>
    <row r="145" spans="3:21" ht="12.5">
      <c r="C145" s="49">
        <f>IF(D94="","-",+C144+1)</f>
        <v>2061</v>
      </c>
      <c r="D145" s="11">
        <f>IF(F144+SUM(E$100:E144)=D$93,F144,D$93-SUM(E$100:E144))</f>
        <v>0</v>
      </c>
      <c r="E145" s="374">
        <f>IF(+J97&lt;F144,J97,D145)</f>
        <v>0</v>
      </c>
      <c r="F145" s="54">
        <f t="shared" si="36"/>
        <v>0</v>
      </c>
      <c r="G145" s="54">
        <f t="shared" si="37"/>
        <v>0</v>
      </c>
      <c r="H145" s="444">
        <f t="shared" si="34"/>
        <v>0</v>
      </c>
      <c r="I145" s="445">
        <f t="shared" si="35"/>
        <v>0</v>
      </c>
      <c r="J145" s="53">
        <f t="shared" si="38"/>
        <v>0</v>
      </c>
      <c r="K145" s="53"/>
      <c r="L145" s="112"/>
      <c r="M145" s="53">
        <f t="shared" si="39"/>
        <v>0</v>
      </c>
      <c r="N145" s="112"/>
      <c r="O145" s="53">
        <f t="shared" si="40"/>
        <v>0</v>
      </c>
      <c r="P145" s="53">
        <f t="shared" si="41"/>
        <v>0</v>
      </c>
      <c r="Q145" s="1"/>
      <c r="R145" s="1"/>
      <c r="S145" s="1"/>
      <c r="T145" s="1"/>
      <c r="U145" s="1"/>
    </row>
    <row r="146" spans="3:21" ht="12.5">
      <c r="C146" s="49">
        <f>IF(D94="","-",+C145+1)</f>
        <v>2062</v>
      </c>
      <c r="D146" s="11">
        <f>IF(F145+SUM(E$100:E145)=D$93,F145,D$93-SUM(E$100:E145))</f>
        <v>0</v>
      </c>
      <c r="E146" s="374">
        <f>IF(+J97&lt;F145,J97,D146)</f>
        <v>0</v>
      </c>
      <c r="F146" s="54">
        <f t="shared" si="36"/>
        <v>0</v>
      </c>
      <c r="G146" s="54">
        <f t="shared" si="37"/>
        <v>0</v>
      </c>
      <c r="H146" s="444">
        <f t="shared" si="34"/>
        <v>0</v>
      </c>
      <c r="I146" s="445">
        <f t="shared" si="35"/>
        <v>0</v>
      </c>
      <c r="J146" s="53">
        <f t="shared" si="38"/>
        <v>0</v>
      </c>
      <c r="K146" s="53"/>
      <c r="L146" s="112"/>
      <c r="M146" s="53">
        <f t="shared" si="39"/>
        <v>0</v>
      </c>
      <c r="N146" s="112"/>
      <c r="O146" s="53">
        <f t="shared" si="40"/>
        <v>0</v>
      </c>
      <c r="P146" s="53">
        <f t="shared" si="41"/>
        <v>0</v>
      </c>
      <c r="Q146" s="1"/>
      <c r="R146" s="1"/>
      <c r="S146" s="1"/>
      <c r="T146" s="1"/>
      <c r="U146" s="1"/>
    </row>
    <row r="147" spans="3:21" ht="12.5">
      <c r="C147" s="49">
        <f>IF(D94="","-",+C146+1)</f>
        <v>2063</v>
      </c>
      <c r="D147" s="11">
        <f>IF(F146+SUM(E$100:E146)=D$93,F146,D$93-SUM(E$100:E146))</f>
        <v>0</v>
      </c>
      <c r="E147" s="374">
        <f>IF(+J97&lt;F146,J97,D147)</f>
        <v>0</v>
      </c>
      <c r="F147" s="54">
        <f t="shared" si="36"/>
        <v>0</v>
      </c>
      <c r="G147" s="54">
        <f t="shared" si="37"/>
        <v>0</v>
      </c>
      <c r="H147" s="444">
        <f t="shared" si="34"/>
        <v>0</v>
      </c>
      <c r="I147" s="445">
        <f t="shared" si="35"/>
        <v>0</v>
      </c>
      <c r="J147" s="53">
        <f t="shared" si="38"/>
        <v>0</v>
      </c>
      <c r="K147" s="53"/>
      <c r="L147" s="112"/>
      <c r="M147" s="53">
        <f t="shared" si="39"/>
        <v>0</v>
      </c>
      <c r="N147" s="112"/>
      <c r="O147" s="53">
        <f t="shared" si="40"/>
        <v>0</v>
      </c>
      <c r="P147" s="53">
        <f t="shared" si="41"/>
        <v>0</v>
      </c>
      <c r="Q147" s="1"/>
      <c r="R147" s="1"/>
      <c r="S147" s="1"/>
      <c r="T147" s="1"/>
      <c r="U147" s="1"/>
    </row>
    <row r="148" spans="3:21" ht="12.5">
      <c r="C148" s="49">
        <f>IF(D94="","-",+C147+1)</f>
        <v>2064</v>
      </c>
      <c r="D148" s="11">
        <f>IF(F147+SUM(E$100:E147)=D$93,F147,D$93-SUM(E$100:E147))</f>
        <v>0</v>
      </c>
      <c r="E148" s="374">
        <f>IF(+J97&lt;F147,J97,D148)</f>
        <v>0</v>
      </c>
      <c r="F148" s="54">
        <f t="shared" si="36"/>
        <v>0</v>
      </c>
      <c r="G148" s="54">
        <f t="shared" si="37"/>
        <v>0</v>
      </c>
      <c r="H148" s="444">
        <f t="shared" si="34"/>
        <v>0</v>
      </c>
      <c r="I148" s="445">
        <f t="shared" si="35"/>
        <v>0</v>
      </c>
      <c r="J148" s="53">
        <f t="shared" si="38"/>
        <v>0</v>
      </c>
      <c r="K148" s="53"/>
      <c r="L148" s="112"/>
      <c r="M148" s="53">
        <f t="shared" si="39"/>
        <v>0</v>
      </c>
      <c r="N148" s="112"/>
      <c r="O148" s="53">
        <f t="shared" si="40"/>
        <v>0</v>
      </c>
      <c r="P148" s="53">
        <f t="shared" si="41"/>
        <v>0</v>
      </c>
      <c r="Q148" s="1"/>
      <c r="R148" s="1"/>
      <c r="S148" s="1"/>
      <c r="T148" s="1"/>
      <c r="U148" s="1"/>
    </row>
    <row r="149" spans="3:21" ht="12.5">
      <c r="C149" s="49">
        <f>IF(D94="","-",+C148+1)</f>
        <v>2065</v>
      </c>
      <c r="D149" s="11">
        <f>IF(F148+SUM(E$100:E148)=D$93,F148,D$93-SUM(E$100:E148))</f>
        <v>0</v>
      </c>
      <c r="E149" s="374">
        <f>IF(+J97&lt;F148,J97,D149)</f>
        <v>0</v>
      </c>
      <c r="F149" s="54">
        <f t="shared" si="36"/>
        <v>0</v>
      </c>
      <c r="G149" s="54">
        <f t="shared" si="37"/>
        <v>0</v>
      </c>
      <c r="H149" s="444">
        <f t="shared" si="34"/>
        <v>0</v>
      </c>
      <c r="I149" s="445">
        <f t="shared" si="35"/>
        <v>0</v>
      </c>
      <c r="J149" s="53">
        <f t="shared" si="38"/>
        <v>0</v>
      </c>
      <c r="K149" s="53"/>
      <c r="L149" s="112"/>
      <c r="M149" s="53">
        <f t="shared" si="39"/>
        <v>0</v>
      </c>
      <c r="N149" s="112"/>
      <c r="O149" s="53">
        <f t="shared" si="40"/>
        <v>0</v>
      </c>
      <c r="P149" s="53">
        <f t="shared" si="41"/>
        <v>0</v>
      </c>
      <c r="Q149" s="1"/>
      <c r="R149" s="1"/>
      <c r="S149" s="1"/>
      <c r="T149" s="1"/>
      <c r="U149" s="1"/>
    </row>
    <row r="150" spans="3:21" ht="12.5">
      <c r="C150" s="49">
        <f>IF(D94="","-",+C149+1)</f>
        <v>2066</v>
      </c>
      <c r="D150" s="11">
        <f>IF(F149+SUM(E$100:E149)=D$93,F149,D$93-SUM(E$100:E149))</f>
        <v>0</v>
      </c>
      <c r="E150" s="374">
        <f>IF(+J97&lt;F149,J97,D150)</f>
        <v>0</v>
      </c>
      <c r="F150" s="54">
        <f t="shared" si="36"/>
        <v>0</v>
      </c>
      <c r="G150" s="54">
        <f t="shared" si="37"/>
        <v>0</v>
      </c>
      <c r="H150" s="444">
        <f t="shared" si="34"/>
        <v>0</v>
      </c>
      <c r="I150" s="445">
        <f t="shared" si="35"/>
        <v>0</v>
      </c>
      <c r="J150" s="53">
        <f t="shared" si="38"/>
        <v>0</v>
      </c>
      <c r="K150" s="53"/>
      <c r="L150" s="112"/>
      <c r="M150" s="53">
        <f t="shared" si="39"/>
        <v>0</v>
      </c>
      <c r="N150" s="112"/>
      <c r="O150" s="53">
        <f t="shared" si="40"/>
        <v>0</v>
      </c>
      <c r="P150" s="53">
        <f t="shared" si="41"/>
        <v>0</v>
      </c>
      <c r="Q150" s="1"/>
      <c r="R150" s="1"/>
      <c r="S150" s="1"/>
      <c r="T150" s="1"/>
      <c r="U150" s="1"/>
    </row>
    <row r="151" spans="3:21" ht="12.5">
      <c r="C151" s="49">
        <f>IF(D94="","-",+C150+1)</f>
        <v>2067</v>
      </c>
      <c r="D151" s="11">
        <f>IF(F150+SUM(E$100:E150)=D$93,F150,D$93-SUM(E$100:E150))</f>
        <v>0</v>
      </c>
      <c r="E151" s="374">
        <f>IF(+J97&lt;F150,J97,D151)</f>
        <v>0</v>
      </c>
      <c r="F151" s="54">
        <f t="shared" si="36"/>
        <v>0</v>
      </c>
      <c r="G151" s="54">
        <f t="shared" si="37"/>
        <v>0</v>
      </c>
      <c r="H151" s="444">
        <f t="shared" si="34"/>
        <v>0</v>
      </c>
      <c r="I151" s="445">
        <f t="shared" si="35"/>
        <v>0</v>
      </c>
      <c r="J151" s="53">
        <f t="shared" si="38"/>
        <v>0</v>
      </c>
      <c r="K151" s="53"/>
      <c r="L151" s="112"/>
      <c r="M151" s="53">
        <f t="shared" si="39"/>
        <v>0</v>
      </c>
      <c r="N151" s="112"/>
      <c r="O151" s="53">
        <f t="shared" si="40"/>
        <v>0</v>
      </c>
      <c r="P151" s="53">
        <f t="shared" si="41"/>
        <v>0</v>
      </c>
      <c r="Q151" s="1"/>
      <c r="R151" s="1"/>
      <c r="S151" s="1"/>
      <c r="T151" s="1"/>
      <c r="U151" s="1"/>
    </row>
    <row r="152" spans="3:21" ht="12.5">
      <c r="C152" s="49">
        <f>IF(D94="","-",+C151+1)</f>
        <v>2068</v>
      </c>
      <c r="D152" s="11">
        <f>IF(F151+SUM(E$100:E151)=D$93,F151,D$93-SUM(E$100:E151))</f>
        <v>0</v>
      </c>
      <c r="E152" s="374">
        <f>IF(+J97&lt;F151,J97,D152)</f>
        <v>0</v>
      </c>
      <c r="F152" s="54">
        <f t="shared" si="36"/>
        <v>0</v>
      </c>
      <c r="G152" s="54">
        <f t="shared" si="37"/>
        <v>0</v>
      </c>
      <c r="H152" s="444">
        <f t="shared" si="34"/>
        <v>0</v>
      </c>
      <c r="I152" s="445">
        <f t="shared" si="35"/>
        <v>0</v>
      </c>
      <c r="J152" s="53">
        <f t="shared" si="38"/>
        <v>0</v>
      </c>
      <c r="K152" s="53"/>
      <c r="L152" s="112"/>
      <c r="M152" s="53">
        <f t="shared" si="39"/>
        <v>0</v>
      </c>
      <c r="N152" s="112"/>
      <c r="O152" s="53">
        <f t="shared" si="40"/>
        <v>0</v>
      </c>
      <c r="P152" s="53">
        <f t="shared" si="41"/>
        <v>0</v>
      </c>
      <c r="Q152" s="1"/>
      <c r="R152" s="1"/>
      <c r="S152" s="1"/>
      <c r="T152" s="1"/>
      <c r="U152" s="1"/>
    </row>
    <row r="153" spans="3:21" ht="12.5">
      <c r="C153" s="49">
        <f>IF(D94="","-",+C152+1)</f>
        <v>2069</v>
      </c>
      <c r="D153" s="11">
        <f>IF(F152+SUM(E$100:E152)=D$93,F152,D$93-SUM(E$100:E152))</f>
        <v>0</v>
      </c>
      <c r="E153" s="374">
        <f>IF(+J97&lt;F152,J97,D153)</f>
        <v>0</v>
      </c>
      <c r="F153" s="54">
        <f t="shared" si="36"/>
        <v>0</v>
      </c>
      <c r="G153" s="54">
        <f t="shared" si="37"/>
        <v>0</v>
      </c>
      <c r="H153" s="444">
        <f t="shared" si="34"/>
        <v>0</v>
      </c>
      <c r="I153" s="445">
        <f t="shared" si="35"/>
        <v>0</v>
      </c>
      <c r="J153" s="53">
        <f t="shared" si="38"/>
        <v>0</v>
      </c>
      <c r="K153" s="53"/>
      <c r="L153" s="112"/>
      <c r="M153" s="53">
        <f t="shared" si="39"/>
        <v>0</v>
      </c>
      <c r="N153" s="112"/>
      <c r="O153" s="53">
        <f t="shared" si="40"/>
        <v>0</v>
      </c>
      <c r="P153" s="53">
        <f t="shared" si="41"/>
        <v>0</v>
      </c>
      <c r="Q153" s="1"/>
      <c r="R153" s="1"/>
      <c r="S153" s="1"/>
      <c r="T153" s="1"/>
      <c r="U153" s="1"/>
    </row>
    <row r="154" spans="3:21" ht="12.5">
      <c r="C154" s="49">
        <f>IF(D94="","-",+C153+1)</f>
        <v>2070</v>
      </c>
      <c r="D154" s="11">
        <f>IF(F153+SUM(E$100:E153)=D$93,F153,D$93-SUM(E$100:E153))</f>
        <v>0</v>
      </c>
      <c r="E154" s="374">
        <f>IF(+J97&lt;F153,J97,D154)</f>
        <v>0</v>
      </c>
      <c r="F154" s="54">
        <f t="shared" si="36"/>
        <v>0</v>
      </c>
      <c r="G154" s="54">
        <f t="shared" si="37"/>
        <v>0</v>
      </c>
      <c r="H154" s="444">
        <f t="shared" si="34"/>
        <v>0</v>
      </c>
      <c r="I154" s="445">
        <f t="shared" si="35"/>
        <v>0</v>
      </c>
      <c r="J154" s="53">
        <f t="shared" si="38"/>
        <v>0</v>
      </c>
      <c r="K154" s="53"/>
      <c r="L154" s="112"/>
      <c r="M154" s="53">
        <f t="shared" si="39"/>
        <v>0</v>
      </c>
      <c r="N154" s="112"/>
      <c r="O154" s="53">
        <f t="shared" si="40"/>
        <v>0</v>
      </c>
      <c r="P154" s="53">
        <f t="shared" si="41"/>
        <v>0</v>
      </c>
      <c r="Q154" s="1"/>
      <c r="R154" s="1"/>
      <c r="S154" s="1"/>
      <c r="T154" s="1"/>
      <c r="U154" s="1"/>
    </row>
    <row r="155" spans="3:21" ht="13" thickBot="1">
      <c r="C155" s="58">
        <f>IF(D94="","-",+C154+1)</f>
        <v>2071</v>
      </c>
      <c r="D155" s="82">
        <f>IF(F154+SUM(E$100:E154)=D$93,F154,D$93-SUM(E$100:E154))</f>
        <v>0</v>
      </c>
      <c r="E155" s="386">
        <f>IF(+J97&lt;F154,J97,D155)</f>
        <v>0</v>
      </c>
      <c r="F155" s="59">
        <f t="shared" si="36"/>
        <v>0</v>
      </c>
      <c r="G155" s="59">
        <f t="shared" si="37"/>
        <v>0</v>
      </c>
      <c r="H155" s="441">
        <f t="shared" si="34"/>
        <v>0</v>
      </c>
      <c r="I155" s="442">
        <f t="shared" si="35"/>
        <v>0</v>
      </c>
      <c r="J155" s="63">
        <f t="shared" si="38"/>
        <v>0</v>
      </c>
      <c r="K155" s="53"/>
      <c r="L155" s="113"/>
      <c r="M155" s="63">
        <f t="shared" si="39"/>
        <v>0</v>
      </c>
      <c r="N155" s="113"/>
      <c r="O155" s="63">
        <f t="shared" si="40"/>
        <v>0</v>
      </c>
      <c r="P155" s="63">
        <f t="shared" si="41"/>
        <v>0</v>
      </c>
      <c r="Q155" s="1"/>
      <c r="R155" s="1"/>
      <c r="S155" s="1"/>
      <c r="T155" s="1"/>
      <c r="U155" s="1"/>
    </row>
    <row r="156" spans="3:21" ht="12.5">
      <c r="C156" s="11" t="s">
        <v>75</v>
      </c>
      <c r="D156" s="239"/>
      <c r="E156" s="239">
        <f>SUM(E100:E155)</f>
        <v>68247469</v>
      </c>
      <c r="F156" s="239"/>
      <c r="G156" s="239"/>
      <c r="H156" s="239">
        <f>SUM(H100:H155)</f>
        <v>149548068.538055</v>
      </c>
      <c r="I156" s="239">
        <f>SUM(I100:I155)</f>
        <v>149548068.538055</v>
      </c>
      <c r="J156" s="239">
        <f>SUM(J100:J155)</f>
        <v>0</v>
      </c>
      <c r="K156" s="239"/>
      <c r="L156" s="239"/>
      <c r="M156" s="239"/>
      <c r="N156" s="239"/>
      <c r="O156" s="239"/>
      <c r="P156" s="1"/>
      <c r="Q156" s="1"/>
      <c r="R156" s="1"/>
      <c r="S156" s="1"/>
      <c r="T156" s="1"/>
      <c r="U156" s="1"/>
    </row>
    <row r="157" spans="3:21" ht="12.5">
      <c r="C157" t="s">
        <v>90</v>
      </c>
      <c r="D157" s="2"/>
      <c r="E157" s="1"/>
      <c r="F157" s="1"/>
      <c r="G157" s="1"/>
      <c r="H157" s="1"/>
      <c r="I157" s="257"/>
      <c r="J157" s="257"/>
      <c r="K157" s="239"/>
      <c r="L157" s="257"/>
      <c r="M157" s="257"/>
      <c r="N157" s="257"/>
      <c r="O157" s="257"/>
      <c r="P157" s="1"/>
      <c r="Q157" s="1"/>
      <c r="R157" s="1"/>
      <c r="S157" s="1"/>
      <c r="T157" s="1"/>
      <c r="U157" s="1"/>
    </row>
    <row r="158" spans="3:21" ht="12.5">
      <c r="C158" s="83"/>
      <c r="D158" s="2"/>
      <c r="E158" s="1"/>
      <c r="F158" s="1"/>
      <c r="G158" s="1"/>
      <c r="H158" s="1"/>
      <c r="I158" s="257"/>
      <c r="J158" s="257"/>
      <c r="K158" s="239"/>
      <c r="L158" s="257"/>
      <c r="M158" s="257"/>
      <c r="N158" s="257"/>
      <c r="O158" s="257"/>
      <c r="P158" s="1"/>
      <c r="Q158" s="1"/>
      <c r="R158" s="1"/>
      <c r="S158" s="1"/>
      <c r="T158" s="1"/>
      <c r="U158" s="1"/>
    </row>
    <row r="159" spans="3:21" ht="13">
      <c r="C159" s="97" t="s">
        <v>130</v>
      </c>
      <c r="D159" s="2"/>
      <c r="E159" s="1"/>
      <c r="F159" s="1"/>
      <c r="G159" s="1"/>
      <c r="H159" s="1"/>
      <c r="I159" s="257"/>
      <c r="J159" s="257"/>
      <c r="K159" s="239"/>
      <c r="L159" s="257"/>
      <c r="M159" s="257"/>
      <c r="N159" s="257"/>
      <c r="O159" s="257"/>
      <c r="P159" s="1"/>
      <c r="Q159" s="1"/>
      <c r="R159" s="1"/>
      <c r="S159" s="1"/>
      <c r="T159" s="1"/>
      <c r="U159" s="1"/>
    </row>
    <row r="160" spans="3:21" ht="13">
      <c r="C160" s="25" t="s">
        <v>76</v>
      </c>
      <c r="D160" s="11"/>
      <c r="E160" s="11"/>
      <c r="F160" s="11"/>
      <c r="G160" s="11"/>
      <c r="H160" s="239"/>
      <c r="I160" s="239"/>
      <c r="J160" s="64"/>
      <c r="K160" s="64"/>
      <c r="L160" s="64"/>
      <c r="M160" s="64"/>
      <c r="N160" s="64"/>
      <c r="O160" s="64"/>
      <c r="P160" s="1"/>
      <c r="Q160" s="1"/>
      <c r="R160" s="1"/>
      <c r="S160" s="1"/>
      <c r="T160" s="1"/>
      <c r="U160" s="1"/>
    </row>
    <row r="161" spans="3:21" ht="13">
      <c r="C161" s="84" t="s">
        <v>77</v>
      </c>
      <c r="D161" s="11"/>
      <c r="E161" s="11"/>
      <c r="F161" s="11"/>
      <c r="G161" s="11"/>
      <c r="H161" s="239"/>
      <c r="I161" s="239"/>
      <c r="J161" s="64"/>
      <c r="K161" s="64"/>
      <c r="L161" s="64"/>
      <c r="M161" s="64"/>
      <c r="N161" s="64"/>
      <c r="O161" s="64"/>
      <c r="P161" s="1"/>
      <c r="Q161" s="1"/>
      <c r="R161" s="1"/>
      <c r="S161" s="1"/>
      <c r="T161" s="1"/>
      <c r="U161" s="1"/>
    </row>
    <row r="162" spans="3:21" ht="13">
      <c r="C162" s="84"/>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31" priority="1" stopIfTrue="1" operator="equal">
      <formula>$I$10</formula>
    </cfRule>
  </conditionalFormatting>
  <conditionalFormatting sqref="C100:C155">
    <cfRule type="cellIs" dxfId="30"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5"/>
  <dimension ref="A1:U163"/>
  <sheetViews>
    <sheetView topLeftCell="F92" zoomScaleNormal="100" zoomScaleSheetLayoutView="85" workbookViewId="0">
      <selection activeCell="L104" sqref="L104:P107"/>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"&amp;RIGHT(MID(CELL("filename",$A$1),FIND("]",CELL("filename",$A$1))+1,256),2)&amp;" of "&amp;COUNT('OKT.001:OKT.xyz - blank'!$P$3)-1</f>
        <v>OKT Project 15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1255261.1640313431</v>
      </c>
      <c r="P5" s="1"/>
      <c r="R5" s="1"/>
      <c r="S5" s="1"/>
      <c r="T5" s="1"/>
      <c r="U5" s="1"/>
    </row>
    <row r="6" spans="1:21" ht="15.5">
      <c r="C6" s="6"/>
      <c r="D6" s="2"/>
      <c r="E6" s="1"/>
      <c r="F6" s="1"/>
      <c r="G6" s="1"/>
      <c r="H6" s="348"/>
      <c r="I6" s="348"/>
      <c r="J6" s="349"/>
      <c r="K6" s="22" t="s">
        <v>243</v>
      </c>
      <c r="L6" s="350"/>
      <c r="M6" s="1"/>
      <c r="N6" s="351">
        <f>VLOOKUP(I10,C17:I73,6)</f>
        <v>1255261.1640313431</v>
      </c>
      <c r="O6" s="1"/>
      <c r="P6" s="1"/>
      <c r="R6" s="1"/>
      <c r="S6" s="1"/>
      <c r="T6" s="1"/>
      <c r="U6" s="1"/>
    </row>
    <row r="7" spans="1:21" ht="13.5" thickBot="1">
      <c r="C7" s="25" t="s">
        <v>46</v>
      </c>
      <c r="D7" s="96" t="s">
        <v>244</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291</v>
      </c>
      <c r="E9" s="461" t="s">
        <v>298</v>
      </c>
      <c r="F9" s="31"/>
      <c r="G9" s="472" t="s">
        <v>341</v>
      </c>
      <c r="H9" s="31"/>
      <c r="I9" s="32"/>
      <c r="J9" s="33"/>
      <c r="P9" s="1"/>
      <c r="R9" s="1"/>
      <c r="S9" s="1"/>
      <c r="T9" s="1"/>
      <c r="U9" s="1"/>
    </row>
    <row r="10" spans="1:21" ht="13">
      <c r="C10" s="34" t="s">
        <v>49</v>
      </c>
      <c r="D10" s="355">
        <v>11056565.360000001</v>
      </c>
      <c r="E10" s="1" t="s">
        <v>50</v>
      </c>
      <c r="G10" s="2"/>
      <c r="H10" s="2"/>
      <c r="I10" s="36">
        <f>+'OKT.WS.F.BPU.ATRR.Projected'!R101</f>
        <v>2026</v>
      </c>
      <c r="J10" s="33"/>
      <c r="K10" s="239" t="s">
        <v>51</v>
      </c>
      <c r="O10" s="1"/>
      <c r="P10" s="1"/>
      <c r="R10" s="1"/>
      <c r="S10" s="1"/>
      <c r="T10" s="1"/>
      <c r="U10" s="1"/>
    </row>
    <row r="11" spans="1:21" ht="12.5">
      <c r="C11" s="34" t="s">
        <v>52</v>
      </c>
      <c r="D11" s="37">
        <v>2017</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6</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368552.17866666673</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73" si="0">IF(D17=F16,"","IU")</f>
        <v>IU</v>
      </c>
      <c r="C17" s="49">
        <f>IF(D11= "","-",D11)</f>
        <v>2017</v>
      </c>
      <c r="D17" s="431">
        <v>0</v>
      </c>
      <c r="E17" s="438">
        <v>104355.95770200831</v>
      </c>
      <c r="F17" s="431">
        <v>10510644.042297991</v>
      </c>
      <c r="G17" s="438">
        <v>682125.91542676068</v>
      </c>
      <c r="H17" s="436">
        <v>682125.91542676068</v>
      </c>
      <c r="I17" s="51">
        <f>H17-G17</f>
        <v>0</v>
      </c>
      <c r="J17" s="51"/>
      <c r="K17" s="373">
        <f t="shared" ref="K17:K22" si="1">+G17</f>
        <v>682125.91542676068</v>
      </c>
      <c r="L17" s="53">
        <f t="shared" ref="L17:L22" si="2">IF(K17&lt;&gt;0,+G17-K17,0)</f>
        <v>0</v>
      </c>
      <c r="M17" s="373">
        <f t="shared" ref="M17:M22" si="3">+H17</f>
        <v>682125.91542676068</v>
      </c>
      <c r="N17" s="410">
        <f t="shared" ref="N17:N73" si="4">IF(M17&lt;&gt;0,+H17-M17,0)</f>
        <v>0</v>
      </c>
      <c r="O17" s="53">
        <f t="shared" ref="O17:O73" si="5">+N17-L17</f>
        <v>0</v>
      </c>
      <c r="P17" s="1"/>
      <c r="R17" s="1"/>
      <c r="S17" s="1"/>
      <c r="T17" s="1"/>
      <c r="U17" s="1"/>
    </row>
    <row r="18" spans="2:21" ht="12.5">
      <c r="B18" t="str">
        <f t="shared" si="0"/>
        <v/>
      </c>
      <c r="C18" s="49">
        <f>IF(D11="","-",+C17+1)</f>
        <v>2018</v>
      </c>
      <c r="D18" s="433">
        <v>10510644.042297991</v>
      </c>
      <c r="E18" s="432">
        <v>260328.43725382842</v>
      </c>
      <c r="F18" s="433">
        <v>10250315.605044162</v>
      </c>
      <c r="G18" s="432">
        <v>1315230.681782007</v>
      </c>
      <c r="H18" s="436">
        <v>1315230.681782007</v>
      </c>
      <c r="I18" s="51">
        <f>H18-G18</f>
        <v>0</v>
      </c>
      <c r="J18" s="51"/>
      <c r="K18" s="416">
        <f t="shared" si="1"/>
        <v>1315230.681782007</v>
      </c>
      <c r="L18" s="419">
        <f t="shared" si="2"/>
        <v>0</v>
      </c>
      <c r="M18" s="416">
        <f t="shared" si="3"/>
        <v>1315230.681782007</v>
      </c>
      <c r="N18" s="53">
        <f>IF(M18&lt;&gt;0,+H18-M18,0)</f>
        <v>0</v>
      </c>
      <c r="O18" s="53">
        <f>+N18-L18</f>
        <v>0</v>
      </c>
      <c r="P18" s="1"/>
      <c r="R18" s="1"/>
      <c r="S18" s="1"/>
      <c r="T18" s="1"/>
      <c r="U18" s="1"/>
    </row>
    <row r="19" spans="2:21" ht="12.5">
      <c r="B19" t="str">
        <f t="shared" si="0"/>
        <v/>
      </c>
      <c r="C19" s="49">
        <f>IF(D11="","-",+C18+1)</f>
        <v>2019</v>
      </c>
      <c r="D19" s="433">
        <v>10250315.605044162</v>
      </c>
      <c r="E19" s="432">
        <v>314828.66007880151</v>
      </c>
      <c r="F19" s="433">
        <v>9935486.9449653607</v>
      </c>
      <c r="G19" s="432">
        <v>1363844.0888504181</v>
      </c>
      <c r="H19" s="436">
        <v>1363844.0888504181</v>
      </c>
      <c r="I19" s="51">
        <f>H19-G19</f>
        <v>0</v>
      </c>
      <c r="J19" s="51"/>
      <c r="K19" s="416">
        <f t="shared" si="1"/>
        <v>1363844.0888504181</v>
      </c>
      <c r="L19" s="419">
        <f t="shared" si="2"/>
        <v>0</v>
      </c>
      <c r="M19" s="416">
        <f t="shared" si="3"/>
        <v>1363844.0888504181</v>
      </c>
      <c r="N19" s="53">
        <f>IF(M19&lt;&gt;0,+H19-M19,0)</f>
        <v>0</v>
      </c>
      <c r="O19" s="53">
        <f>+N19-L19</f>
        <v>0</v>
      </c>
      <c r="P19" s="1"/>
      <c r="R19" s="1"/>
      <c r="S19" s="1"/>
      <c r="T19" s="1"/>
      <c r="U19" s="1"/>
    </row>
    <row r="20" spans="2:21" ht="12.5">
      <c r="B20" t="str">
        <f t="shared" si="0"/>
        <v>IU</v>
      </c>
      <c r="C20" s="49">
        <f>IF(D11="","-",+C19+1)</f>
        <v>2020</v>
      </c>
      <c r="D20" s="433">
        <v>10431552.167790335</v>
      </c>
      <c r="E20" s="432">
        <v>323755.90908112278</v>
      </c>
      <c r="F20" s="433">
        <v>10107796.258709213</v>
      </c>
      <c r="G20" s="432">
        <v>1401378.1525541013</v>
      </c>
      <c r="H20" s="436">
        <v>1401378.1525541013</v>
      </c>
      <c r="I20" s="51">
        <f>H20-G20</f>
        <v>0</v>
      </c>
      <c r="J20" s="51"/>
      <c r="K20" s="416">
        <f t="shared" si="1"/>
        <v>1401378.1525541013</v>
      </c>
      <c r="L20" s="419">
        <f t="shared" si="2"/>
        <v>0</v>
      </c>
      <c r="M20" s="416">
        <f t="shared" si="3"/>
        <v>1401378.1525541013</v>
      </c>
      <c r="N20" s="53">
        <f t="shared" si="4"/>
        <v>0</v>
      </c>
      <c r="O20" s="53">
        <f t="shared" si="5"/>
        <v>0</v>
      </c>
      <c r="P20" s="1"/>
      <c r="R20" s="1"/>
      <c r="S20" s="1"/>
      <c r="T20" s="1"/>
      <c r="U20" s="1"/>
    </row>
    <row r="21" spans="2:21" ht="12.5">
      <c r="B21" t="str">
        <f t="shared" si="0"/>
        <v>IU</v>
      </c>
      <c r="C21" s="49">
        <f>IF(D12="","-",+C20+1)</f>
        <v>2021</v>
      </c>
      <c r="D21" s="433">
        <v>10053296.035884239</v>
      </c>
      <c r="E21" s="432">
        <v>356663.38709677418</v>
      </c>
      <c r="F21" s="433">
        <v>9696632.6487874649</v>
      </c>
      <c r="G21" s="432">
        <v>1424987.0679285447</v>
      </c>
      <c r="H21" s="436">
        <v>1424987.0679285447</v>
      </c>
      <c r="I21" s="51">
        <f t="shared" ref="I21:I73" si="6">H21-G21</f>
        <v>0</v>
      </c>
      <c r="J21" s="51"/>
      <c r="K21" s="416">
        <f t="shared" si="1"/>
        <v>1424987.0679285447</v>
      </c>
      <c r="L21" s="419">
        <f t="shared" si="2"/>
        <v>0</v>
      </c>
      <c r="M21" s="416">
        <f t="shared" si="3"/>
        <v>1424987.0679285447</v>
      </c>
      <c r="N21" s="53">
        <f t="shared" si="4"/>
        <v>0</v>
      </c>
      <c r="O21" s="53">
        <f t="shared" si="5"/>
        <v>0</v>
      </c>
      <c r="P21" s="1"/>
      <c r="R21" s="1"/>
      <c r="S21" s="1"/>
      <c r="T21" s="1"/>
      <c r="U21" s="1"/>
    </row>
    <row r="22" spans="2:21" ht="12.5">
      <c r="B22" t="str">
        <f t="shared" si="0"/>
        <v/>
      </c>
      <c r="C22" s="49">
        <f>IF(D11="","-",+C21+1)</f>
        <v>2022</v>
      </c>
      <c r="D22" s="433">
        <v>9696632.6487874649</v>
      </c>
      <c r="E22" s="432">
        <v>335047.42424242425</v>
      </c>
      <c r="F22" s="433">
        <v>9361585.2245450411</v>
      </c>
      <c r="G22" s="432">
        <v>1428596.2821515901</v>
      </c>
      <c r="H22" s="436">
        <v>1428596.2821515901</v>
      </c>
      <c r="I22" s="51">
        <f t="shared" si="6"/>
        <v>0</v>
      </c>
      <c r="J22" s="51"/>
      <c r="K22" s="416">
        <f t="shared" si="1"/>
        <v>1428596.2821515901</v>
      </c>
      <c r="L22" s="419">
        <f t="shared" si="2"/>
        <v>0</v>
      </c>
      <c r="M22" s="416">
        <f t="shared" si="3"/>
        <v>1428596.2821515901</v>
      </c>
      <c r="N22" s="53">
        <f t="shared" si="4"/>
        <v>0</v>
      </c>
      <c r="O22" s="53">
        <f t="shared" si="5"/>
        <v>0</v>
      </c>
      <c r="P22" s="1"/>
      <c r="R22" s="1"/>
      <c r="S22" s="1"/>
      <c r="T22" s="1"/>
      <c r="U22" s="1"/>
    </row>
    <row r="23" spans="2:21" ht="12.5">
      <c r="B23" t="str">
        <f t="shared" si="0"/>
        <v>IU</v>
      </c>
      <c r="C23" s="49">
        <f>IF(D11="","-",+C22+1)</f>
        <v>2023</v>
      </c>
      <c r="D23" s="433">
        <v>9361585.5845450424</v>
      </c>
      <c r="E23" s="432">
        <v>356663.39870967745</v>
      </c>
      <c r="F23" s="433">
        <v>9004922.1858353652</v>
      </c>
      <c r="G23" s="432">
        <v>1394672.8038742263</v>
      </c>
      <c r="H23" s="436">
        <v>1394672.8038742263</v>
      </c>
      <c r="I23" s="51">
        <f t="shared" si="6"/>
        <v>0</v>
      </c>
      <c r="J23" s="51"/>
      <c r="K23" s="416">
        <f t="shared" ref="K23:K24" si="7">+G23</f>
        <v>1394672.8038742263</v>
      </c>
      <c r="L23" s="419">
        <f t="shared" ref="L23:L24" si="8">IF(K23&lt;&gt;0,+G23-K23,0)</f>
        <v>0</v>
      </c>
      <c r="M23" s="416">
        <f t="shared" ref="M23:M24" si="9">+H23</f>
        <v>1394672.8038742263</v>
      </c>
      <c r="N23" s="53">
        <f t="shared" ref="N23:N24" si="10">IF(M23&lt;&gt;0,+H23-M23,0)</f>
        <v>0</v>
      </c>
      <c r="O23" s="53">
        <f t="shared" ref="O23:O24" si="11">+N23-L23</f>
        <v>0</v>
      </c>
      <c r="P23" s="1"/>
      <c r="R23" s="1"/>
      <c r="S23" s="1"/>
      <c r="T23" s="1"/>
      <c r="U23" s="1"/>
    </row>
    <row r="24" spans="2:21" ht="12.5">
      <c r="B24" t="str">
        <f t="shared" si="0"/>
        <v/>
      </c>
      <c r="C24" s="49">
        <f>IF(D11="","-",+C23+1)</f>
        <v>2024</v>
      </c>
      <c r="D24" s="433">
        <v>9004922.1858353652</v>
      </c>
      <c r="E24" s="432">
        <v>356663.39870967745</v>
      </c>
      <c r="F24" s="433">
        <v>8648258.787125688</v>
      </c>
      <c r="G24" s="432">
        <v>1362291.2680030938</v>
      </c>
      <c r="H24" s="436">
        <v>1362291.2680030938</v>
      </c>
      <c r="I24" s="51">
        <f t="shared" si="6"/>
        <v>0</v>
      </c>
      <c r="J24" s="51"/>
      <c r="K24" s="416">
        <f t="shared" si="7"/>
        <v>1362291.2680030938</v>
      </c>
      <c r="L24" s="419">
        <f t="shared" si="8"/>
        <v>0</v>
      </c>
      <c r="M24" s="416">
        <f t="shared" si="9"/>
        <v>1362291.2680030938</v>
      </c>
      <c r="N24" s="53">
        <f t="shared" si="10"/>
        <v>0</v>
      </c>
      <c r="O24" s="53">
        <f t="shared" si="11"/>
        <v>0</v>
      </c>
      <c r="P24" s="1"/>
      <c r="R24" s="1"/>
      <c r="S24" s="1"/>
      <c r="T24" s="1"/>
      <c r="U24" s="1"/>
    </row>
    <row r="25" spans="2:21" ht="12.5">
      <c r="B25" t="str">
        <f t="shared" si="0"/>
        <v/>
      </c>
      <c r="C25" s="49">
        <f>IF(D11="","-",+C24+1)</f>
        <v>2025</v>
      </c>
      <c r="D25" s="433">
        <v>8648258.787125688</v>
      </c>
      <c r="E25" s="432">
        <v>368552.17866666673</v>
      </c>
      <c r="F25" s="433">
        <v>8279706.608459021</v>
      </c>
      <c r="G25" s="432">
        <v>1337254.3839560486</v>
      </c>
      <c r="H25" s="436">
        <v>1337254.3839560486</v>
      </c>
      <c r="I25" s="51">
        <f t="shared" si="6"/>
        <v>0</v>
      </c>
      <c r="J25" s="51"/>
      <c r="K25" s="416">
        <f t="shared" ref="K25" si="12">+G25</f>
        <v>1337254.3839560486</v>
      </c>
      <c r="L25" s="419">
        <f t="shared" ref="L25" si="13">IF(K25&lt;&gt;0,+G25-K25,0)</f>
        <v>0</v>
      </c>
      <c r="M25" s="416">
        <f t="shared" ref="M25" si="14">+H25</f>
        <v>1337254.3839560486</v>
      </c>
      <c r="N25" s="53">
        <f t="shared" ref="N25" si="15">IF(M25&lt;&gt;0,+H25-M25,0)</f>
        <v>0</v>
      </c>
      <c r="O25" s="53">
        <f t="shared" ref="O25" si="16">+N25-L25</f>
        <v>0</v>
      </c>
      <c r="P25" s="1"/>
      <c r="R25" s="1"/>
      <c r="S25" s="1"/>
      <c r="T25" s="1"/>
      <c r="U25" s="1"/>
    </row>
    <row r="26" spans="2:21" ht="13">
      <c r="B26" t="str">
        <f t="shared" si="0"/>
        <v/>
      </c>
      <c r="C26" s="479">
        <f>IF(D11="","-",+C25+1)</f>
        <v>2026</v>
      </c>
      <c r="D26" s="54">
        <f>IF(F25+SUM(E$17:E25)=D$10,F25,D$10-SUM(E$17:E25))</f>
        <v>8279706.608459021</v>
      </c>
      <c r="E26" s="374">
        <f t="shared" ref="E26:E40" si="17">IF(+I$14&lt;F25,I$14,D26)</f>
        <v>368552.17866666673</v>
      </c>
      <c r="F26" s="54">
        <f t="shared" ref="F26:F73" si="18">+D26-E26</f>
        <v>7911154.4297923539</v>
      </c>
      <c r="G26" s="375">
        <f t="shared" ref="G26:G73" si="19">(D26+F26)/2*I$12+E26</f>
        <v>1255261.1640313431</v>
      </c>
      <c r="H26" s="356">
        <f t="shared" ref="H26:H73" si="20">+(D26+F26)/2*I$13+E26</f>
        <v>1255261.1640313431</v>
      </c>
      <c r="I26" s="51">
        <f t="shared" si="6"/>
        <v>0</v>
      </c>
      <c r="J26" s="51"/>
      <c r="K26" s="112"/>
      <c r="L26" s="53">
        <f t="shared" ref="L26:L73" si="21">IF(K26&lt;&gt;0,+G26-K26,0)</f>
        <v>0</v>
      </c>
      <c r="M26" s="112"/>
      <c r="N26" s="53">
        <f t="shared" si="4"/>
        <v>0</v>
      </c>
      <c r="O26" s="53">
        <f t="shared" si="5"/>
        <v>0</v>
      </c>
      <c r="P26" s="1"/>
      <c r="R26" s="1"/>
      <c r="S26" s="1"/>
      <c r="T26" s="1"/>
      <c r="U26" s="1"/>
    </row>
    <row r="27" spans="2:21" ht="12.5">
      <c r="B27" t="str">
        <f t="shared" si="0"/>
        <v/>
      </c>
      <c r="C27" s="49">
        <f>IF(D11="","-",+C26+1)</f>
        <v>2027</v>
      </c>
      <c r="D27" s="54">
        <f>IF(F26+SUM(E$17:E26)=D$10,F26,D$10-SUM(E$17:E26))</f>
        <v>7911154.4297923539</v>
      </c>
      <c r="E27" s="374">
        <f t="shared" si="17"/>
        <v>368552.17866666673</v>
      </c>
      <c r="F27" s="54">
        <f t="shared" si="18"/>
        <v>7542602.2511256868</v>
      </c>
      <c r="G27" s="375">
        <f t="shared" si="19"/>
        <v>1214892.8936067633</v>
      </c>
      <c r="H27" s="356">
        <f t="shared" si="20"/>
        <v>1214892.8936067633</v>
      </c>
      <c r="I27" s="51">
        <f t="shared" si="6"/>
        <v>0</v>
      </c>
      <c r="J27" s="51"/>
      <c r="K27" s="112"/>
      <c r="L27" s="53">
        <f t="shared" si="21"/>
        <v>0</v>
      </c>
      <c r="M27" s="112"/>
      <c r="N27" s="53">
        <f t="shared" si="4"/>
        <v>0</v>
      </c>
      <c r="O27" s="53">
        <f t="shared" si="5"/>
        <v>0</v>
      </c>
      <c r="P27" s="1"/>
      <c r="R27" s="1"/>
      <c r="S27" s="1"/>
      <c r="T27" s="1"/>
      <c r="U27" s="1"/>
    </row>
    <row r="28" spans="2:21" ht="12.5">
      <c r="B28" t="str">
        <f t="shared" si="0"/>
        <v/>
      </c>
      <c r="C28" s="49">
        <f>IF(D11="","-",+C27+1)</f>
        <v>2028</v>
      </c>
      <c r="D28" s="54">
        <f>IF(F27+SUM(E$17:E27)=D$10,F27,D$10-SUM(E$17:E27))</f>
        <v>7542602.2511256868</v>
      </c>
      <c r="E28" s="374">
        <f t="shared" si="17"/>
        <v>368552.17866666673</v>
      </c>
      <c r="F28" s="54">
        <f t="shared" si="18"/>
        <v>7174050.0724590197</v>
      </c>
      <c r="G28" s="375">
        <f t="shared" si="19"/>
        <v>1174524.6231821836</v>
      </c>
      <c r="H28" s="356">
        <f t="shared" si="20"/>
        <v>1174524.6231821836</v>
      </c>
      <c r="I28" s="51">
        <f t="shared" si="6"/>
        <v>0</v>
      </c>
      <c r="J28" s="51"/>
      <c r="K28" s="112"/>
      <c r="L28" s="53">
        <f t="shared" si="21"/>
        <v>0</v>
      </c>
      <c r="M28" s="112"/>
      <c r="N28" s="53">
        <f t="shared" si="4"/>
        <v>0</v>
      </c>
      <c r="O28" s="53">
        <f t="shared" si="5"/>
        <v>0</v>
      </c>
      <c r="P28" s="1"/>
      <c r="R28" s="1"/>
      <c r="S28" s="1"/>
      <c r="T28" s="1"/>
      <c r="U28" s="1"/>
    </row>
    <row r="29" spans="2:21" ht="12.5">
      <c r="B29" t="str">
        <f t="shared" si="0"/>
        <v/>
      </c>
      <c r="C29" s="49">
        <f>IF(D11="","-",+C28+1)</f>
        <v>2029</v>
      </c>
      <c r="D29" s="54">
        <f>IF(F28+SUM(E$17:E28)=D$10,F28,D$10-SUM(E$17:E28))</f>
        <v>7174050.0724590197</v>
      </c>
      <c r="E29" s="374">
        <f t="shared" si="17"/>
        <v>368552.17866666673</v>
      </c>
      <c r="F29" s="54">
        <f t="shared" si="18"/>
        <v>6805497.8937923526</v>
      </c>
      <c r="G29" s="375">
        <f t="shared" si="19"/>
        <v>1134156.3527576039</v>
      </c>
      <c r="H29" s="356">
        <f t="shared" si="20"/>
        <v>1134156.3527576039</v>
      </c>
      <c r="I29" s="51">
        <f t="shared" si="6"/>
        <v>0</v>
      </c>
      <c r="J29" s="51"/>
      <c r="K29" s="112"/>
      <c r="L29" s="53">
        <f t="shared" si="21"/>
        <v>0</v>
      </c>
      <c r="M29" s="112"/>
      <c r="N29" s="53">
        <f t="shared" si="4"/>
        <v>0</v>
      </c>
      <c r="O29" s="53">
        <f t="shared" si="5"/>
        <v>0</v>
      </c>
      <c r="P29" s="1"/>
      <c r="R29" s="1"/>
      <c r="S29" s="1"/>
      <c r="T29" s="1"/>
      <c r="U29" s="1"/>
    </row>
    <row r="30" spans="2:21" ht="12.5">
      <c r="B30" t="str">
        <f t="shared" si="0"/>
        <v/>
      </c>
      <c r="C30" s="49">
        <f>IF(D11="","-",+C29+1)</f>
        <v>2030</v>
      </c>
      <c r="D30" s="54">
        <f>IF(F29+SUM(E$17:E29)=D$10,F29,D$10-SUM(E$17:E29))</f>
        <v>6805497.8937923526</v>
      </c>
      <c r="E30" s="374">
        <f t="shared" si="17"/>
        <v>368552.17866666673</v>
      </c>
      <c r="F30" s="54">
        <f t="shared" si="18"/>
        <v>6436945.7151256856</v>
      </c>
      <c r="G30" s="375">
        <f t="shared" si="19"/>
        <v>1093788.0823330241</v>
      </c>
      <c r="H30" s="356">
        <f t="shared" si="20"/>
        <v>1093788.0823330241</v>
      </c>
      <c r="I30" s="51">
        <f t="shared" si="6"/>
        <v>0</v>
      </c>
      <c r="J30" s="51"/>
      <c r="K30" s="112"/>
      <c r="L30" s="53">
        <f t="shared" si="21"/>
        <v>0</v>
      </c>
      <c r="M30" s="112"/>
      <c r="N30" s="53">
        <f t="shared" si="4"/>
        <v>0</v>
      </c>
      <c r="O30" s="53">
        <f t="shared" si="5"/>
        <v>0</v>
      </c>
      <c r="P30" s="1"/>
      <c r="R30" s="1"/>
      <c r="S30" s="1"/>
      <c r="T30" s="1"/>
      <c r="U30" s="1"/>
    </row>
    <row r="31" spans="2:21" ht="12.5">
      <c r="B31" t="str">
        <f t="shared" si="0"/>
        <v/>
      </c>
      <c r="C31" s="49">
        <f>IF(D11="","-",+C30+1)</f>
        <v>2031</v>
      </c>
      <c r="D31" s="54">
        <f>IF(F30+SUM(E$17:E30)=D$10,F30,D$10-SUM(E$17:E30))</f>
        <v>6436945.7151256856</v>
      </c>
      <c r="E31" s="374">
        <f t="shared" si="17"/>
        <v>368552.17866666673</v>
      </c>
      <c r="F31" s="54">
        <f t="shared" si="18"/>
        <v>6068393.5364590185</v>
      </c>
      <c r="G31" s="375">
        <f t="shared" si="19"/>
        <v>1053419.8119084446</v>
      </c>
      <c r="H31" s="356">
        <f t="shared" si="20"/>
        <v>1053419.8119084446</v>
      </c>
      <c r="I31" s="51">
        <f t="shared" si="6"/>
        <v>0</v>
      </c>
      <c r="J31" s="51"/>
      <c r="K31" s="112"/>
      <c r="L31" s="53">
        <f t="shared" si="21"/>
        <v>0</v>
      </c>
      <c r="M31" s="112"/>
      <c r="N31" s="53">
        <f t="shared" si="4"/>
        <v>0</v>
      </c>
      <c r="O31" s="53">
        <f t="shared" si="5"/>
        <v>0</v>
      </c>
      <c r="P31" s="1"/>
      <c r="R31" s="1"/>
      <c r="S31" s="1"/>
      <c r="T31" s="1"/>
      <c r="U31" s="1"/>
    </row>
    <row r="32" spans="2:21" ht="12.5">
      <c r="B32" t="str">
        <f t="shared" si="0"/>
        <v/>
      </c>
      <c r="C32" s="49">
        <f>IF(D12="","-",+C31+1)</f>
        <v>2032</v>
      </c>
      <c r="D32" s="54">
        <f>IF(F31+SUM(E$17:E31)=D$10,F31,D$10-SUM(E$17:E31))</f>
        <v>6068393.5364590185</v>
      </c>
      <c r="E32" s="374">
        <f t="shared" si="17"/>
        <v>368552.17866666673</v>
      </c>
      <c r="F32" s="54">
        <f>+D32-E32</f>
        <v>5699841.3577923514</v>
      </c>
      <c r="G32" s="375">
        <f t="shared" si="19"/>
        <v>1013051.5414838648</v>
      </c>
      <c r="H32" s="356">
        <f t="shared" si="20"/>
        <v>1013051.5414838648</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2033</v>
      </c>
      <c r="D33" s="54">
        <f>IF(F32+SUM(E$17:E32)=D$10,F32,D$10-SUM(E$17:E32))</f>
        <v>5699841.3577923514</v>
      </c>
      <c r="E33" s="374">
        <f t="shared" si="17"/>
        <v>368552.17866666673</v>
      </c>
      <c r="F33" s="54">
        <f>+D33-E33</f>
        <v>5331289.1791256843</v>
      </c>
      <c r="G33" s="375">
        <f t="shared" si="19"/>
        <v>972683.27105928527</v>
      </c>
      <c r="H33" s="356">
        <f t="shared" si="20"/>
        <v>972683.27105928527</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2034</v>
      </c>
      <c r="D34" s="377">
        <f>IF(F33+SUM(E$17:E33)=D$10,F33,D$10-SUM(E$17:E33))</f>
        <v>5331289.1791256843</v>
      </c>
      <c r="E34" s="378">
        <f t="shared" si="17"/>
        <v>368552.17866666673</v>
      </c>
      <c r="F34" s="377">
        <f t="shared" si="18"/>
        <v>4962737.0004590172</v>
      </c>
      <c r="G34" s="375">
        <f t="shared" si="19"/>
        <v>932315.00063470541</v>
      </c>
      <c r="H34" s="356">
        <f t="shared" si="20"/>
        <v>932315.00063470541</v>
      </c>
      <c r="I34" s="381">
        <f t="shared" si="6"/>
        <v>0</v>
      </c>
      <c r="J34" s="381"/>
      <c r="K34" s="382"/>
      <c r="L34" s="383">
        <f t="shared" si="21"/>
        <v>0</v>
      </c>
      <c r="M34" s="382"/>
      <c r="N34" s="383">
        <f t="shared" si="4"/>
        <v>0</v>
      </c>
      <c r="O34" s="383">
        <f t="shared" si="5"/>
        <v>0</v>
      </c>
      <c r="P34" s="384"/>
      <c r="Q34" s="184"/>
      <c r="R34" s="384"/>
      <c r="S34" s="384"/>
      <c r="T34" s="384"/>
      <c r="U34" s="1"/>
    </row>
    <row r="35" spans="2:21" ht="12.5">
      <c r="B35" t="str">
        <f t="shared" si="0"/>
        <v/>
      </c>
      <c r="C35" s="49">
        <f>IF(D11="","-",+C34+1)</f>
        <v>2035</v>
      </c>
      <c r="D35" s="54">
        <f>IF(F34+SUM(E$17:E34)=D$10,F34,D$10-SUM(E$17:E34))</f>
        <v>4962737.0004590172</v>
      </c>
      <c r="E35" s="374">
        <f t="shared" si="17"/>
        <v>368552.17866666673</v>
      </c>
      <c r="F35" s="54">
        <f t="shared" si="18"/>
        <v>4594184.8217923502</v>
      </c>
      <c r="G35" s="375">
        <f t="shared" si="19"/>
        <v>891946.73021012591</v>
      </c>
      <c r="H35" s="356">
        <f t="shared" si="20"/>
        <v>891946.73021012591</v>
      </c>
      <c r="I35" s="51">
        <f t="shared" si="6"/>
        <v>0</v>
      </c>
      <c r="J35" s="51"/>
      <c r="K35" s="112"/>
      <c r="L35" s="53">
        <f t="shared" si="21"/>
        <v>0</v>
      </c>
      <c r="M35" s="112"/>
      <c r="N35" s="53">
        <f t="shared" si="4"/>
        <v>0</v>
      </c>
      <c r="O35" s="53">
        <f t="shared" si="5"/>
        <v>0</v>
      </c>
      <c r="P35" s="1"/>
      <c r="R35" s="1"/>
      <c r="S35" s="1"/>
      <c r="T35" s="1"/>
      <c r="U35" s="1"/>
    </row>
    <row r="36" spans="2:21" ht="12.5">
      <c r="B36" t="str">
        <f t="shared" si="0"/>
        <v/>
      </c>
      <c r="C36" s="49">
        <f>IF(D11="","-",+C35+1)</f>
        <v>2036</v>
      </c>
      <c r="D36" s="54">
        <f>IF(F35+SUM(E$17:E35)=D$10,F35,D$10-SUM(E$17:E35))</f>
        <v>4594184.8217923502</v>
      </c>
      <c r="E36" s="374">
        <f t="shared" si="17"/>
        <v>368552.17866666673</v>
      </c>
      <c r="F36" s="54">
        <f t="shared" si="18"/>
        <v>4225632.6431256831</v>
      </c>
      <c r="G36" s="375">
        <f t="shared" si="19"/>
        <v>851578.45978554606</v>
      </c>
      <c r="H36" s="356">
        <f t="shared" si="20"/>
        <v>851578.45978554606</v>
      </c>
      <c r="I36" s="51">
        <f t="shared" si="6"/>
        <v>0</v>
      </c>
      <c r="J36" s="51"/>
      <c r="K36" s="112"/>
      <c r="L36" s="53">
        <f t="shared" si="21"/>
        <v>0</v>
      </c>
      <c r="M36" s="112"/>
      <c r="N36" s="53">
        <f t="shared" si="4"/>
        <v>0</v>
      </c>
      <c r="O36" s="53">
        <f t="shared" si="5"/>
        <v>0</v>
      </c>
      <c r="P36" s="1"/>
      <c r="R36" s="1"/>
      <c r="S36" s="1"/>
      <c r="T36" s="1"/>
      <c r="U36" s="1"/>
    </row>
    <row r="37" spans="2:21" ht="12.5">
      <c r="B37" t="str">
        <f t="shared" si="0"/>
        <v/>
      </c>
      <c r="C37" s="49">
        <f>IF(D11="","-",+C36+1)</f>
        <v>2037</v>
      </c>
      <c r="D37" s="54">
        <f>IF(F36+SUM(E$17:E36)=D$10,F36,D$10-SUM(E$17:E36))</f>
        <v>4225632.6431256831</v>
      </c>
      <c r="E37" s="374">
        <f t="shared" si="17"/>
        <v>368552.17866666673</v>
      </c>
      <c r="F37" s="54">
        <f t="shared" si="18"/>
        <v>3857080.4644590165</v>
      </c>
      <c r="G37" s="375">
        <f t="shared" si="19"/>
        <v>811210.18936096644</v>
      </c>
      <c r="H37" s="356">
        <f t="shared" si="20"/>
        <v>811210.18936096644</v>
      </c>
      <c r="I37" s="51">
        <f t="shared" si="6"/>
        <v>0</v>
      </c>
      <c r="J37" s="51"/>
      <c r="K37" s="112"/>
      <c r="L37" s="53">
        <f t="shared" si="21"/>
        <v>0</v>
      </c>
      <c r="M37" s="112"/>
      <c r="N37" s="53">
        <f t="shared" si="4"/>
        <v>0</v>
      </c>
      <c r="O37" s="53">
        <f t="shared" si="5"/>
        <v>0</v>
      </c>
      <c r="P37" s="1"/>
      <c r="R37" s="1"/>
      <c r="S37" s="1"/>
      <c r="T37" s="1"/>
      <c r="U37" s="1"/>
    </row>
    <row r="38" spans="2:21" ht="12.5">
      <c r="B38" t="str">
        <f t="shared" si="0"/>
        <v/>
      </c>
      <c r="C38" s="49">
        <f>IF(D11="","-",+C37+1)</f>
        <v>2038</v>
      </c>
      <c r="D38" s="54">
        <f>IF(F37+SUM(E$17:E37)=D$10,F37,D$10-SUM(E$17:E37))</f>
        <v>3857080.4644590165</v>
      </c>
      <c r="E38" s="374">
        <f t="shared" si="17"/>
        <v>368552.17866666673</v>
      </c>
      <c r="F38" s="54">
        <f t="shared" si="18"/>
        <v>3488528.2857923498</v>
      </c>
      <c r="G38" s="375">
        <f t="shared" si="19"/>
        <v>770841.91893638682</v>
      </c>
      <c r="H38" s="356">
        <f t="shared" si="20"/>
        <v>770841.91893638682</v>
      </c>
      <c r="I38" s="51">
        <f t="shared" si="6"/>
        <v>0</v>
      </c>
      <c r="J38" s="51"/>
      <c r="K38" s="112"/>
      <c r="L38" s="53">
        <f t="shared" si="21"/>
        <v>0</v>
      </c>
      <c r="M38" s="112"/>
      <c r="N38" s="53">
        <f t="shared" si="4"/>
        <v>0</v>
      </c>
      <c r="O38" s="53">
        <f t="shared" si="5"/>
        <v>0</v>
      </c>
      <c r="P38" s="1"/>
      <c r="R38" s="1"/>
      <c r="S38" s="1"/>
      <c r="T38" s="1"/>
      <c r="U38" s="1"/>
    </row>
    <row r="39" spans="2:21" ht="12.5">
      <c r="B39" t="str">
        <f t="shared" si="0"/>
        <v/>
      </c>
      <c r="C39" s="49">
        <f>IF(D11="","-",+C38+1)</f>
        <v>2039</v>
      </c>
      <c r="D39" s="54">
        <f>IF(F38+SUM(E$17:E38)=D$10,F38,D$10-SUM(E$17:E38))</f>
        <v>3488528.2857923498</v>
      </c>
      <c r="E39" s="374">
        <f t="shared" si="17"/>
        <v>368552.17866666673</v>
      </c>
      <c r="F39" s="54">
        <f t="shared" si="18"/>
        <v>3119976.1071256832</v>
      </c>
      <c r="G39" s="375">
        <f t="shared" si="19"/>
        <v>730473.6485118072</v>
      </c>
      <c r="H39" s="356">
        <f t="shared" si="20"/>
        <v>730473.6485118072</v>
      </c>
      <c r="I39" s="51">
        <f t="shared" si="6"/>
        <v>0</v>
      </c>
      <c r="J39" s="51"/>
      <c r="K39" s="112"/>
      <c r="L39" s="53">
        <f t="shared" si="21"/>
        <v>0</v>
      </c>
      <c r="M39" s="112"/>
      <c r="N39" s="53">
        <f t="shared" si="4"/>
        <v>0</v>
      </c>
      <c r="O39" s="53">
        <f t="shared" si="5"/>
        <v>0</v>
      </c>
      <c r="P39" s="1"/>
      <c r="R39" s="1"/>
      <c r="S39" s="1"/>
      <c r="T39" s="1"/>
      <c r="U39" s="1"/>
    </row>
    <row r="40" spans="2:21" ht="12.5">
      <c r="B40" t="str">
        <f t="shared" si="0"/>
        <v/>
      </c>
      <c r="C40" s="49">
        <f>IF(D11="","-",+C39+1)</f>
        <v>2040</v>
      </c>
      <c r="D40" s="54">
        <f>IF(F39+SUM(E$17:E39)=D$10,F39,D$10-SUM(E$17:E39))</f>
        <v>3119976.1071256832</v>
      </c>
      <c r="E40" s="374">
        <f t="shared" si="17"/>
        <v>368552.17866666673</v>
      </c>
      <c r="F40" s="54">
        <f t="shared" si="18"/>
        <v>2751423.9284590166</v>
      </c>
      <c r="G40" s="375">
        <f t="shared" si="19"/>
        <v>690105.37808722747</v>
      </c>
      <c r="H40" s="356">
        <f t="shared" si="20"/>
        <v>690105.37808722747</v>
      </c>
      <c r="I40" s="51">
        <f t="shared" si="6"/>
        <v>0</v>
      </c>
      <c r="J40" s="51"/>
      <c r="K40" s="112"/>
      <c r="L40" s="53">
        <f t="shared" si="21"/>
        <v>0</v>
      </c>
      <c r="M40" s="112"/>
      <c r="N40" s="53">
        <f t="shared" si="4"/>
        <v>0</v>
      </c>
      <c r="O40" s="53">
        <f t="shared" si="5"/>
        <v>0</v>
      </c>
      <c r="P40" s="1"/>
      <c r="R40" s="1"/>
      <c r="S40" s="1"/>
      <c r="T40" s="1"/>
      <c r="U40" s="1"/>
    </row>
    <row r="41" spans="2:21" ht="12.5">
      <c r="B41" t="str">
        <f t="shared" si="0"/>
        <v/>
      </c>
      <c r="C41" s="49">
        <f>IF(D12="","-",+C40+1)</f>
        <v>2041</v>
      </c>
      <c r="D41" s="54">
        <f>IF(F40+SUM(E$17:E40)=D$10,F40,D$10-SUM(E$17:E40))</f>
        <v>2751423.9284590166</v>
      </c>
      <c r="E41" s="374">
        <f t="shared" ref="E41:E73" si="22">IF(+I$14&lt;F40,I$14,D41)</f>
        <v>368552.17866666673</v>
      </c>
      <c r="F41" s="54">
        <f>+D41-E41</f>
        <v>2382871.74979235</v>
      </c>
      <c r="G41" s="375">
        <f t="shared" si="19"/>
        <v>649737.10766264796</v>
      </c>
      <c r="H41" s="356">
        <f t="shared" si="20"/>
        <v>649737.10766264796</v>
      </c>
      <c r="I41" s="51">
        <f>H41-G41</f>
        <v>0</v>
      </c>
      <c r="J41" s="51"/>
      <c r="K41" s="112"/>
      <c r="L41" s="53">
        <f>IF(K41&lt;&gt;0,+G41-K41,0)</f>
        <v>0</v>
      </c>
      <c r="M41" s="112"/>
      <c r="N41" s="53">
        <f>IF(M41&lt;&gt;0,+H41-M41,0)</f>
        <v>0</v>
      </c>
      <c r="O41" s="53">
        <f>+N41-L41</f>
        <v>0</v>
      </c>
      <c r="P41" s="1"/>
      <c r="R41" s="1"/>
      <c r="S41" s="1"/>
      <c r="T41" s="1"/>
      <c r="U41" s="1"/>
    </row>
    <row r="42" spans="2:21" ht="12.5">
      <c r="B42" t="str">
        <f t="shared" si="0"/>
        <v/>
      </c>
      <c r="C42" s="49">
        <f>IF(D13="","-",+C41+1)</f>
        <v>2042</v>
      </c>
      <c r="D42" s="54">
        <f>IF(F41+SUM(E$17:E41)=D$10,F41,D$10-SUM(E$17:E41))</f>
        <v>2382871.74979235</v>
      </c>
      <c r="E42" s="374">
        <f t="shared" si="22"/>
        <v>368552.17866666673</v>
      </c>
      <c r="F42" s="54">
        <f>+D42-E42</f>
        <v>2014319.5711256834</v>
      </c>
      <c r="G42" s="375">
        <f t="shared" si="19"/>
        <v>609368.83723806823</v>
      </c>
      <c r="H42" s="356">
        <f t="shared" si="20"/>
        <v>609368.83723806823</v>
      </c>
      <c r="I42" s="51">
        <f>H42-G42</f>
        <v>0</v>
      </c>
      <c r="J42" s="51"/>
      <c r="K42" s="112"/>
      <c r="L42" s="53">
        <f>IF(K42&lt;&gt;0,+G42-K42,0)</f>
        <v>0</v>
      </c>
      <c r="M42" s="112"/>
      <c r="N42" s="53">
        <f>IF(M42&lt;&gt;0,+H42-M42,0)</f>
        <v>0</v>
      </c>
      <c r="O42" s="53">
        <f>+N42-L42</f>
        <v>0</v>
      </c>
      <c r="P42" s="1"/>
      <c r="R42" s="1"/>
      <c r="S42" s="1"/>
      <c r="T42" s="1"/>
      <c r="U42" s="1"/>
    </row>
    <row r="43" spans="2:21" ht="12.5">
      <c r="B43" t="str">
        <f t="shared" si="0"/>
        <v/>
      </c>
      <c r="C43" s="49">
        <f>IF(D14="","-",+C42+1)</f>
        <v>2043</v>
      </c>
      <c r="D43" s="54">
        <f>IF(F42+SUM(E$17:E42)=D$10,F42,D$10-SUM(E$17:E42))</f>
        <v>2014319.5711256834</v>
      </c>
      <c r="E43" s="374">
        <f t="shared" si="22"/>
        <v>368552.17866666673</v>
      </c>
      <c r="F43" s="54">
        <f>+D43-E43</f>
        <v>1645767.3924590168</v>
      </c>
      <c r="G43" s="375">
        <f t="shared" si="19"/>
        <v>569000.56681348872</v>
      </c>
      <c r="H43" s="356">
        <f t="shared" si="20"/>
        <v>569000.56681348872</v>
      </c>
      <c r="I43" s="51">
        <f>H43-G43</f>
        <v>0</v>
      </c>
      <c r="J43" s="51"/>
      <c r="K43" s="112"/>
      <c r="L43" s="53">
        <f>IF(K43&lt;&gt;0,+G43-K43,0)</f>
        <v>0</v>
      </c>
      <c r="M43" s="112"/>
      <c r="N43" s="53">
        <f>IF(M43&lt;&gt;0,+H43-M43,0)</f>
        <v>0</v>
      </c>
      <c r="O43" s="53">
        <f>+N43-L43</f>
        <v>0</v>
      </c>
      <c r="P43" s="1"/>
      <c r="R43" s="1"/>
      <c r="S43" s="1"/>
      <c r="T43" s="1"/>
      <c r="U43" s="1"/>
    </row>
    <row r="44" spans="2:21" ht="12.5">
      <c r="B44" t="str">
        <f t="shared" si="0"/>
        <v/>
      </c>
      <c r="C44" s="49">
        <f>IF(D11="","-",+C43+1)</f>
        <v>2044</v>
      </c>
      <c r="D44" s="54">
        <f>IF(F43+SUM(E$17:E43)=D$10,F43,D$10-SUM(E$17:E43))</f>
        <v>1645767.3924590168</v>
      </c>
      <c r="E44" s="374">
        <f t="shared" si="22"/>
        <v>368552.17866666673</v>
      </c>
      <c r="F44" s="54">
        <f t="shared" si="18"/>
        <v>1277215.2137923501</v>
      </c>
      <c r="G44" s="375">
        <f t="shared" si="19"/>
        <v>528632.29638890899</v>
      </c>
      <c r="H44" s="356">
        <f t="shared" si="20"/>
        <v>528632.29638890899</v>
      </c>
      <c r="I44" s="51">
        <f t="shared" si="6"/>
        <v>0</v>
      </c>
      <c r="J44" s="51"/>
      <c r="K44" s="112"/>
      <c r="L44" s="53">
        <f t="shared" si="21"/>
        <v>0</v>
      </c>
      <c r="M44" s="112"/>
      <c r="N44" s="53">
        <f t="shared" si="4"/>
        <v>0</v>
      </c>
      <c r="O44" s="53">
        <f t="shared" si="5"/>
        <v>0</v>
      </c>
      <c r="P44" s="1"/>
      <c r="R44" s="1"/>
      <c r="S44" s="1"/>
      <c r="T44" s="1"/>
      <c r="U44" s="1"/>
    </row>
    <row r="45" spans="2:21" ht="12.5">
      <c r="B45" t="str">
        <f t="shared" si="0"/>
        <v/>
      </c>
      <c r="C45" s="49">
        <f>IF(D11="","-",+C44+1)</f>
        <v>2045</v>
      </c>
      <c r="D45" s="54">
        <f>IF(F44+SUM(E$17:E44)=D$10,F44,D$10-SUM(E$17:E44))</f>
        <v>1277215.2137923501</v>
      </c>
      <c r="E45" s="374">
        <f t="shared" si="22"/>
        <v>368552.17866666673</v>
      </c>
      <c r="F45" s="54">
        <f t="shared" si="18"/>
        <v>908663.03512568341</v>
      </c>
      <c r="G45" s="375">
        <f t="shared" si="19"/>
        <v>488264.02596432943</v>
      </c>
      <c r="H45" s="356">
        <f t="shared" si="20"/>
        <v>488264.02596432943</v>
      </c>
      <c r="I45" s="51">
        <f t="shared" si="6"/>
        <v>0</v>
      </c>
      <c r="J45" s="51"/>
      <c r="K45" s="112"/>
      <c r="L45" s="53">
        <f t="shared" si="21"/>
        <v>0</v>
      </c>
      <c r="M45" s="112"/>
      <c r="N45" s="53">
        <f t="shared" si="4"/>
        <v>0</v>
      </c>
      <c r="O45" s="53">
        <f t="shared" si="5"/>
        <v>0</v>
      </c>
      <c r="P45" s="1"/>
      <c r="R45" s="1"/>
      <c r="S45" s="1"/>
      <c r="T45" s="1"/>
      <c r="U45" s="1"/>
    </row>
    <row r="46" spans="2:21" ht="12.5">
      <c r="B46" t="str">
        <f t="shared" si="0"/>
        <v/>
      </c>
      <c r="C46" s="49">
        <f>IF(D11="","-",+C45+1)</f>
        <v>2046</v>
      </c>
      <c r="D46" s="54">
        <f>IF(F45+SUM(E$17:E45)=D$10,F45,D$10-SUM(E$17:E45))</f>
        <v>908663.03512568341</v>
      </c>
      <c r="E46" s="374">
        <f t="shared" si="22"/>
        <v>368552.17866666673</v>
      </c>
      <c r="F46" s="54">
        <f t="shared" si="18"/>
        <v>540110.85645901668</v>
      </c>
      <c r="G46" s="375">
        <f t="shared" si="19"/>
        <v>447895.75553974975</v>
      </c>
      <c r="H46" s="356">
        <f t="shared" si="20"/>
        <v>447895.75553974975</v>
      </c>
      <c r="I46" s="51">
        <f t="shared" si="6"/>
        <v>0</v>
      </c>
      <c r="J46" s="51"/>
      <c r="K46" s="112"/>
      <c r="L46" s="53">
        <f t="shared" si="21"/>
        <v>0</v>
      </c>
      <c r="M46" s="112"/>
      <c r="N46" s="53">
        <f t="shared" si="4"/>
        <v>0</v>
      </c>
      <c r="O46" s="53">
        <f t="shared" si="5"/>
        <v>0</v>
      </c>
      <c r="P46" s="1"/>
      <c r="R46" s="1"/>
      <c r="S46" s="1"/>
      <c r="T46" s="1"/>
      <c r="U46" s="1"/>
    </row>
    <row r="47" spans="2:21" ht="12.5">
      <c r="B47" t="str">
        <f t="shared" si="0"/>
        <v/>
      </c>
      <c r="C47" s="49">
        <f>IF(D11="","-",+C46+1)</f>
        <v>2047</v>
      </c>
      <c r="D47" s="54">
        <f>IF(F46+SUM(E$17:E46)=D$10,F46,D$10-SUM(E$17:E46))</f>
        <v>540110.85645901668</v>
      </c>
      <c r="E47" s="374">
        <f t="shared" si="22"/>
        <v>368552.17866666673</v>
      </c>
      <c r="F47" s="54">
        <f t="shared" si="18"/>
        <v>171558.67779234995</v>
      </c>
      <c r="G47" s="375">
        <f t="shared" si="19"/>
        <v>407527.48511517013</v>
      </c>
      <c r="H47" s="356">
        <f t="shared" si="20"/>
        <v>407527.48511517013</v>
      </c>
      <c r="I47" s="51">
        <f t="shared" si="6"/>
        <v>0</v>
      </c>
      <c r="J47" s="51"/>
      <c r="K47" s="112"/>
      <c r="L47" s="53">
        <f t="shared" si="21"/>
        <v>0</v>
      </c>
      <c r="M47" s="112"/>
      <c r="N47" s="53">
        <f t="shared" si="4"/>
        <v>0</v>
      </c>
      <c r="O47" s="53">
        <f t="shared" si="5"/>
        <v>0</v>
      </c>
      <c r="P47" s="1"/>
      <c r="R47" s="1"/>
      <c r="S47" s="1"/>
      <c r="T47" s="1"/>
      <c r="U47" s="1"/>
    </row>
    <row r="48" spans="2:21" ht="12.5">
      <c r="B48" t="str">
        <f t="shared" si="0"/>
        <v/>
      </c>
      <c r="C48" s="49">
        <f>IF(D11="","-",+C47+1)</f>
        <v>2048</v>
      </c>
      <c r="D48" s="54">
        <f>IF(F47+SUM(E$17:E47)=D$10,F47,D$10-SUM(E$17:E47))</f>
        <v>171558.67779234995</v>
      </c>
      <c r="E48" s="374">
        <f t="shared" si="22"/>
        <v>171558.67779234995</v>
      </c>
      <c r="F48" s="54">
        <f t="shared" si="18"/>
        <v>0</v>
      </c>
      <c r="G48" s="375">
        <f t="shared" si="19"/>
        <v>180954.26341045674</v>
      </c>
      <c r="H48" s="356">
        <f t="shared" si="20"/>
        <v>180954.26341045674</v>
      </c>
      <c r="I48" s="51">
        <f t="shared" si="6"/>
        <v>0</v>
      </c>
      <c r="J48" s="51"/>
      <c r="K48" s="112"/>
      <c r="L48" s="53">
        <f t="shared" si="21"/>
        <v>0</v>
      </c>
      <c r="M48" s="112"/>
      <c r="N48" s="53">
        <f t="shared" si="4"/>
        <v>0</v>
      </c>
      <c r="O48" s="53">
        <f t="shared" si="5"/>
        <v>0</v>
      </c>
      <c r="P48" s="1"/>
      <c r="R48" s="1"/>
      <c r="S48" s="1"/>
      <c r="T48" s="1"/>
      <c r="U48" s="1"/>
    </row>
    <row r="49" spans="2:21" ht="12.5">
      <c r="B49" t="str">
        <f t="shared" si="0"/>
        <v/>
      </c>
      <c r="C49" s="49">
        <f>IF(D11="","-",+C48+1)</f>
        <v>2049</v>
      </c>
      <c r="D49" s="54">
        <f>IF(F48+SUM(E$17:E48)=D$10,F48,D$10-SUM(E$17:E48))</f>
        <v>0</v>
      </c>
      <c r="E49" s="374">
        <f t="shared" si="22"/>
        <v>0</v>
      </c>
      <c r="F49" s="54">
        <f t="shared" si="18"/>
        <v>0</v>
      </c>
      <c r="G49" s="375">
        <f t="shared" si="19"/>
        <v>0</v>
      </c>
      <c r="H49" s="356">
        <f t="shared" si="20"/>
        <v>0</v>
      </c>
      <c r="I49" s="51">
        <f t="shared" si="6"/>
        <v>0</v>
      </c>
      <c r="J49" s="51"/>
      <c r="K49" s="112"/>
      <c r="L49" s="53">
        <f t="shared" si="21"/>
        <v>0</v>
      </c>
      <c r="M49" s="112"/>
      <c r="N49" s="53">
        <f t="shared" si="4"/>
        <v>0</v>
      </c>
      <c r="O49" s="53">
        <f t="shared" si="5"/>
        <v>0</v>
      </c>
      <c r="P49" s="1"/>
      <c r="R49" s="1"/>
      <c r="S49" s="1"/>
      <c r="T49" s="1"/>
      <c r="U49" s="1"/>
    </row>
    <row r="50" spans="2:21" ht="12.5">
      <c r="B50" t="str">
        <f t="shared" si="0"/>
        <v/>
      </c>
      <c r="C50" s="49">
        <f>IF(D11="","-",+C49+1)</f>
        <v>2050</v>
      </c>
      <c r="D50" s="54">
        <f>IF(F49+SUM(E$17:E49)=D$10,F49,D$10-SUM(E$17:E49))</f>
        <v>0</v>
      </c>
      <c r="E50" s="374">
        <f t="shared" si="22"/>
        <v>0</v>
      </c>
      <c r="F50" s="54">
        <f t="shared" si="18"/>
        <v>0</v>
      </c>
      <c r="G50" s="375">
        <f t="shared" si="19"/>
        <v>0</v>
      </c>
      <c r="H50" s="356">
        <f t="shared" si="20"/>
        <v>0</v>
      </c>
      <c r="I50" s="51">
        <f t="shared" si="6"/>
        <v>0</v>
      </c>
      <c r="J50" s="51"/>
      <c r="K50" s="112"/>
      <c r="L50" s="53">
        <f t="shared" si="21"/>
        <v>0</v>
      </c>
      <c r="M50" s="112"/>
      <c r="N50" s="53">
        <f t="shared" si="4"/>
        <v>0</v>
      </c>
      <c r="O50" s="53">
        <f t="shared" si="5"/>
        <v>0</v>
      </c>
      <c r="P50" s="1"/>
      <c r="R50" s="1"/>
      <c r="S50" s="1"/>
      <c r="T50" s="1"/>
      <c r="U50" s="1"/>
    </row>
    <row r="51" spans="2:21" ht="12.5">
      <c r="B51" t="str">
        <f t="shared" si="0"/>
        <v/>
      </c>
      <c r="C51" s="49">
        <f>IF(D11="","-",+C50+1)</f>
        <v>2051</v>
      </c>
      <c r="D51" s="54">
        <f>IF(F50+SUM(E$17:E50)=D$10,F50,D$10-SUM(E$17:E50))</f>
        <v>0</v>
      </c>
      <c r="E51" s="374">
        <f t="shared" si="22"/>
        <v>0</v>
      </c>
      <c r="F51" s="54">
        <f t="shared" si="18"/>
        <v>0</v>
      </c>
      <c r="G51" s="375">
        <f t="shared" si="19"/>
        <v>0</v>
      </c>
      <c r="H51" s="356">
        <f t="shared" si="20"/>
        <v>0</v>
      </c>
      <c r="I51" s="51">
        <f t="shared" si="6"/>
        <v>0</v>
      </c>
      <c r="J51" s="51"/>
      <c r="K51" s="112"/>
      <c r="L51" s="53">
        <f t="shared" si="21"/>
        <v>0</v>
      </c>
      <c r="M51" s="112"/>
      <c r="N51" s="53">
        <f t="shared" si="4"/>
        <v>0</v>
      </c>
      <c r="O51" s="53">
        <f t="shared" si="5"/>
        <v>0</v>
      </c>
      <c r="P51" s="1"/>
      <c r="R51" s="1"/>
      <c r="S51" s="1"/>
      <c r="T51" s="1"/>
      <c r="U51" s="1"/>
    </row>
    <row r="52" spans="2:21" ht="12.5">
      <c r="B52" t="str">
        <f t="shared" si="0"/>
        <v/>
      </c>
      <c r="C52" s="49">
        <f>IF(D11="","-",+C51+1)</f>
        <v>2052</v>
      </c>
      <c r="D52" s="54">
        <f>IF(F51+SUM(E$17:E51)=D$10,F51,D$10-SUM(E$17:E51))</f>
        <v>0</v>
      </c>
      <c r="E52" s="374">
        <f t="shared" si="22"/>
        <v>0</v>
      </c>
      <c r="F52" s="54">
        <f t="shared" si="18"/>
        <v>0</v>
      </c>
      <c r="G52" s="375">
        <f t="shared" si="19"/>
        <v>0</v>
      </c>
      <c r="H52" s="356">
        <f t="shared" si="20"/>
        <v>0</v>
      </c>
      <c r="I52" s="51">
        <f t="shared" si="6"/>
        <v>0</v>
      </c>
      <c r="J52" s="51"/>
      <c r="K52" s="112"/>
      <c r="L52" s="53">
        <f t="shared" si="21"/>
        <v>0</v>
      </c>
      <c r="M52" s="112"/>
      <c r="N52" s="53">
        <f t="shared" si="4"/>
        <v>0</v>
      </c>
      <c r="O52" s="53">
        <f t="shared" si="5"/>
        <v>0</v>
      </c>
      <c r="P52" s="1"/>
      <c r="R52" s="1"/>
      <c r="S52" s="1"/>
      <c r="T52" s="1"/>
      <c r="U52" s="1"/>
    </row>
    <row r="53" spans="2:21" ht="12.5">
      <c r="B53" t="str">
        <f t="shared" si="0"/>
        <v/>
      </c>
      <c r="C53" s="49">
        <f>IF(D11="","-",+C52+1)</f>
        <v>2053</v>
      </c>
      <c r="D53" s="54">
        <f>IF(F52+SUM(E$17:E52)=D$10,F52,D$10-SUM(E$17:E52))</f>
        <v>0</v>
      </c>
      <c r="E53" s="374">
        <f t="shared" si="22"/>
        <v>0</v>
      </c>
      <c r="F53" s="54">
        <f t="shared" si="18"/>
        <v>0</v>
      </c>
      <c r="G53" s="375">
        <f t="shared" si="19"/>
        <v>0</v>
      </c>
      <c r="H53" s="356">
        <f t="shared" si="20"/>
        <v>0</v>
      </c>
      <c r="I53" s="51">
        <f t="shared" si="6"/>
        <v>0</v>
      </c>
      <c r="J53" s="51"/>
      <c r="K53" s="112"/>
      <c r="L53" s="53">
        <f t="shared" si="21"/>
        <v>0</v>
      </c>
      <c r="M53" s="112"/>
      <c r="N53" s="53">
        <f t="shared" si="4"/>
        <v>0</v>
      </c>
      <c r="O53" s="53">
        <f t="shared" si="5"/>
        <v>0</v>
      </c>
      <c r="P53" s="1"/>
      <c r="R53" s="1"/>
      <c r="S53" s="1"/>
      <c r="T53" s="1"/>
      <c r="U53" s="1"/>
    </row>
    <row r="54" spans="2:21" ht="12.5">
      <c r="B54" t="str">
        <f t="shared" si="0"/>
        <v/>
      </c>
      <c r="C54" s="49">
        <f>IF(D11="","-",+C53+1)</f>
        <v>2054</v>
      </c>
      <c r="D54" s="54">
        <f>IF(F53+SUM(E$17:E53)=D$10,F53,D$10-SUM(E$17:E53))</f>
        <v>0</v>
      </c>
      <c r="E54" s="374">
        <f t="shared" si="22"/>
        <v>0</v>
      </c>
      <c r="F54" s="54">
        <f t="shared" si="18"/>
        <v>0</v>
      </c>
      <c r="G54" s="375">
        <f t="shared" si="19"/>
        <v>0</v>
      </c>
      <c r="H54" s="356">
        <f t="shared" si="20"/>
        <v>0</v>
      </c>
      <c r="I54" s="51">
        <f t="shared" si="6"/>
        <v>0</v>
      </c>
      <c r="J54" s="51"/>
      <c r="K54" s="112"/>
      <c r="L54" s="53">
        <f t="shared" si="21"/>
        <v>0</v>
      </c>
      <c r="M54" s="112"/>
      <c r="N54" s="53">
        <f t="shared" si="4"/>
        <v>0</v>
      </c>
      <c r="O54" s="53">
        <f t="shared" si="5"/>
        <v>0</v>
      </c>
      <c r="P54" s="1"/>
      <c r="R54" s="1"/>
      <c r="S54" s="1"/>
      <c r="T54" s="1"/>
      <c r="U54" s="1"/>
    </row>
    <row r="55" spans="2:21" ht="12.5">
      <c r="B55" t="str">
        <f t="shared" si="0"/>
        <v/>
      </c>
      <c r="C55" s="49">
        <f>IF(D11="","-",+C54+1)</f>
        <v>2055</v>
      </c>
      <c r="D55" s="54">
        <f>IF(F54+SUM(E$17:E54)=D$10,F54,D$10-SUM(E$17:E54))</f>
        <v>0</v>
      </c>
      <c r="E55" s="374">
        <f t="shared" si="22"/>
        <v>0</v>
      </c>
      <c r="F55" s="54">
        <f t="shared" si="18"/>
        <v>0</v>
      </c>
      <c r="G55" s="375">
        <f t="shared" si="19"/>
        <v>0</v>
      </c>
      <c r="H55" s="356">
        <f t="shared" si="20"/>
        <v>0</v>
      </c>
      <c r="I55" s="51">
        <f t="shared" si="6"/>
        <v>0</v>
      </c>
      <c r="J55" s="51"/>
      <c r="K55" s="112"/>
      <c r="L55" s="53">
        <f t="shared" si="21"/>
        <v>0</v>
      </c>
      <c r="M55" s="112"/>
      <c r="N55" s="53">
        <f t="shared" si="4"/>
        <v>0</v>
      </c>
      <c r="O55" s="53">
        <f t="shared" si="5"/>
        <v>0</v>
      </c>
      <c r="P55" s="1"/>
      <c r="R55" s="1"/>
      <c r="S55" s="1"/>
      <c r="T55" s="1"/>
      <c r="U55" s="1"/>
    </row>
    <row r="56" spans="2:21" ht="12.5">
      <c r="B56" t="str">
        <f t="shared" si="0"/>
        <v/>
      </c>
      <c r="C56" s="49">
        <f>IF(D11="","-",+C55+1)</f>
        <v>2056</v>
      </c>
      <c r="D56" s="54">
        <f>IF(F55+SUM(E$17:E55)=D$10,F55,D$10-SUM(E$17:E55))</f>
        <v>0</v>
      </c>
      <c r="E56" s="374">
        <f t="shared" si="22"/>
        <v>0</v>
      </c>
      <c r="F56" s="54">
        <f t="shared" si="18"/>
        <v>0</v>
      </c>
      <c r="G56" s="375">
        <f t="shared" si="19"/>
        <v>0</v>
      </c>
      <c r="H56" s="356">
        <f t="shared" si="20"/>
        <v>0</v>
      </c>
      <c r="I56" s="51">
        <f t="shared" si="6"/>
        <v>0</v>
      </c>
      <c r="J56" s="51"/>
      <c r="K56" s="112"/>
      <c r="L56" s="53">
        <f t="shared" si="21"/>
        <v>0</v>
      </c>
      <c r="M56" s="112"/>
      <c r="N56" s="53">
        <f t="shared" si="4"/>
        <v>0</v>
      </c>
      <c r="O56" s="53">
        <f t="shared" si="5"/>
        <v>0</v>
      </c>
      <c r="P56" s="1"/>
      <c r="R56" s="1"/>
      <c r="S56" s="1"/>
      <c r="T56" s="1"/>
      <c r="U56" s="1"/>
    </row>
    <row r="57" spans="2:21" ht="12.5">
      <c r="B57" t="str">
        <f t="shared" si="0"/>
        <v/>
      </c>
      <c r="C57" s="49">
        <f>IF(D11="","-",+C56+1)</f>
        <v>2057</v>
      </c>
      <c r="D57" s="54">
        <f>IF(F56+SUM(E$17:E56)=D$10,F56,D$10-SUM(E$17:E56))</f>
        <v>0</v>
      </c>
      <c r="E57" s="374">
        <f t="shared" si="22"/>
        <v>0</v>
      </c>
      <c r="F57" s="54">
        <f t="shared" si="18"/>
        <v>0</v>
      </c>
      <c r="G57" s="375">
        <f t="shared" si="19"/>
        <v>0</v>
      </c>
      <c r="H57" s="356">
        <f t="shared" si="20"/>
        <v>0</v>
      </c>
      <c r="I57" s="51">
        <f t="shared" si="6"/>
        <v>0</v>
      </c>
      <c r="J57" s="51"/>
      <c r="K57" s="112"/>
      <c r="L57" s="53">
        <f t="shared" si="21"/>
        <v>0</v>
      </c>
      <c r="M57" s="112"/>
      <c r="N57" s="53">
        <f t="shared" si="4"/>
        <v>0</v>
      </c>
      <c r="O57" s="53">
        <f t="shared" si="5"/>
        <v>0</v>
      </c>
      <c r="P57" s="1"/>
      <c r="R57" s="1"/>
      <c r="S57" s="1"/>
      <c r="T57" s="1"/>
      <c r="U57" s="1"/>
    </row>
    <row r="58" spans="2:21" ht="12.5">
      <c r="B58" t="str">
        <f t="shared" si="0"/>
        <v/>
      </c>
      <c r="C58" s="49">
        <f>IF(D11="","-",+C57+1)</f>
        <v>2058</v>
      </c>
      <c r="D58" s="54">
        <f>IF(F57+SUM(E$17:E57)=D$10,F57,D$10-SUM(E$17:E57))</f>
        <v>0</v>
      </c>
      <c r="E58" s="374">
        <f t="shared" si="22"/>
        <v>0</v>
      </c>
      <c r="F58" s="54">
        <f t="shared" si="18"/>
        <v>0</v>
      </c>
      <c r="G58" s="375">
        <f t="shared" si="19"/>
        <v>0</v>
      </c>
      <c r="H58" s="356">
        <f t="shared" si="20"/>
        <v>0</v>
      </c>
      <c r="I58" s="51">
        <f t="shared" si="6"/>
        <v>0</v>
      </c>
      <c r="J58" s="51"/>
      <c r="K58" s="112"/>
      <c r="L58" s="53">
        <f t="shared" si="21"/>
        <v>0</v>
      </c>
      <c r="M58" s="112"/>
      <c r="N58" s="53">
        <f t="shared" si="4"/>
        <v>0</v>
      </c>
      <c r="O58" s="53">
        <f t="shared" si="5"/>
        <v>0</v>
      </c>
      <c r="P58" s="1"/>
      <c r="R58" s="1"/>
      <c r="S58" s="1"/>
      <c r="T58" s="1"/>
      <c r="U58" s="1"/>
    </row>
    <row r="59" spans="2:21" ht="12.5">
      <c r="B59" t="str">
        <f t="shared" si="0"/>
        <v/>
      </c>
      <c r="C59" s="49">
        <f>IF(D11="","-",+C58+1)</f>
        <v>2059</v>
      </c>
      <c r="D59" s="54">
        <f>IF(F58+SUM(E$17:E58)=D$10,F58,D$10-SUM(E$17:E58))</f>
        <v>0</v>
      </c>
      <c r="E59" s="374">
        <f t="shared" si="22"/>
        <v>0</v>
      </c>
      <c r="F59" s="54">
        <f t="shared" si="18"/>
        <v>0</v>
      </c>
      <c r="G59" s="375">
        <f t="shared" si="19"/>
        <v>0</v>
      </c>
      <c r="H59" s="356">
        <f t="shared" si="20"/>
        <v>0</v>
      </c>
      <c r="I59" s="51">
        <f t="shared" si="6"/>
        <v>0</v>
      </c>
      <c r="J59" s="51"/>
      <c r="K59" s="112"/>
      <c r="L59" s="53">
        <f t="shared" si="21"/>
        <v>0</v>
      </c>
      <c r="M59" s="112"/>
      <c r="N59" s="53">
        <f t="shared" si="4"/>
        <v>0</v>
      </c>
      <c r="O59" s="53">
        <f t="shared" si="5"/>
        <v>0</v>
      </c>
      <c r="P59" s="1"/>
      <c r="R59" s="1"/>
      <c r="S59" s="1"/>
      <c r="T59" s="1"/>
      <c r="U59" s="1"/>
    </row>
    <row r="60" spans="2:21" ht="12.5">
      <c r="B60" t="str">
        <f t="shared" si="0"/>
        <v/>
      </c>
      <c r="C60" s="49">
        <f>IF(D11="","-",+C59+1)</f>
        <v>2060</v>
      </c>
      <c r="D60" s="54">
        <f>IF(F59+SUM(E$17:E59)=D$10,F59,D$10-SUM(E$17:E59))</f>
        <v>0</v>
      </c>
      <c r="E60" s="374">
        <f t="shared" si="22"/>
        <v>0</v>
      </c>
      <c r="F60" s="54">
        <f t="shared" si="18"/>
        <v>0</v>
      </c>
      <c r="G60" s="375">
        <f t="shared" si="19"/>
        <v>0</v>
      </c>
      <c r="H60" s="356">
        <f t="shared" si="20"/>
        <v>0</v>
      </c>
      <c r="I60" s="51">
        <f t="shared" si="6"/>
        <v>0</v>
      </c>
      <c r="J60" s="51"/>
      <c r="K60" s="112"/>
      <c r="L60" s="53">
        <f t="shared" si="21"/>
        <v>0</v>
      </c>
      <c r="M60" s="112"/>
      <c r="N60" s="53">
        <f t="shared" si="4"/>
        <v>0</v>
      </c>
      <c r="O60" s="53">
        <f t="shared" si="5"/>
        <v>0</v>
      </c>
      <c r="P60" s="1"/>
      <c r="R60" s="1"/>
      <c r="S60" s="1"/>
      <c r="T60" s="1"/>
      <c r="U60" s="1"/>
    </row>
    <row r="61" spans="2:21" ht="12.5">
      <c r="B61" t="str">
        <f t="shared" si="0"/>
        <v/>
      </c>
      <c r="C61" s="49">
        <f>IF(D11="","-",+C60+1)</f>
        <v>2061</v>
      </c>
      <c r="D61" s="54">
        <f>IF(F60+SUM(E$17:E60)=D$10,F60,D$10-SUM(E$17:E60))</f>
        <v>0</v>
      </c>
      <c r="E61" s="374">
        <f t="shared" si="22"/>
        <v>0</v>
      </c>
      <c r="F61" s="54">
        <f t="shared" si="18"/>
        <v>0</v>
      </c>
      <c r="G61" s="375">
        <f t="shared" si="19"/>
        <v>0</v>
      </c>
      <c r="H61" s="356">
        <f t="shared" si="20"/>
        <v>0</v>
      </c>
      <c r="I61" s="51">
        <f t="shared" si="6"/>
        <v>0</v>
      </c>
      <c r="J61" s="51"/>
      <c r="K61" s="112"/>
      <c r="L61" s="53">
        <f t="shared" si="21"/>
        <v>0</v>
      </c>
      <c r="M61" s="112"/>
      <c r="N61" s="53">
        <f t="shared" si="4"/>
        <v>0</v>
      </c>
      <c r="O61" s="53">
        <f t="shared" si="5"/>
        <v>0</v>
      </c>
      <c r="P61" s="1"/>
      <c r="R61" s="1"/>
      <c r="S61" s="1"/>
      <c r="T61" s="1"/>
      <c r="U61" s="1"/>
    </row>
    <row r="62" spans="2:21" ht="12.5">
      <c r="B62" t="str">
        <f t="shared" si="0"/>
        <v/>
      </c>
      <c r="C62" s="49">
        <f>IF(D11="","-",+C61+1)</f>
        <v>2062</v>
      </c>
      <c r="D62" s="54">
        <f>IF(F61+SUM(E$17:E61)=D$10,F61,D$10-SUM(E$17:E61))</f>
        <v>0</v>
      </c>
      <c r="E62" s="374">
        <f t="shared" si="22"/>
        <v>0</v>
      </c>
      <c r="F62" s="54">
        <f t="shared" si="18"/>
        <v>0</v>
      </c>
      <c r="G62" s="375">
        <f t="shared" si="19"/>
        <v>0</v>
      </c>
      <c r="H62" s="356">
        <f t="shared" si="20"/>
        <v>0</v>
      </c>
      <c r="I62" s="51">
        <f t="shared" si="6"/>
        <v>0</v>
      </c>
      <c r="J62" s="51"/>
      <c r="K62" s="112"/>
      <c r="L62" s="53">
        <f t="shared" si="21"/>
        <v>0</v>
      </c>
      <c r="M62" s="112"/>
      <c r="N62" s="53">
        <f t="shared" si="4"/>
        <v>0</v>
      </c>
      <c r="O62" s="53">
        <f t="shared" si="5"/>
        <v>0</v>
      </c>
      <c r="P62" s="1"/>
      <c r="R62" s="1"/>
      <c r="S62" s="1"/>
      <c r="T62" s="1"/>
      <c r="U62" s="1"/>
    </row>
    <row r="63" spans="2:21" ht="12.5">
      <c r="B63" t="str">
        <f t="shared" si="0"/>
        <v/>
      </c>
      <c r="C63" s="49">
        <f>IF(D11="","-",+C62+1)</f>
        <v>2063</v>
      </c>
      <c r="D63" s="54">
        <f>IF(F62+SUM(E$17:E62)=D$10,F62,D$10-SUM(E$17:E62))</f>
        <v>0</v>
      </c>
      <c r="E63" s="374">
        <f t="shared" si="22"/>
        <v>0</v>
      </c>
      <c r="F63" s="54">
        <f t="shared" si="18"/>
        <v>0</v>
      </c>
      <c r="G63" s="375">
        <f t="shared" si="19"/>
        <v>0</v>
      </c>
      <c r="H63" s="356">
        <f t="shared" si="20"/>
        <v>0</v>
      </c>
      <c r="I63" s="51">
        <f t="shared" si="6"/>
        <v>0</v>
      </c>
      <c r="J63" s="51"/>
      <c r="K63" s="112"/>
      <c r="L63" s="53">
        <f t="shared" si="21"/>
        <v>0</v>
      </c>
      <c r="M63" s="112"/>
      <c r="N63" s="53">
        <f t="shared" si="4"/>
        <v>0</v>
      </c>
      <c r="O63" s="53">
        <f t="shared" si="5"/>
        <v>0</v>
      </c>
      <c r="P63" s="1"/>
      <c r="R63" s="1"/>
      <c r="S63" s="1"/>
      <c r="T63" s="1"/>
      <c r="U63" s="1"/>
    </row>
    <row r="64" spans="2:21" ht="12.5">
      <c r="B64" t="str">
        <f t="shared" si="0"/>
        <v/>
      </c>
      <c r="C64" s="49">
        <f>IF(D11="","-",+C63+1)</f>
        <v>2064</v>
      </c>
      <c r="D64" s="54">
        <f>IF(F63+SUM(E$17:E63)=D$10,F63,D$10-SUM(E$17:E63))</f>
        <v>0</v>
      </c>
      <c r="E64" s="374">
        <f t="shared" si="22"/>
        <v>0</v>
      </c>
      <c r="F64" s="54">
        <f t="shared" si="18"/>
        <v>0</v>
      </c>
      <c r="G64" s="375">
        <f t="shared" si="19"/>
        <v>0</v>
      </c>
      <c r="H64" s="356">
        <f t="shared" si="20"/>
        <v>0</v>
      </c>
      <c r="I64" s="51">
        <f t="shared" si="6"/>
        <v>0</v>
      </c>
      <c r="J64" s="51"/>
      <c r="K64" s="112"/>
      <c r="L64" s="53">
        <f t="shared" si="21"/>
        <v>0</v>
      </c>
      <c r="M64" s="112"/>
      <c r="N64" s="53">
        <f t="shared" si="4"/>
        <v>0</v>
      </c>
      <c r="O64" s="53">
        <f t="shared" si="5"/>
        <v>0</v>
      </c>
      <c r="P64" s="1"/>
      <c r="R64" s="1"/>
      <c r="S64" s="1"/>
      <c r="T64" s="1"/>
      <c r="U64" s="1"/>
    </row>
    <row r="65" spans="2:21" ht="12.5">
      <c r="B65" t="str">
        <f t="shared" si="0"/>
        <v/>
      </c>
      <c r="C65" s="49">
        <f>IF(D11="","-",+C64+1)</f>
        <v>2065</v>
      </c>
      <c r="D65" s="54">
        <f>IF(F64+SUM(E$17:E64)=D$10,F64,D$10-SUM(E$17:E64))</f>
        <v>0</v>
      </c>
      <c r="E65" s="374">
        <f t="shared" si="22"/>
        <v>0</v>
      </c>
      <c r="F65" s="54">
        <f t="shared" si="18"/>
        <v>0</v>
      </c>
      <c r="G65" s="375">
        <f t="shared" si="19"/>
        <v>0</v>
      </c>
      <c r="H65" s="356">
        <f t="shared" si="20"/>
        <v>0</v>
      </c>
      <c r="I65" s="51">
        <f t="shared" si="6"/>
        <v>0</v>
      </c>
      <c r="J65" s="51"/>
      <c r="K65" s="112"/>
      <c r="L65" s="53">
        <f t="shared" si="21"/>
        <v>0</v>
      </c>
      <c r="M65" s="112"/>
      <c r="N65" s="53">
        <f t="shared" si="4"/>
        <v>0</v>
      </c>
      <c r="O65" s="53">
        <f t="shared" si="5"/>
        <v>0</v>
      </c>
      <c r="P65" s="1"/>
      <c r="R65" s="1"/>
      <c r="S65" s="1"/>
      <c r="T65" s="1"/>
      <c r="U65" s="1"/>
    </row>
    <row r="66" spans="2:21" ht="12.5">
      <c r="B66" t="str">
        <f t="shared" si="0"/>
        <v/>
      </c>
      <c r="C66" s="49">
        <f>IF(D11="","-",+C65+1)</f>
        <v>2066</v>
      </c>
      <c r="D66" s="54">
        <f>IF(F65+SUM(E$17:E65)=D$10,F65,D$10-SUM(E$17:E65))</f>
        <v>0</v>
      </c>
      <c r="E66" s="374">
        <f t="shared" si="22"/>
        <v>0</v>
      </c>
      <c r="F66" s="54">
        <f t="shared" si="18"/>
        <v>0</v>
      </c>
      <c r="G66" s="375">
        <f t="shared" si="19"/>
        <v>0</v>
      </c>
      <c r="H66" s="356">
        <f t="shared" si="20"/>
        <v>0</v>
      </c>
      <c r="I66" s="51">
        <f t="shared" si="6"/>
        <v>0</v>
      </c>
      <c r="J66" s="51"/>
      <c r="K66" s="112"/>
      <c r="L66" s="53">
        <f t="shared" si="21"/>
        <v>0</v>
      </c>
      <c r="M66" s="112"/>
      <c r="N66" s="53">
        <f t="shared" si="4"/>
        <v>0</v>
      </c>
      <c r="O66" s="53">
        <f t="shared" si="5"/>
        <v>0</v>
      </c>
      <c r="P66" s="1"/>
      <c r="R66" s="1"/>
      <c r="S66" s="1"/>
      <c r="T66" s="1"/>
      <c r="U66" s="1"/>
    </row>
    <row r="67" spans="2:21" ht="12.5">
      <c r="B67" t="str">
        <f t="shared" si="0"/>
        <v/>
      </c>
      <c r="C67" s="49">
        <f>IF(D11="","-",+C66+1)</f>
        <v>2067</v>
      </c>
      <c r="D67" s="54">
        <f>IF(F66+SUM(E$17:E66)=D$10,F66,D$10-SUM(E$17:E66))</f>
        <v>0</v>
      </c>
      <c r="E67" s="374">
        <f t="shared" si="22"/>
        <v>0</v>
      </c>
      <c r="F67" s="54">
        <f t="shared" si="18"/>
        <v>0</v>
      </c>
      <c r="G67" s="375">
        <f t="shared" si="19"/>
        <v>0</v>
      </c>
      <c r="H67" s="356">
        <f t="shared" si="20"/>
        <v>0</v>
      </c>
      <c r="I67" s="51">
        <f t="shared" si="6"/>
        <v>0</v>
      </c>
      <c r="J67" s="51"/>
      <c r="K67" s="112"/>
      <c r="L67" s="53">
        <f t="shared" si="21"/>
        <v>0</v>
      </c>
      <c r="M67" s="112"/>
      <c r="N67" s="53">
        <f t="shared" si="4"/>
        <v>0</v>
      </c>
      <c r="O67" s="53">
        <f t="shared" si="5"/>
        <v>0</v>
      </c>
      <c r="P67" s="1"/>
      <c r="R67" s="1"/>
      <c r="S67" s="1"/>
      <c r="T67" s="1"/>
      <c r="U67" s="1"/>
    </row>
    <row r="68" spans="2:21" ht="12.5">
      <c r="B68" t="str">
        <f t="shared" si="0"/>
        <v/>
      </c>
      <c r="C68" s="49">
        <f>IF(D11="","-",+C67+1)</f>
        <v>2068</v>
      </c>
      <c r="D68" s="54">
        <f>IF(F67+SUM(E$17:E67)=D$10,F67,D$10-SUM(E$17:E67))</f>
        <v>0</v>
      </c>
      <c r="E68" s="374">
        <f t="shared" si="22"/>
        <v>0</v>
      </c>
      <c r="F68" s="54">
        <f t="shared" si="18"/>
        <v>0</v>
      </c>
      <c r="G68" s="375">
        <f t="shared" si="19"/>
        <v>0</v>
      </c>
      <c r="H68" s="356">
        <f t="shared" si="20"/>
        <v>0</v>
      </c>
      <c r="I68" s="51">
        <f t="shared" si="6"/>
        <v>0</v>
      </c>
      <c r="J68" s="51"/>
      <c r="K68" s="112"/>
      <c r="L68" s="53">
        <f t="shared" si="21"/>
        <v>0</v>
      </c>
      <c r="M68" s="112"/>
      <c r="N68" s="53">
        <f t="shared" si="4"/>
        <v>0</v>
      </c>
      <c r="O68" s="53">
        <f t="shared" si="5"/>
        <v>0</v>
      </c>
      <c r="P68" s="1"/>
      <c r="R68" s="1"/>
      <c r="S68" s="1"/>
      <c r="T68" s="1"/>
      <c r="U68" s="1"/>
    </row>
    <row r="69" spans="2:21" ht="12.5">
      <c r="B69" t="str">
        <f t="shared" si="0"/>
        <v/>
      </c>
      <c r="C69" s="49">
        <f>IF(D11="","-",+C68+1)</f>
        <v>2069</v>
      </c>
      <c r="D69" s="54">
        <f>IF(F68+SUM(E$17:E68)=D$10,F68,D$10-SUM(E$17:E68))</f>
        <v>0</v>
      </c>
      <c r="E69" s="374">
        <f t="shared" si="22"/>
        <v>0</v>
      </c>
      <c r="F69" s="54">
        <f t="shared" si="18"/>
        <v>0</v>
      </c>
      <c r="G69" s="375">
        <f t="shared" si="19"/>
        <v>0</v>
      </c>
      <c r="H69" s="356">
        <f t="shared" si="20"/>
        <v>0</v>
      </c>
      <c r="I69" s="51">
        <f t="shared" si="6"/>
        <v>0</v>
      </c>
      <c r="J69" s="51"/>
      <c r="K69" s="112"/>
      <c r="L69" s="53">
        <f t="shared" si="21"/>
        <v>0</v>
      </c>
      <c r="M69" s="112"/>
      <c r="N69" s="53">
        <f t="shared" si="4"/>
        <v>0</v>
      </c>
      <c r="O69" s="53">
        <f t="shared" si="5"/>
        <v>0</v>
      </c>
      <c r="P69" s="1"/>
      <c r="R69" s="1"/>
      <c r="S69" s="1"/>
      <c r="T69" s="1"/>
      <c r="U69" s="1"/>
    </row>
    <row r="70" spans="2:21" ht="12.5">
      <c r="B70" t="str">
        <f t="shared" si="0"/>
        <v/>
      </c>
      <c r="C70" s="49">
        <f>IF(D11="","-",+C69+1)</f>
        <v>2070</v>
      </c>
      <c r="D70" s="54">
        <f>IF(F69+SUM(E$17:E69)=D$10,F69,D$10-SUM(E$17:E69))</f>
        <v>0</v>
      </c>
      <c r="E70" s="374">
        <f t="shared" si="22"/>
        <v>0</v>
      </c>
      <c r="F70" s="54">
        <f t="shared" si="18"/>
        <v>0</v>
      </c>
      <c r="G70" s="375">
        <f t="shared" si="19"/>
        <v>0</v>
      </c>
      <c r="H70" s="356">
        <f t="shared" si="20"/>
        <v>0</v>
      </c>
      <c r="I70" s="51">
        <f t="shared" si="6"/>
        <v>0</v>
      </c>
      <c r="J70" s="51"/>
      <c r="K70" s="112"/>
      <c r="L70" s="53">
        <f t="shared" si="21"/>
        <v>0</v>
      </c>
      <c r="M70" s="112"/>
      <c r="N70" s="53">
        <f t="shared" si="4"/>
        <v>0</v>
      </c>
      <c r="O70" s="53">
        <f t="shared" si="5"/>
        <v>0</v>
      </c>
      <c r="P70" s="1"/>
      <c r="R70" s="1"/>
      <c r="S70" s="1"/>
      <c r="T70" s="1"/>
      <c r="U70" s="1"/>
    </row>
    <row r="71" spans="2:21" ht="12.5">
      <c r="B71" t="str">
        <f t="shared" si="0"/>
        <v/>
      </c>
      <c r="C71" s="49">
        <f>IF(D11="","-",+C70+1)</f>
        <v>2071</v>
      </c>
      <c r="D71" s="54">
        <f>IF(F70+SUM(E$17:E70)=D$10,F70,D$10-SUM(E$17:E70))</f>
        <v>0</v>
      </c>
      <c r="E71" s="374">
        <f t="shared" si="22"/>
        <v>0</v>
      </c>
      <c r="F71" s="54">
        <f t="shared" si="18"/>
        <v>0</v>
      </c>
      <c r="G71" s="375">
        <f t="shared" si="19"/>
        <v>0</v>
      </c>
      <c r="H71" s="356">
        <f t="shared" si="20"/>
        <v>0</v>
      </c>
      <c r="I71" s="51">
        <f t="shared" si="6"/>
        <v>0</v>
      </c>
      <c r="J71" s="51"/>
      <c r="K71" s="112"/>
      <c r="L71" s="53">
        <f t="shared" si="21"/>
        <v>0</v>
      </c>
      <c r="M71" s="112"/>
      <c r="N71" s="53">
        <f t="shared" si="4"/>
        <v>0</v>
      </c>
      <c r="O71" s="53">
        <f t="shared" si="5"/>
        <v>0</v>
      </c>
      <c r="P71" s="1"/>
      <c r="R71" s="1"/>
      <c r="S71" s="1"/>
      <c r="T71" s="1"/>
      <c r="U71" s="1"/>
    </row>
    <row r="72" spans="2:21" ht="12.5">
      <c r="B72" t="str">
        <f t="shared" si="0"/>
        <v/>
      </c>
      <c r="C72" s="49">
        <f>IF(D11="","-",+C71+1)</f>
        <v>2072</v>
      </c>
      <c r="D72" s="54">
        <f>IF(F71+SUM(E$17:E71)=D$10,F71,D$10-SUM(E$17:E71))</f>
        <v>0</v>
      </c>
      <c r="E72" s="374">
        <f t="shared" si="22"/>
        <v>0</v>
      </c>
      <c r="F72" s="54">
        <f t="shared" si="18"/>
        <v>0</v>
      </c>
      <c r="G72" s="375">
        <f t="shared" si="19"/>
        <v>0</v>
      </c>
      <c r="H72" s="356">
        <f t="shared" si="20"/>
        <v>0</v>
      </c>
      <c r="I72" s="51">
        <f t="shared" si="6"/>
        <v>0</v>
      </c>
      <c r="J72" s="51"/>
      <c r="K72" s="112"/>
      <c r="L72" s="53">
        <f t="shared" si="21"/>
        <v>0</v>
      </c>
      <c r="M72" s="112"/>
      <c r="N72" s="53">
        <f t="shared" si="4"/>
        <v>0</v>
      </c>
      <c r="O72" s="53">
        <f t="shared" si="5"/>
        <v>0</v>
      </c>
      <c r="P72" s="1"/>
      <c r="R72" s="1"/>
      <c r="S72" s="1"/>
      <c r="T72" s="1"/>
      <c r="U72" s="1"/>
    </row>
    <row r="73" spans="2:21" ht="13" thickBot="1">
      <c r="B73" t="str">
        <f t="shared" si="0"/>
        <v/>
      </c>
      <c r="C73" s="58">
        <f>IF(D11="","-",+C72+1)</f>
        <v>2073</v>
      </c>
      <c r="D73" s="59">
        <f>IF(F72+SUM(E$17:E72)=D$10,F72,D$10-SUM(E$17:E72))</f>
        <v>0</v>
      </c>
      <c r="E73" s="386">
        <f t="shared" si="22"/>
        <v>0</v>
      </c>
      <c r="F73" s="59">
        <f t="shared" si="18"/>
        <v>0</v>
      </c>
      <c r="G73" s="59">
        <f t="shared" si="19"/>
        <v>0</v>
      </c>
      <c r="H73" s="59">
        <f t="shared" si="20"/>
        <v>0</v>
      </c>
      <c r="I73" s="62">
        <f t="shared" si="6"/>
        <v>0</v>
      </c>
      <c r="J73" s="51"/>
      <c r="K73" s="113"/>
      <c r="L73" s="63">
        <f t="shared" si="21"/>
        <v>0</v>
      </c>
      <c r="M73" s="113"/>
      <c r="N73" s="63">
        <f t="shared" si="4"/>
        <v>0</v>
      </c>
      <c r="O73" s="63">
        <f t="shared" si="5"/>
        <v>0</v>
      </c>
      <c r="P73" s="1"/>
      <c r="R73" s="1"/>
      <c r="S73" s="1"/>
      <c r="T73" s="1"/>
      <c r="U73" s="1"/>
    </row>
    <row r="74" spans="2:21" ht="12.5">
      <c r="C74" s="11" t="s">
        <v>75</v>
      </c>
      <c r="D74" s="239"/>
      <c r="E74" s="239">
        <f>SUM(E17:E73)</f>
        <v>11056565.359999999</v>
      </c>
      <c r="F74" s="239"/>
      <c r="G74" s="239">
        <f>SUM(G17:G73)</f>
        <v>30182010.048548888</v>
      </c>
      <c r="H74" s="239">
        <f>SUM(H17:H73)</f>
        <v>30182010.048548888</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15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1362291.2680030938</v>
      </c>
      <c r="N88" s="393">
        <f>IF(J93&lt;D11,0,VLOOKUP(J93,C17:O73,11))</f>
        <v>1362291.2680030938</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1539982.1847843667</v>
      </c>
      <c r="N89" s="396">
        <f>IF(J93&lt;D11,0,VLOOKUP(J93,C100:P155,7))</f>
        <v>1539982.1847843667</v>
      </c>
      <c r="O89" s="70">
        <f>+N89-M89</f>
        <v>0</v>
      </c>
      <c r="P89" s="1"/>
      <c r="Q89" s="1"/>
      <c r="R89" s="1"/>
      <c r="S89" s="1"/>
      <c r="T89" s="1"/>
      <c r="U89" s="1"/>
    </row>
    <row r="90" spans="1:21" ht="13.5" thickBot="1">
      <c r="C90" s="25" t="s">
        <v>82</v>
      </c>
      <c r="D90" s="96" t="str">
        <f>+D7</f>
        <v>Darlington Roman Nose 138 kv</v>
      </c>
      <c r="E90" s="1"/>
      <c r="F90" s="1"/>
      <c r="G90" s="1"/>
      <c r="H90" s="1"/>
      <c r="I90" s="257"/>
      <c r="J90" s="257"/>
      <c r="K90" s="397"/>
      <c r="L90" s="109" t="s">
        <v>135</v>
      </c>
      <c r="M90" s="398">
        <f>+M89-M88</f>
        <v>177690.91678127297</v>
      </c>
      <c r="N90" s="398">
        <f>+N89-N88</f>
        <v>177690.91678127297</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
        <v>260</v>
      </c>
      <c r="E92" s="75"/>
      <c r="F92" s="75"/>
      <c r="G92" s="75"/>
      <c r="H92" s="75"/>
      <c r="I92" s="75"/>
      <c r="J92" s="75"/>
      <c r="Q92" s="1"/>
      <c r="R92" s="1"/>
      <c r="S92" s="1"/>
      <c r="T92" s="1"/>
      <c r="U92" s="1"/>
    </row>
    <row r="93" spans="1:21" ht="13">
      <c r="C93" s="34" t="s">
        <v>49</v>
      </c>
      <c r="D93" s="421">
        <v>11056565</v>
      </c>
      <c r="E93" s="1" t="s">
        <v>84</v>
      </c>
      <c r="H93" s="2"/>
      <c r="I93" s="2"/>
      <c r="J93" s="36">
        <f>+'OKT.WS.G.BPU.ATRR.True-up'!M16</f>
        <v>2024</v>
      </c>
      <c r="K93" s="33"/>
      <c r="L93" s="239" t="s">
        <v>85</v>
      </c>
      <c r="P93" s="1"/>
      <c r="Q93" s="1"/>
      <c r="R93" s="1"/>
      <c r="S93" s="1"/>
      <c r="T93" s="1"/>
      <c r="U93" s="1"/>
    </row>
    <row r="94" spans="1:21" ht="12.5">
      <c r="C94" s="34" t="s">
        <v>52</v>
      </c>
      <c r="D94" s="454">
        <f>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21">
        <f>D12</f>
        <v>6</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650386.17647058819</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55" si="23">IF(D100=F99,"","IU")</f>
        <v>IU</v>
      </c>
      <c r="C100" s="49">
        <f>IF(D94= "","-",D94)</f>
        <v>2017</v>
      </c>
      <c r="D100" s="368">
        <v>0</v>
      </c>
      <c r="E100" s="370">
        <v>137920.28750000001</v>
      </c>
      <c r="F100" s="372">
        <v>10895702.7125</v>
      </c>
      <c r="G100" s="372">
        <v>5447851.3562500002</v>
      </c>
      <c r="H100" s="370">
        <v>777148.63448158256</v>
      </c>
      <c r="I100" s="371">
        <v>777148.63448158256</v>
      </c>
      <c r="J100" s="53">
        <f>+I100-H100</f>
        <v>0</v>
      </c>
      <c r="K100" s="53"/>
      <c r="L100" s="373">
        <f>+H100</f>
        <v>777148.63448158256</v>
      </c>
      <c r="M100" s="53">
        <f>IF(L100&lt;&gt;0,+H100-L100,0)</f>
        <v>0</v>
      </c>
      <c r="N100" s="373">
        <f>+I100</f>
        <v>777148.63448158256</v>
      </c>
      <c r="O100" s="410">
        <f>IF(N100&lt;&gt;0,+I100-N100,0)</f>
        <v>0</v>
      </c>
      <c r="P100" s="53">
        <f>+O100-M100</f>
        <v>0</v>
      </c>
      <c r="Q100" s="1"/>
      <c r="R100" s="1"/>
      <c r="S100" s="1"/>
      <c r="T100" s="1"/>
      <c r="U100" s="1"/>
    </row>
    <row r="101" spans="1:21" ht="12.5">
      <c r="B101" t="str">
        <f t="shared" si="23"/>
        <v/>
      </c>
      <c r="C101" s="49">
        <f>IF(D94="","-",+C100+1)</f>
        <v>2018</v>
      </c>
      <c r="D101" s="368">
        <v>10895702.7125</v>
      </c>
      <c r="E101" s="370">
        <v>306489.52777777775</v>
      </c>
      <c r="F101" s="372">
        <v>10589213.184722222</v>
      </c>
      <c r="G101" s="372">
        <v>10742457.94861111</v>
      </c>
      <c r="H101" s="370">
        <v>1440489.6981770755</v>
      </c>
      <c r="I101" s="371">
        <v>1440489.6981770755</v>
      </c>
      <c r="J101" s="53">
        <v>0</v>
      </c>
      <c r="K101" s="53"/>
      <c r="L101" s="373">
        <f>H101</f>
        <v>1440489.6981770755</v>
      </c>
      <c r="M101" s="53">
        <f>IF(L101&lt;&gt;0,+H101-L101,0)</f>
        <v>0</v>
      </c>
      <c r="N101" s="373">
        <f>I101</f>
        <v>1440489.6981770755</v>
      </c>
      <c r="O101" s="53">
        <f>IF(N101&lt;&gt;0,+I101-N101,0)</f>
        <v>0</v>
      </c>
      <c r="P101" s="53">
        <f>+O101-M101</f>
        <v>0</v>
      </c>
      <c r="Q101" s="1"/>
      <c r="R101" s="1"/>
      <c r="S101" s="1"/>
      <c r="T101" s="1"/>
      <c r="U101" s="1"/>
    </row>
    <row r="102" spans="1:21" ht="12.5">
      <c r="B102" t="str">
        <f t="shared" si="23"/>
        <v>IU</v>
      </c>
      <c r="C102" s="49">
        <f>IF(D94="","-",+C101+1)</f>
        <v>2019</v>
      </c>
      <c r="D102" s="368">
        <v>10612155.184722222</v>
      </c>
      <c r="E102" s="370">
        <v>307126.80555555556</v>
      </c>
      <c r="F102" s="372">
        <v>10305028.379166666</v>
      </c>
      <c r="G102" s="372">
        <v>10458591.781944444</v>
      </c>
      <c r="H102" s="370">
        <v>1411161.3681851514</v>
      </c>
      <c r="I102" s="371">
        <v>1411161.3681851514</v>
      </c>
      <c r="J102" s="53">
        <f t="shared" ref="J102:J155" si="24">+I102-H102</f>
        <v>0</v>
      </c>
      <c r="K102" s="53"/>
      <c r="L102" s="373">
        <f>H102</f>
        <v>1411161.3681851514</v>
      </c>
      <c r="M102" s="53">
        <f>IF(L102&lt;&gt;0,+H102-L102,0)</f>
        <v>0</v>
      </c>
      <c r="N102" s="373">
        <f>I102</f>
        <v>1411161.3681851514</v>
      </c>
      <c r="O102" s="53">
        <f t="shared" ref="O102:O155" si="25">IF(N102&lt;&gt;0,+I102-N102,0)</f>
        <v>0</v>
      </c>
      <c r="P102" s="53">
        <f t="shared" ref="P102:P155" si="26">+O102-M102</f>
        <v>0</v>
      </c>
      <c r="Q102" s="1"/>
      <c r="R102" s="1"/>
      <c r="S102" s="1"/>
      <c r="T102" s="1"/>
      <c r="U102" s="1"/>
    </row>
    <row r="103" spans="1:21" ht="12.5">
      <c r="B103" t="str">
        <f t="shared" si="23"/>
        <v/>
      </c>
      <c r="C103" s="49">
        <f>IF(D94="","-",+C102+1)</f>
        <v>2020</v>
      </c>
      <c r="D103" s="368">
        <v>10305028.379166666</v>
      </c>
      <c r="E103" s="370">
        <v>394877.32142857142</v>
      </c>
      <c r="F103" s="372">
        <v>9910151.0577380955</v>
      </c>
      <c r="G103" s="372">
        <v>10107589.718452381</v>
      </c>
      <c r="H103" s="370">
        <v>1470461.3095253243</v>
      </c>
      <c r="I103" s="371">
        <v>1470461.3095253243</v>
      </c>
      <c r="J103" s="53">
        <f t="shared" si="24"/>
        <v>0</v>
      </c>
      <c r="K103" s="53"/>
      <c r="L103" s="373">
        <f>H103</f>
        <v>1470461.3095253243</v>
      </c>
      <c r="M103" s="53">
        <f>IF(L103&lt;&gt;0,+H103-L103,0)</f>
        <v>0</v>
      </c>
      <c r="N103" s="373">
        <f>I103</f>
        <v>1470461.3095253243</v>
      </c>
      <c r="O103" s="53">
        <f t="shared" si="25"/>
        <v>0</v>
      </c>
      <c r="P103" s="53">
        <f t="shared" si="26"/>
        <v>0</v>
      </c>
      <c r="Q103" s="1"/>
      <c r="R103" s="1"/>
      <c r="S103" s="1"/>
      <c r="T103" s="1"/>
      <c r="U103" s="1"/>
    </row>
    <row r="104" spans="1:21" ht="12.5">
      <c r="B104" t="str">
        <f t="shared" si="23"/>
        <v/>
      </c>
      <c r="C104" s="49">
        <f>IF(D94="","-",+C103+1)</f>
        <v>2021</v>
      </c>
      <c r="D104" s="368">
        <v>9910151.0577380955</v>
      </c>
      <c r="E104" s="370">
        <v>442262.6</v>
      </c>
      <c r="F104" s="372">
        <v>9467888.4577380959</v>
      </c>
      <c r="G104" s="372">
        <v>9689019.7577380948</v>
      </c>
      <c r="H104" s="370">
        <v>1585198.8759410642</v>
      </c>
      <c r="I104" s="371">
        <v>1585198.8759410642</v>
      </c>
      <c r="J104" s="53">
        <f t="shared" si="24"/>
        <v>0</v>
      </c>
      <c r="K104" s="53"/>
      <c r="L104" s="373">
        <f t="shared" ref="L104:L107" si="27">H104</f>
        <v>1585198.8759410642</v>
      </c>
      <c r="M104" s="53">
        <f t="shared" ref="M104:M107" si="28">IF(L104&lt;&gt;0,+H104-L104,0)</f>
        <v>0</v>
      </c>
      <c r="N104" s="373">
        <f t="shared" ref="N104:N107" si="29">I104</f>
        <v>1585198.8759410642</v>
      </c>
      <c r="O104" s="53">
        <f t="shared" ref="O104:O107" si="30">IF(N104&lt;&gt;0,+I104-N104,0)</f>
        <v>0</v>
      </c>
      <c r="P104" s="53">
        <f t="shared" ref="P104:P107" si="31">+O104-M104</f>
        <v>0</v>
      </c>
      <c r="Q104" s="1"/>
      <c r="R104" s="1"/>
      <c r="S104" s="1"/>
      <c r="T104" s="1"/>
      <c r="U104" s="1"/>
    </row>
    <row r="105" spans="1:21" ht="12.5">
      <c r="B105" t="str">
        <f t="shared" si="23"/>
        <v/>
      </c>
      <c r="C105" s="49">
        <f>IF(D94="","-",+C104+1)</f>
        <v>2022</v>
      </c>
      <c r="D105" s="368">
        <v>9467888.4577380959</v>
      </c>
      <c r="E105" s="370">
        <v>526503.09523809527</v>
      </c>
      <c r="F105" s="372">
        <v>8941385.3625000007</v>
      </c>
      <c r="G105" s="372">
        <v>9204636.9101190493</v>
      </c>
      <c r="H105" s="370">
        <v>1584723.5294917226</v>
      </c>
      <c r="I105" s="371">
        <v>1584723.5294917226</v>
      </c>
      <c r="J105" s="53">
        <f t="shared" si="24"/>
        <v>0</v>
      </c>
      <c r="K105" s="53"/>
      <c r="L105" s="373">
        <f t="shared" si="27"/>
        <v>1584723.5294917226</v>
      </c>
      <c r="M105" s="53">
        <f t="shared" si="28"/>
        <v>0</v>
      </c>
      <c r="N105" s="373">
        <f t="shared" si="29"/>
        <v>1584723.5294917226</v>
      </c>
      <c r="O105" s="53">
        <f t="shared" si="30"/>
        <v>0</v>
      </c>
      <c r="P105" s="53">
        <f t="shared" si="31"/>
        <v>0</v>
      </c>
      <c r="Q105" s="1"/>
      <c r="R105" s="1"/>
      <c r="S105" s="1"/>
      <c r="T105" s="1"/>
      <c r="U105" s="1"/>
    </row>
    <row r="106" spans="1:21" ht="12.5">
      <c r="B106" t="str">
        <f t="shared" si="23"/>
        <v>IU</v>
      </c>
      <c r="C106" s="49">
        <f>IF(D94="","-",+C105+1)</f>
        <v>2023</v>
      </c>
      <c r="D106" s="368">
        <v>8941385.722500002</v>
      </c>
      <c r="E106" s="370">
        <v>581924.49263157905</v>
      </c>
      <c r="F106" s="372">
        <v>8359461.2298684232</v>
      </c>
      <c r="G106" s="372">
        <v>8650423.4761842117</v>
      </c>
      <c r="H106" s="370">
        <v>1530306.4057577862</v>
      </c>
      <c r="I106" s="371">
        <v>1530306.4057577862</v>
      </c>
      <c r="J106" s="53">
        <f t="shared" si="24"/>
        <v>0</v>
      </c>
      <c r="K106" s="53"/>
      <c r="L106" s="373">
        <f t="shared" si="27"/>
        <v>1530306.4057577862</v>
      </c>
      <c r="M106" s="53">
        <f t="shared" si="28"/>
        <v>0</v>
      </c>
      <c r="N106" s="373">
        <f t="shared" si="29"/>
        <v>1530306.4057577862</v>
      </c>
      <c r="O106" s="53">
        <f t="shared" si="30"/>
        <v>0</v>
      </c>
      <c r="P106" s="53">
        <f t="shared" si="31"/>
        <v>0</v>
      </c>
      <c r="Q106" s="1"/>
      <c r="R106" s="1"/>
      <c r="S106" s="1"/>
      <c r="T106" s="1"/>
      <c r="U106" s="1"/>
    </row>
    <row r="107" spans="1:21" ht="12.5">
      <c r="B107" t="str">
        <f t="shared" si="23"/>
        <v/>
      </c>
      <c r="C107" s="49">
        <f>IF(D94="","-",+C106+1)</f>
        <v>2024</v>
      </c>
      <c r="D107" s="368">
        <v>8359461.2298684232</v>
      </c>
      <c r="E107" s="370">
        <v>650386.19764705887</v>
      </c>
      <c r="F107" s="372">
        <v>7709075.0322213639</v>
      </c>
      <c r="G107" s="372">
        <v>8034268.1310448935</v>
      </c>
      <c r="H107" s="370">
        <v>1539982.1847843667</v>
      </c>
      <c r="I107" s="371">
        <v>1539982.1847843667</v>
      </c>
      <c r="J107" s="53">
        <f t="shared" si="24"/>
        <v>0</v>
      </c>
      <c r="K107" s="53"/>
      <c r="L107" s="373">
        <f t="shared" si="27"/>
        <v>1539982.1847843667</v>
      </c>
      <c r="M107" s="53">
        <f t="shared" si="28"/>
        <v>0</v>
      </c>
      <c r="N107" s="373">
        <f t="shared" si="29"/>
        <v>1539982.1847843667</v>
      </c>
      <c r="O107" s="53">
        <f t="shared" si="30"/>
        <v>0</v>
      </c>
      <c r="P107" s="53">
        <f t="shared" si="31"/>
        <v>0</v>
      </c>
      <c r="Q107" s="1"/>
      <c r="R107" s="1"/>
      <c r="S107" s="1"/>
      <c r="T107" s="1"/>
      <c r="U107" s="1"/>
    </row>
    <row r="108" spans="1:21" ht="12.5">
      <c r="B108" t="str">
        <f t="shared" si="23"/>
        <v>IU</v>
      </c>
      <c r="C108" s="49">
        <f>IF(D94="","-",+C107+1)</f>
        <v>2025</v>
      </c>
      <c r="D108" s="11">
        <f>IF(F107+SUM(E$100:E107)=D$93,F107,D$93-SUM(E$100:E107))</f>
        <v>7709074.6722213626</v>
      </c>
      <c r="E108" s="374">
        <f t="shared" ref="E108:E134" si="32">IF(+J$97&lt;F107,J$97,D108)</f>
        <v>650386.17647058819</v>
      </c>
      <c r="F108" s="54">
        <f t="shared" ref="F108:F155" si="33">+D108-E108</f>
        <v>7058688.4957507746</v>
      </c>
      <c r="G108" s="54">
        <f t="shared" ref="G108:G155" si="34">+(F108+D108)/2</f>
        <v>7383881.5839860681</v>
      </c>
      <c r="H108" s="385">
        <f t="shared" ref="H108:H155" si="35">+J$95*G108+E108</f>
        <v>1467967.9797501345</v>
      </c>
      <c r="I108" s="404">
        <f t="shared" ref="I108:I155" si="36">+J$96*G108+E108</f>
        <v>1467967.9797501345</v>
      </c>
      <c r="J108" s="53">
        <f t="shared" si="24"/>
        <v>0</v>
      </c>
      <c r="K108" s="53"/>
      <c r="L108" s="112"/>
      <c r="M108" s="53">
        <f t="shared" ref="M108:M155" si="37">IF(L108&lt;&gt;0,+H108-L108,0)</f>
        <v>0</v>
      </c>
      <c r="N108" s="112"/>
      <c r="O108" s="53">
        <f t="shared" si="25"/>
        <v>0</v>
      </c>
      <c r="P108" s="53">
        <f t="shared" si="26"/>
        <v>0</v>
      </c>
      <c r="Q108" s="1"/>
      <c r="R108" s="1"/>
      <c r="S108" s="1"/>
      <c r="T108" s="1"/>
      <c r="U108" s="1"/>
    </row>
    <row r="109" spans="1:21" ht="12.5">
      <c r="B109" t="str">
        <f t="shared" si="23"/>
        <v/>
      </c>
      <c r="C109" s="49">
        <f>IF(D94="","-",+C108+1)</f>
        <v>2026</v>
      </c>
      <c r="D109" s="11">
        <f>IF(F108+SUM(E$100:E108)=D$93,F108,D$93-SUM(E$100:E108))</f>
        <v>7058688.4957507746</v>
      </c>
      <c r="E109" s="374">
        <f t="shared" si="32"/>
        <v>650386.17647058819</v>
      </c>
      <c r="F109" s="54">
        <f t="shared" si="33"/>
        <v>6408302.3192801867</v>
      </c>
      <c r="G109" s="54">
        <f t="shared" si="34"/>
        <v>6733495.4075154811</v>
      </c>
      <c r="H109" s="385">
        <f t="shared" si="35"/>
        <v>1395953.8369258316</v>
      </c>
      <c r="I109" s="404">
        <f t="shared" si="36"/>
        <v>1395953.8369258316</v>
      </c>
      <c r="J109" s="53">
        <f t="shared" si="24"/>
        <v>0</v>
      </c>
      <c r="K109" s="53"/>
      <c r="L109" s="112"/>
      <c r="M109" s="53">
        <f t="shared" si="37"/>
        <v>0</v>
      </c>
      <c r="N109" s="112"/>
      <c r="O109" s="53">
        <f t="shared" si="25"/>
        <v>0</v>
      </c>
      <c r="P109" s="53">
        <f t="shared" si="26"/>
        <v>0</v>
      </c>
      <c r="Q109" s="1"/>
      <c r="R109" s="1"/>
      <c r="S109" s="1"/>
      <c r="T109" s="1"/>
      <c r="U109" s="1"/>
    </row>
    <row r="110" spans="1:21" ht="12.5">
      <c r="B110" t="str">
        <f t="shared" si="23"/>
        <v/>
      </c>
      <c r="C110" s="49">
        <f>IF(D94="","-",+C109+1)</f>
        <v>2027</v>
      </c>
      <c r="D110" s="11">
        <f>IF(F109+SUM(E$100:E109)=D$93,F109,D$93-SUM(E$100:E109))</f>
        <v>6408302.3192801867</v>
      </c>
      <c r="E110" s="374">
        <f t="shared" si="32"/>
        <v>650386.17647058819</v>
      </c>
      <c r="F110" s="54">
        <f t="shared" si="33"/>
        <v>5757916.1428095987</v>
      </c>
      <c r="G110" s="54">
        <f t="shared" si="34"/>
        <v>6083109.2310448922</v>
      </c>
      <c r="H110" s="385">
        <f t="shared" si="35"/>
        <v>1323939.6941015287</v>
      </c>
      <c r="I110" s="404">
        <f t="shared" si="36"/>
        <v>1323939.6941015287</v>
      </c>
      <c r="J110" s="53">
        <f t="shared" si="24"/>
        <v>0</v>
      </c>
      <c r="K110" s="53"/>
      <c r="L110" s="112"/>
      <c r="M110" s="53">
        <f t="shared" si="37"/>
        <v>0</v>
      </c>
      <c r="N110" s="112"/>
      <c r="O110" s="53">
        <f t="shared" si="25"/>
        <v>0</v>
      </c>
      <c r="P110" s="53">
        <f t="shared" si="26"/>
        <v>0</v>
      </c>
      <c r="Q110" s="1"/>
      <c r="R110" s="1"/>
      <c r="S110" s="1"/>
      <c r="T110" s="1"/>
      <c r="U110" s="1"/>
    </row>
    <row r="111" spans="1:21" ht="12.5">
      <c r="B111" t="str">
        <f t="shared" si="23"/>
        <v/>
      </c>
      <c r="C111" s="49">
        <f>IF(D94="","-",+C110+1)</f>
        <v>2028</v>
      </c>
      <c r="D111" s="11">
        <f>IF(F110+SUM(E$100:E110)=D$93,F110,D$93-SUM(E$100:E110))</f>
        <v>5757916.1428095987</v>
      </c>
      <c r="E111" s="374">
        <f t="shared" si="32"/>
        <v>650386.17647058819</v>
      </c>
      <c r="F111" s="54">
        <f t="shared" si="33"/>
        <v>5107529.9663390107</v>
      </c>
      <c r="G111" s="54">
        <f t="shared" si="34"/>
        <v>5432723.0545743052</v>
      </c>
      <c r="H111" s="385">
        <f t="shared" si="35"/>
        <v>1251925.5512772258</v>
      </c>
      <c r="I111" s="404">
        <f t="shared" si="36"/>
        <v>1251925.5512772258</v>
      </c>
      <c r="J111" s="53">
        <f t="shared" si="24"/>
        <v>0</v>
      </c>
      <c r="K111" s="53"/>
      <c r="L111" s="112"/>
      <c r="M111" s="53">
        <f t="shared" si="37"/>
        <v>0</v>
      </c>
      <c r="N111" s="112"/>
      <c r="O111" s="53">
        <f t="shared" si="25"/>
        <v>0</v>
      </c>
      <c r="P111" s="53">
        <f t="shared" si="26"/>
        <v>0</v>
      </c>
      <c r="Q111" s="1"/>
      <c r="R111" s="1"/>
      <c r="S111" s="1"/>
      <c r="T111" s="1"/>
      <c r="U111" s="1"/>
    </row>
    <row r="112" spans="1:21" ht="12.5">
      <c r="B112" t="str">
        <f t="shared" si="23"/>
        <v/>
      </c>
      <c r="C112" s="49">
        <f>IF(D94="","-",+C111+1)</f>
        <v>2029</v>
      </c>
      <c r="D112" s="11">
        <f>IF(F111+SUM(E$100:E111)=D$93,F111,D$93-SUM(E$100:E111))</f>
        <v>5107529.9663390107</v>
      </c>
      <c r="E112" s="374">
        <f t="shared" si="32"/>
        <v>650386.17647058819</v>
      </c>
      <c r="F112" s="54">
        <f t="shared" si="33"/>
        <v>4457143.7898684228</v>
      </c>
      <c r="G112" s="54">
        <f t="shared" si="34"/>
        <v>4782336.8781037163</v>
      </c>
      <c r="H112" s="385">
        <f t="shared" si="35"/>
        <v>1179911.4084529229</v>
      </c>
      <c r="I112" s="404">
        <f t="shared" si="36"/>
        <v>1179911.4084529229</v>
      </c>
      <c r="J112" s="53">
        <f t="shared" si="24"/>
        <v>0</v>
      </c>
      <c r="K112" s="53"/>
      <c r="L112" s="112"/>
      <c r="M112" s="53">
        <f t="shared" si="37"/>
        <v>0</v>
      </c>
      <c r="N112" s="112"/>
      <c r="O112" s="53">
        <f t="shared" si="25"/>
        <v>0</v>
      </c>
      <c r="P112" s="53">
        <f t="shared" si="26"/>
        <v>0</v>
      </c>
      <c r="Q112" s="1"/>
      <c r="R112" s="1"/>
      <c r="S112" s="1"/>
      <c r="T112" s="1"/>
      <c r="U112" s="1"/>
    </row>
    <row r="113" spans="2:21" ht="12.5">
      <c r="B113" t="str">
        <f t="shared" si="23"/>
        <v/>
      </c>
      <c r="C113" s="49">
        <f>IF(D94="","-",+C112+1)</f>
        <v>2030</v>
      </c>
      <c r="D113" s="11">
        <f>IF(F112+SUM(E$100:E112)=D$93,F112,D$93-SUM(E$100:E112))</f>
        <v>4457143.7898684228</v>
      </c>
      <c r="E113" s="374">
        <f t="shared" si="32"/>
        <v>650386.17647058819</v>
      </c>
      <c r="F113" s="54">
        <f t="shared" si="33"/>
        <v>3806757.6133978348</v>
      </c>
      <c r="G113" s="54">
        <f t="shared" si="34"/>
        <v>4131950.7016331288</v>
      </c>
      <c r="H113" s="385">
        <f t="shared" si="35"/>
        <v>1107897.2656286201</v>
      </c>
      <c r="I113" s="404">
        <f t="shared" si="36"/>
        <v>1107897.2656286201</v>
      </c>
      <c r="J113" s="53">
        <f t="shared" si="24"/>
        <v>0</v>
      </c>
      <c r="K113" s="53"/>
      <c r="L113" s="112"/>
      <c r="M113" s="53">
        <f t="shared" si="37"/>
        <v>0</v>
      </c>
      <c r="N113" s="112"/>
      <c r="O113" s="53">
        <f t="shared" si="25"/>
        <v>0</v>
      </c>
      <c r="P113" s="53">
        <f t="shared" si="26"/>
        <v>0</v>
      </c>
      <c r="Q113" s="1"/>
      <c r="R113" s="1"/>
      <c r="S113" s="1"/>
      <c r="T113" s="1"/>
      <c r="U113" s="1"/>
    </row>
    <row r="114" spans="2:21" ht="12.5">
      <c r="B114" t="str">
        <f t="shared" si="23"/>
        <v/>
      </c>
      <c r="C114" s="49">
        <f>IF(D94="","-",+C113+1)</f>
        <v>2031</v>
      </c>
      <c r="D114" s="11">
        <f>IF(F113+SUM(E$100:E113)=D$93,F113,D$93-SUM(E$100:E113))</f>
        <v>3806757.6133978348</v>
      </c>
      <c r="E114" s="374">
        <f t="shared" si="32"/>
        <v>650386.17647058819</v>
      </c>
      <c r="F114" s="54">
        <f t="shared" si="33"/>
        <v>3156371.4369272469</v>
      </c>
      <c r="G114" s="54">
        <f t="shared" si="34"/>
        <v>3481564.5251625408</v>
      </c>
      <c r="H114" s="385">
        <f t="shared" si="35"/>
        <v>1035883.1228043173</v>
      </c>
      <c r="I114" s="404">
        <f t="shared" si="36"/>
        <v>1035883.1228043173</v>
      </c>
      <c r="J114" s="53">
        <f t="shared" si="24"/>
        <v>0</v>
      </c>
      <c r="K114" s="53"/>
      <c r="L114" s="112"/>
      <c r="M114" s="53">
        <f t="shared" si="37"/>
        <v>0</v>
      </c>
      <c r="N114" s="112"/>
      <c r="O114" s="53">
        <f t="shared" si="25"/>
        <v>0</v>
      </c>
      <c r="P114" s="53">
        <f t="shared" si="26"/>
        <v>0</v>
      </c>
      <c r="Q114" s="1"/>
      <c r="R114" s="1"/>
      <c r="S114" s="1"/>
      <c r="T114" s="1"/>
      <c r="U114" s="1"/>
    </row>
    <row r="115" spans="2:21" ht="12.5">
      <c r="B115" t="str">
        <f t="shared" si="23"/>
        <v/>
      </c>
      <c r="C115" s="49">
        <f>IF(D94="","-",+C114+1)</f>
        <v>2032</v>
      </c>
      <c r="D115" s="11">
        <f>IF(F114+SUM(E$100:E114)=D$93,F114,D$93-SUM(E$100:E114))</f>
        <v>3156371.4369272469</v>
      </c>
      <c r="E115" s="374">
        <f t="shared" si="32"/>
        <v>650386.17647058819</v>
      </c>
      <c r="F115" s="54">
        <f t="shared" si="33"/>
        <v>2505985.2604566589</v>
      </c>
      <c r="G115" s="54">
        <f t="shared" si="34"/>
        <v>2831178.3486919529</v>
      </c>
      <c r="H115" s="385">
        <f t="shared" si="35"/>
        <v>963868.97998001438</v>
      </c>
      <c r="I115" s="404">
        <f t="shared" si="36"/>
        <v>963868.97998001438</v>
      </c>
      <c r="J115" s="53">
        <f t="shared" si="24"/>
        <v>0</v>
      </c>
      <c r="K115" s="53"/>
      <c r="L115" s="112"/>
      <c r="M115" s="53">
        <f t="shared" si="37"/>
        <v>0</v>
      </c>
      <c r="N115" s="112"/>
      <c r="O115" s="53">
        <f t="shared" si="25"/>
        <v>0</v>
      </c>
      <c r="P115" s="53">
        <f t="shared" si="26"/>
        <v>0</v>
      </c>
      <c r="Q115" s="1"/>
      <c r="R115" s="1"/>
      <c r="S115" s="1"/>
      <c r="T115" s="1"/>
      <c r="U115" s="1"/>
    </row>
    <row r="116" spans="2:21" ht="12.5">
      <c r="B116" t="str">
        <f t="shared" si="23"/>
        <v/>
      </c>
      <c r="C116" s="49">
        <f>IF(D94="","-",+C115+1)</f>
        <v>2033</v>
      </c>
      <c r="D116" s="11">
        <f>IF(F115+SUM(E$100:E115)=D$93,F115,D$93-SUM(E$100:E115))</f>
        <v>2505985.2604566589</v>
      </c>
      <c r="E116" s="374">
        <f t="shared" si="32"/>
        <v>650386.17647058819</v>
      </c>
      <c r="F116" s="54">
        <f t="shared" si="33"/>
        <v>1855599.0839860707</v>
      </c>
      <c r="G116" s="54">
        <f t="shared" si="34"/>
        <v>2180792.1722213649</v>
      </c>
      <c r="H116" s="385">
        <f t="shared" si="35"/>
        <v>891854.83715571149</v>
      </c>
      <c r="I116" s="404">
        <f t="shared" si="36"/>
        <v>891854.83715571149</v>
      </c>
      <c r="J116" s="53">
        <f t="shared" si="24"/>
        <v>0</v>
      </c>
      <c r="K116" s="53"/>
      <c r="L116" s="112"/>
      <c r="M116" s="53">
        <f t="shared" si="37"/>
        <v>0</v>
      </c>
      <c r="N116" s="112"/>
      <c r="O116" s="53">
        <f t="shared" si="25"/>
        <v>0</v>
      </c>
      <c r="P116" s="53">
        <f t="shared" si="26"/>
        <v>0</v>
      </c>
      <c r="Q116" s="1"/>
      <c r="R116" s="1"/>
      <c r="S116" s="1"/>
      <c r="T116" s="1"/>
      <c r="U116" s="1"/>
    </row>
    <row r="117" spans="2:21" ht="12.5">
      <c r="B117" t="str">
        <f t="shared" si="23"/>
        <v/>
      </c>
      <c r="C117" s="49">
        <f>IF(D94="","-",+C116+1)</f>
        <v>2034</v>
      </c>
      <c r="D117" s="11">
        <f>IF(F116+SUM(E$100:E116)=D$93,F116,D$93-SUM(E$100:E116))</f>
        <v>1855599.0839860707</v>
      </c>
      <c r="E117" s="374">
        <f t="shared" si="32"/>
        <v>650386.17647058819</v>
      </c>
      <c r="F117" s="54">
        <f t="shared" si="33"/>
        <v>1205212.9075154825</v>
      </c>
      <c r="G117" s="54">
        <f t="shared" si="34"/>
        <v>1530405.9957507765</v>
      </c>
      <c r="H117" s="385">
        <f t="shared" si="35"/>
        <v>819840.69433140848</v>
      </c>
      <c r="I117" s="404">
        <f t="shared" si="36"/>
        <v>819840.69433140848</v>
      </c>
      <c r="J117" s="53">
        <f t="shared" si="24"/>
        <v>0</v>
      </c>
      <c r="K117" s="53"/>
      <c r="L117" s="112"/>
      <c r="M117" s="53">
        <f t="shared" si="37"/>
        <v>0</v>
      </c>
      <c r="N117" s="112"/>
      <c r="O117" s="53">
        <f t="shared" si="25"/>
        <v>0</v>
      </c>
      <c r="P117" s="53">
        <f t="shared" si="26"/>
        <v>0</v>
      </c>
      <c r="Q117" s="1"/>
      <c r="R117" s="1"/>
      <c r="S117" s="1"/>
      <c r="T117" s="1"/>
      <c r="U117" s="1"/>
    </row>
    <row r="118" spans="2:21" ht="12.5">
      <c r="B118" t="str">
        <f t="shared" si="23"/>
        <v/>
      </c>
      <c r="C118" s="49">
        <f>IF(D94="","-",+C117+1)</f>
        <v>2035</v>
      </c>
      <c r="D118" s="11">
        <f>IF(F117+SUM(E$100:E117)=D$93,F117,D$93-SUM(E$100:E117))</f>
        <v>1205212.9075154825</v>
      </c>
      <c r="E118" s="374">
        <f t="shared" si="32"/>
        <v>650386.17647058819</v>
      </c>
      <c r="F118" s="54">
        <f t="shared" si="33"/>
        <v>554826.73104489432</v>
      </c>
      <c r="G118" s="54">
        <f t="shared" si="34"/>
        <v>880019.81928018841</v>
      </c>
      <c r="H118" s="385">
        <f t="shared" si="35"/>
        <v>747826.55150710559</v>
      </c>
      <c r="I118" s="404">
        <f t="shared" si="36"/>
        <v>747826.55150710559</v>
      </c>
      <c r="J118" s="53">
        <f t="shared" si="24"/>
        <v>0</v>
      </c>
      <c r="K118" s="53"/>
      <c r="L118" s="112"/>
      <c r="M118" s="53">
        <f t="shared" si="37"/>
        <v>0</v>
      </c>
      <c r="N118" s="112"/>
      <c r="O118" s="53">
        <f t="shared" si="25"/>
        <v>0</v>
      </c>
      <c r="P118" s="53">
        <f t="shared" si="26"/>
        <v>0</v>
      </c>
      <c r="Q118" s="1"/>
      <c r="R118" s="1"/>
      <c r="S118" s="1"/>
      <c r="T118" s="1"/>
      <c r="U118" s="1"/>
    </row>
    <row r="119" spans="2:21" ht="12.5">
      <c r="B119" t="str">
        <f t="shared" si="23"/>
        <v/>
      </c>
      <c r="C119" s="49">
        <f>IF(D94="","-",+C118+1)</f>
        <v>2036</v>
      </c>
      <c r="D119" s="11">
        <f>IF(F118+SUM(E$100:E118)=D$93,F118,D$93-SUM(E$100:E118))</f>
        <v>554826.73104489432</v>
      </c>
      <c r="E119" s="374">
        <f t="shared" si="32"/>
        <v>554826.73104489432</v>
      </c>
      <c r="F119" s="54">
        <f t="shared" si="33"/>
        <v>0</v>
      </c>
      <c r="G119" s="54">
        <f t="shared" si="34"/>
        <v>277413.36552244716</v>
      </c>
      <c r="H119" s="385">
        <f t="shared" si="35"/>
        <v>585543.38285707729</v>
      </c>
      <c r="I119" s="404">
        <f t="shared" si="36"/>
        <v>585543.38285707729</v>
      </c>
      <c r="J119" s="53">
        <f t="shared" si="24"/>
        <v>0</v>
      </c>
      <c r="K119" s="53"/>
      <c r="L119" s="112"/>
      <c r="M119" s="53">
        <f t="shared" si="37"/>
        <v>0</v>
      </c>
      <c r="N119" s="112"/>
      <c r="O119" s="53">
        <f t="shared" si="25"/>
        <v>0</v>
      </c>
      <c r="P119" s="53">
        <f t="shared" si="26"/>
        <v>0</v>
      </c>
      <c r="Q119" s="1"/>
      <c r="R119" s="1"/>
      <c r="S119" s="1"/>
      <c r="T119" s="1"/>
      <c r="U119" s="1"/>
    </row>
    <row r="120" spans="2:21" ht="12.5">
      <c r="B120" t="str">
        <f t="shared" si="23"/>
        <v/>
      </c>
      <c r="C120" s="49">
        <f>IF(D94="","-",+C119+1)</f>
        <v>2037</v>
      </c>
      <c r="D120" s="11">
        <f>IF(F119+SUM(E$100:E119)=D$93,F119,D$93-SUM(E$100:E119))</f>
        <v>0</v>
      </c>
      <c r="E120" s="374">
        <f t="shared" si="32"/>
        <v>0</v>
      </c>
      <c r="F120" s="54">
        <f t="shared" si="33"/>
        <v>0</v>
      </c>
      <c r="G120" s="54">
        <f t="shared" si="34"/>
        <v>0</v>
      </c>
      <c r="H120" s="385">
        <f t="shared" si="35"/>
        <v>0</v>
      </c>
      <c r="I120" s="404">
        <f t="shared" si="36"/>
        <v>0</v>
      </c>
      <c r="J120" s="53">
        <f t="shared" si="24"/>
        <v>0</v>
      </c>
      <c r="K120" s="53"/>
      <c r="L120" s="112"/>
      <c r="M120" s="53">
        <f t="shared" si="37"/>
        <v>0</v>
      </c>
      <c r="N120" s="112"/>
      <c r="O120" s="53">
        <f t="shared" si="25"/>
        <v>0</v>
      </c>
      <c r="P120" s="53">
        <f t="shared" si="26"/>
        <v>0</v>
      </c>
      <c r="Q120" s="1"/>
      <c r="R120" s="1"/>
      <c r="S120" s="1"/>
      <c r="T120" s="1"/>
      <c r="U120" s="1"/>
    </row>
    <row r="121" spans="2:21" ht="12.5">
      <c r="B121" t="str">
        <f t="shared" si="23"/>
        <v/>
      </c>
      <c r="C121" s="49">
        <f>IF(D94="","-",+C120+1)</f>
        <v>2038</v>
      </c>
      <c r="D121" s="11">
        <f>IF(F120+SUM(E$100:E120)=D$93,F120,D$93-SUM(E$100:E120))</f>
        <v>0</v>
      </c>
      <c r="E121" s="374">
        <f t="shared" si="32"/>
        <v>0</v>
      </c>
      <c r="F121" s="54">
        <f t="shared" si="33"/>
        <v>0</v>
      </c>
      <c r="G121" s="54">
        <f t="shared" si="34"/>
        <v>0</v>
      </c>
      <c r="H121" s="385">
        <f t="shared" si="35"/>
        <v>0</v>
      </c>
      <c r="I121" s="404">
        <f t="shared" si="36"/>
        <v>0</v>
      </c>
      <c r="J121" s="53">
        <f t="shared" si="24"/>
        <v>0</v>
      </c>
      <c r="K121" s="53"/>
      <c r="L121" s="112"/>
      <c r="M121" s="53">
        <f t="shared" si="37"/>
        <v>0</v>
      </c>
      <c r="N121" s="112"/>
      <c r="O121" s="53">
        <f t="shared" si="25"/>
        <v>0</v>
      </c>
      <c r="P121" s="53">
        <f t="shared" si="26"/>
        <v>0</v>
      </c>
      <c r="Q121" s="1"/>
      <c r="R121" s="1"/>
      <c r="S121" s="1"/>
      <c r="T121" s="1"/>
      <c r="U121" s="1"/>
    </row>
    <row r="122" spans="2:21" ht="12.5">
      <c r="B122" t="str">
        <f t="shared" si="23"/>
        <v/>
      </c>
      <c r="C122" s="49">
        <f>IF(D94="","-",+C121+1)</f>
        <v>2039</v>
      </c>
      <c r="D122" s="11">
        <f>IF(F121+SUM(E$100:E121)=D$93,F121,D$93-SUM(E$100:E121))</f>
        <v>0</v>
      </c>
      <c r="E122" s="374">
        <f t="shared" si="32"/>
        <v>0</v>
      </c>
      <c r="F122" s="54">
        <f t="shared" si="33"/>
        <v>0</v>
      </c>
      <c r="G122" s="54">
        <f t="shared" si="34"/>
        <v>0</v>
      </c>
      <c r="H122" s="385">
        <f t="shared" si="35"/>
        <v>0</v>
      </c>
      <c r="I122" s="404">
        <f t="shared" si="36"/>
        <v>0</v>
      </c>
      <c r="J122" s="53">
        <f t="shared" si="24"/>
        <v>0</v>
      </c>
      <c r="K122" s="53"/>
      <c r="L122" s="112"/>
      <c r="M122" s="53">
        <f t="shared" si="37"/>
        <v>0</v>
      </c>
      <c r="N122" s="112"/>
      <c r="O122" s="53">
        <f t="shared" si="25"/>
        <v>0</v>
      </c>
      <c r="P122" s="53">
        <f t="shared" si="26"/>
        <v>0</v>
      </c>
      <c r="Q122" s="1"/>
      <c r="R122" s="1"/>
      <c r="S122" s="1"/>
      <c r="T122" s="1"/>
      <c r="U122" s="1"/>
    </row>
    <row r="123" spans="2:21" ht="12.5">
      <c r="B123" t="str">
        <f t="shared" si="23"/>
        <v/>
      </c>
      <c r="C123" s="49">
        <f>IF(D94="","-",+C122+1)</f>
        <v>2040</v>
      </c>
      <c r="D123" s="11">
        <f>IF(F122+SUM(E$100:E122)=D$93,F122,D$93-SUM(E$100:E122))</f>
        <v>0</v>
      </c>
      <c r="E123" s="374">
        <f t="shared" si="32"/>
        <v>0</v>
      </c>
      <c r="F123" s="54">
        <f t="shared" si="33"/>
        <v>0</v>
      </c>
      <c r="G123" s="54">
        <f t="shared" si="34"/>
        <v>0</v>
      </c>
      <c r="H123" s="385">
        <f t="shared" si="35"/>
        <v>0</v>
      </c>
      <c r="I123" s="404">
        <f t="shared" si="36"/>
        <v>0</v>
      </c>
      <c r="J123" s="53">
        <f t="shared" si="24"/>
        <v>0</v>
      </c>
      <c r="K123" s="53"/>
      <c r="L123" s="112"/>
      <c r="M123" s="53">
        <f t="shared" si="37"/>
        <v>0</v>
      </c>
      <c r="N123" s="112"/>
      <c r="O123" s="53">
        <f t="shared" si="25"/>
        <v>0</v>
      </c>
      <c r="P123" s="53">
        <f t="shared" si="26"/>
        <v>0</v>
      </c>
      <c r="Q123" s="1"/>
      <c r="R123" s="1"/>
      <c r="S123" s="1"/>
      <c r="T123" s="1"/>
      <c r="U123" s="1"/>
    </row>
    <row r="124" spans="2:21" ht="12.5">
      <c r="B124" t="str">
        <f t="shared" si="23"/>
        <v/>
      </c>
      <c r="C124" s="49">
        <f>IF(D94="","-",+C123+1)</f>
        <v>2041</v>
      </c>
      <c r="D124" s="11">
        <f>IF(F123+SUM(E$100:E123)=D$93,F123,D$93-SUM(E$100:E123))</f>
        <v>0</v>
      </c>
      <c r="E124" s="374">
        <f t="shared" si="32"/>
        <v>0</v>
      </c>
      <c r="F124" s="54">
        <f t="shared" si="33"/>
        <v>0</v>
      </c>
      <c r="G124" s="54">
        <f t="shared" si="34"/>
        <v>0</v>
      </c>
      <c r="H124" s="385">
        <f t="shared" si="35"/>
        <v>0</v>
      </c>
      <c r="I124" s="404">
        <f t="shared" si="36"/>
        <v>0</v>
      </c>
      <c r="J124" s="53">
        <f t="shared" si="24"/>
        <v>0</v>
      </c>
      <c r="K124" s="53"/>
      <c r="L124" s="112"/>
      <c r="M124" s="53">
        <f t="shared" si="37"/>
        <v>0</v>
      </c>
      <c r="N124" s="112"/>
      <c r="O124" s="53">
        <f t="shared" si="25"/>
        <v>0</v>
      </c>
      <c r="P124" s="53">
        <f t="shared" si="26"/>
        <v>0</v>
      </c>
      <c r="Q124" s="1"/>
      <c r="R124" s="1"/>
      <c r="S124" s="1"/>
      <c r="T124" s="1"/>
      <c r="U124" s="1"/>
    </row>
    <row r="125" spans="2:21" ht="12.5">
      <c r="B125" t="str">
        <f t="shared" si="23"/>
        <v/>
      </c>
      <c r="C125" s="49">
        <f>IF(D94="","-",+C124+1)</f>
        <v>2042</v>
      </c>
      <c r="D125" s="11">
        <f>IF(F124+SUM(E$100:E124)=D$93,F124,D$93-SUM(E$100:E124))</f>
        <v>0</v>
      </c>
      <c r="E125" s="374">
        <f t="shared" si="32"/>
        <v>0</v>
      </c>
      <c r="F125" s="54">
        <f t="shared" si="33"/>
        <v>0</v>
      </c>
      <c r="G125" s="54">
        <f t="shared" si="34"/>
        <v>0</v>
      </c>
      <c r="H125" s="385">
        <f t="shared" si="35"/>
        <v>0</v>
      </c>
      <c r="I125" s="404">
        <f t="shared" si="36"/>
        <v>0</v>
      </c>
      <c r="J125" s="53">
        <f t="shared" si="24"/>
        <v>0</v>
      </c>
      <c r="K125" s="53"/>
      <c r="L125" s="112"/>
      <c r="M125" s="53">
        <f t="shared" si="37"/>
        <v>0</v>
      </c>
      <c r="N125" s="112"/>
      <c r="O125" s="53">
        <f t="shared" si="25"/>
        <v>0</v>
      </c>
      <c r="P125" s="53">
        <f t="shared" si="26"/>
        <v>0</v>
      </c>
      <c r="Q125" s="1"/>
      <c r="R125" s="1"/>
      <c r="S125" s="1"/>
      <c r="T125" s="1"/>
      <c r="U125" s="1"/>
    </row>
    <row r="126" spans="2:21" ht="12.5">
      <c r="B126" t="str">
        <f t="shared" si="23"/>
        <v/>
      </c>
      <c r="C126" s="49">
        <f>IF(D94="","-",+C125+1)</f>
        <v>2043</v>
      </c>
      <c r="D126" s="11">
        <f>IF(F125+SUM(E$100:E125)=D$93,F125,D$93-SUM(E$100:E125))</f>
        <v>0</v>
      </c>
      <c r="E126" s="374">
        <f t="shared" si="32"/>
        <v>0</v>
      </c>
      <c r="F126" s="54">
        <f t="shared" si="33"/>
        <v>0</v>
      </c>
      <c r="G126" s="54">
        <f t="shared" si="34"/>
        <v>0</v>
      </c>
      <c r="H126" s="385">
        <f t="shared" si="35"/>
        <v>0</v>
      </c>
      <c r="I126" s="404">
        <f t="shared" si="36"/>
        <v>0</v>
      </c>
      <c r="J126" s="53">
        <f t="shared" si="24"/>
        <v>0</v>
      </c>
      <c r="K126" s="53"/>
      <c r="L126" s="112"/>
      <c r="M126" s="53">
        <f t="shared" si="37"/>
        <v>0</v>
      </c>
      <c r="N126" s="112"/>
      <c r="O126" s="53">
        <f t="shared" si="25"/>
        <v>0</v>
      </c>
      <c r="P126" s="53">
        <f t="shared" si="26"/>
        <v>0</v>
      </c>
      <c r="Q126" s="1"/>
      <c r="R126" s="1"/>
      <c r="S126" s="1"/>
      <c r="T126" s="1"/>
      <c r="U126" s="1"/>
    </row>
    <row r="127" spans="2:21" ht="12.5">
      <c r="B127" t="str">
        <f t="shared" si="23"/>
        <v/>
      </c>
      <c r="C127" s="49">
        <f>IF(D94="","-",+C126+1)</f>
        <v>2044</v>
      </c>
      <c r="D127" s="11">
        <f>IF(F126+SUM(E$100:E126)=D$93,F126,D$93-SUM(E$100:E126))</f>
        <v>0</v>
      </c>
      <c r="E127" s="374">
        <f t="shared" si="32"/>
        <v>0</v>
      </c>
      <c r="F127" s="54">
        <f t="shared" si="33"/>
        <v>0</v>
      </c>
      <c r="G127" s="54">
        <f t="shared" si="34"/>
        <v>0</v>
      </c>
      <c r="H127" s="385">
        <f t="shared" si="35"/>
        <v>0</v>
      </c>
      <c r="I127" s="404">
        <f t="shared" si="36"/>
        <v>0</v>
      </c>
      <c r="J127" s="53">
        <f t="shared" si="24"/>
        <v>0</v>
      </c>
      <c r="K127" s="53"/>
      <c r="L127" s="112"/>
      <c r="M127" s="53">
        <f t="shared" si="37"/>
        <v>0</v>
      </c>
      <c r="N127" s="112"/>
      <c r="O127" s="53">
        <f t="shared" si="25"/>
        <v>0</v>
      </c>
      <c r="P127" s="53">
        <f t="shared" si="26"/>
        <v>0</v>
      </c>
      <c r="Q127" s="1"/>
      <c r="R127" s="1"/>
      <c r="S127" s="1"/>
      <c r="T127" s="1"/>
      <c r="U127" s="1"/>
    </row>
    <row r="128" spans="2:21" ht="12.5">
      <c r="B128" t="str">
        <f t="shared" si="23"/>
        <v/>
      </c>
      <c r="C128" s="49">
        <f>IF(D94="","-",+C127+1)</f>
        <v>2045</v>
      </c>
      <c r="D128" s="11">
        <f>IF(F127+SUM(E$100:E127)=D$93,F127,D$93-SUM(E$100:E127))</f>
        <v>0</v>
      </c>
      <c r="E128" s="374">
        <f t="shared" si="32"/>
        <v>0</v>
      </c>
      <c r="F128" s="54">
        <f t="shared" si="33"/>
        <v>0</v>
      </c>
      <c r="G128" s="54">
        <f t="shared" si="34"/>
        <v>0</v>
      </c>
      <c r="H128" s="385">
        <f t="shared" si="35"/>
        <v>0</v>
      </c>
      <c r="I128" s="404">
        <f t="shared" si="36"/>
        <v>0</v>
      </c>
      <c r="J128" s="53">
        <f t="shared" si="24"/>
        <v>0</v>
      </c>
      <c r="K128" s="53"/>
      <c r="L128" s="112"/>
      <c r="M128" s="53">
        <f t="shared" si="37"/>
        <v>0</v>
      </c>
      <c r="N128" s="112"/>
      <c r="O128" s="53">
        <f t="shared" si="25"/>
        <v>0</v>
      </c>
      <c r="P128" s="53">
        <f t="shared" si="26"/>
        <v>0</v>
      </c>
      <c r="Q128" s="1"/>
      <c r="R128" s="1"/>
      <c r="S128" s="1"/>
      <c r="T128" s="1"/>
      <c r="U128" s="1"/>
    </row>
    <row r="129" spans="2:21" ht="12.5">
      <c r="B129" t="str">
        <f t="shared" si="23"/>
        <v/>
      </c>
      <c r="C129" s="49">
        <f>IF(D94="","-",+C128+1)</f>
        <v>2046</v>
      </c>
      <c r="D129" s="11">
        <f>IF(F128+SUM(E$100:E128)=D$93,F128,D$93-SUM(E$100:E128))</f>
        <v>0</v>
      </c>
      <c r="E129" s="374">
        <f t="shared" si="32"/>
        <v>0</v>
      </c>
      <c r="F129" s="54">
        <f t="shared" si="33"/>
        <v>0</v>
      </c>
      <c r="G129" s="54">
        <f t="shared" si="34"/>
        <v>0</v>
      </c>
      <c r="H129" s="385">
        <f t="shared" si="35"/>
        <v>0</v>
      </c>
      <c r="I129" s="404">
        <f t="shared" si="36"/>
        <v>0</v>
      </c>
      <c r="J129" s="53">
        <f t="shared" si="24"/>
        <v>0</v>
      </c>
      <c r="K129" s="53"/>
      <c r="L129" s="112"/>
      <c r="M129" s="53">
        <f t="shared" si="37"/>
        <v>0</v>
      </c>
      <c r="N129" s="112"/>
      <c r="O129" s="53">
        <f t="shared" si="25"/>
        <v>0</v>
      </c>
      <c r="P129" s="53">
        <f t="shared" si="26"/>
        <v>0</v>
      </c>
      <c r="Q129" s="1"/>
      <c r="R129" s="1"/>
      <c r="S129" s="1"/>
      <c r="T129" s="1"/>
      <c r="U129" s="1"/>
    </row>
    <row r="130" spans="2:21" ht="12.5">
      <c r="B130" t="str">
        <f t="shared" si="23"/>
        <v/>
      </c>
      <c r="C130" s="49">
        <f>IF(D94="","-",+C129+1)</f>
        <v>2047</v>
      </c>
      <c r="D130" s="11">
        <f>IF(F129+SUM(E$100:E129)=D$93,F129,D$93-SUM(E$100:E129))</f>
        <v>0</v>
      </c>
      <c r="E130" s="374">
        <f t="shared" si="32"/>
        <v>0</v>
      </c>
      <c r="F130" s="54">
        <f t="shared" si="33"/>
        <v>0</v>
      </c>
      <c r="G130" s="54">
        <f t="shared" si="34"/>
        <v>0</v>
      </c>
      <c r="H130" s="385">
        <f t="shared" si="35"/>
        <v>0</v>
      </c>
      <c r="I130" s="404">
        <f t="shared" si="36"/>
        <v>0</v>
      </c>
      <c r="J130" s="53">
        <f t="shared" si="24"/>
        <v>0</v>
      </c>
      <c r="K130" s="53"/>
      <c r="L130" s="112"/>
      <c r="M130" s="53">
        <f t="shared" si="37"/>
        <v>0</v>
      </c>
      <c r="N130" s="112"/>
      <c r="O130" s="53">
        <f t="shared" si="25"/>
        <v>0</v>
      </c>
      <c r="P130" s="53">
        <f t="shared" si="26"/>
        <v>0</v>
      </c>
      <c r="Q130" s="1"/>
      <c r="R130" s="1"/>
      <c r="S130" s="1"/>
      <c r="T130" s="1"/>
      <c r="U130" s="1"/>
    </row>
    <row r="131" spans="2:21" ht="12.5">
      <c r="B131" t="str">
        <f t="shared" si="23"/>
        <v/>
      </c>
      <c r="C131" s="49">
        <f>IF(D94="","-",+C130+1)</f>
        <v>2048</v>
      </c>
      <c r="D131" s="11">
        <f>IF(F130+SUM(E$100:E130)=D$93,F130,D$93-SUM(E$100:E130))</f>
        <v>0</v>
      </c>
      <c r="E131" s="374">
        <f t="shared" si="32"/>
        <v>0</v>
      </c>
      <c r="F131" s="54">
        <f t="shared" si="33"/>
        <v>0</v>
      </c>
      <c r="G131" s="54">
        <f t="shared" si="34"/>
        <v>0</v>
      </c>
      <c r="H131" s="385">
        <f t="shared" si="35"/>
        <v>0</v>
      </c>
      <c r="I131" s="404">
        <f t="shared" si="36"/>
        <v>0</v>
      </c>
      <c r="J131" s="53">
        <f t="shared" si="24"/>
        <v>0</v>
      </c>
      <c r="K131" s="53"/>
      <c r="L131" s="112"/>
      <c r="M131" s="53">
        <f t="shared" si="37"/>
        <v>0</v>
      </c>
      <c r="N131" s="112"/>
      <c r="O131" s="53">
        <f t="shared" si="25"/>
        <v>0</v>
      </c>
      <c r="P131" s="53">
        <f t="shared" si="26"/>
        <v>0</v>
      </c>
      <c r="Q131" s="1"/>
      <c r="R131" s="1"/>
      <c r="S131" s="1"/>
      <c r="T131" s="1"/>
      <c r="U131" s="1"/>
    </row>
    <row r="132" spans="2:21" ht="12.5">
      <c r="B132" t="str">
        <f t="shared" si="23"/>
        <v/>
      </c>
      <c r="C132" s="49">
        <f>IF(D94="","-",+C131+1)</f>
        <v>2049</v>
      </c>
      <c r="D132" s="11">
        <f>IF(F131+SUM(E$100:E131)=D$93,F131,D$93-SUM(E$100:E131))</f>
        <v>0</v>
      </c>
      <c r="E132" s="374">
        <f t="shared" si="32"/>
        <v>0</v>
      </c>
      <c r="F132" s="54">
        <f t="shared" si="33"/>
        <v>0</v>
      </c>
      <c r="G132" s="54">
        <f t="shared" si="34"/>
        <v>0</v>
      </c>
      <c r="H132" s="385">
        <f t="shared" si="35"/>
        <v>0</v>
      </c>
      <c r="I132" s="404">
        <f t="shared" si="36"/>
        <v>0</v>
      </c>
      <c r="J132" s="53">
        <f t="shared" si="24"/>
        <v>0</v>
      </c>
      <c r="K132" s="53"/>
      <c r="L132" s="112"/>
      <c r="M132" s="53">
        <f t="shared" si="37"/>
        <v>0</v>
      </c>
      <c r="N132" s="112"/>
      <c r="O132" s="53">
        <f t="shared" si="25"/>
        <v>0</v>
      </c>
      <c r="P132" s="53">
        <f t="shared" si="26"/>
        <v>0</v>
      </c>
      <c r="Q132" s="1"/>
      <c r="R132" s="1"/>
      <c r="S132" s="1"/>
      <c r="T132" s="1"/>
      <c r="U132" s="1"/>
    </row>
    <row r="133" spans="2:21" ht="12.5">
      <c r="B133" t="str">
        <f t="shared" si="23"/>
        <v/>
      </c>
      <c r="C133" s="49">
        <f>IF(D94="","-",+C132+1)</f>
        <v>2050</v>
      </c>
      <c r="D133" s="11">
        <f>IF(F132+SUM(E$100:E132)=D$93,F132,D$93-SUM(E$100:E132))</f>
        <v>0</v>
      </c>
      <c r="E133" s="374">
        <f t="shared" si="32"/>
        <v>0</v>
      </c>
      <c r="F133" s="54">
        <f t="shared" si="33"/>
        <v>0</v>
      </c>
      <c r="G133" s="54">
        <f t="shared" si="34"/>
        <v>0</v>
      </c>
      <c r="H133" s="385">
        <f t="shared" si="35"/>
        <v>0</v>
      </c>
      <c r="I133" s="404">
        <f t="shared" si="36"/>
        <v>0</v>
      </c>
      <c r="J133" s="53">
        <f t="shared" si="24"/>
        <v>0</v>
      </c>
      <c r="K133" s="53"/>
      <c r="L133" s="112"/>
      <c r="M133" s="53">
        <f t="shared" si="37"/>
        <v>0</v>
      </c>
      <c r="N133" s="112"/>
      <c r="O133" s="53">
        <f t="shared" si="25"/>
        <v>0</v>
      </c>
      <c r="P133" s="53">
        <f t="shared" si="26"/>
        <v>0</v>
      </c>
      <c r="Q133" s="1"/>
      <c r="R133" s="1"/>
      <c r="S133" s="1"/>
      <c r="T133" s="1"/>
      <c r="U133" s="1"/>
    </row>
    <row r="134" spans="2:21" ht="12.5">
      <c r="B134" t="str">
        <f t="shared" si="23"/>
        <v/>
      </c>
      <c r="C134" s="49">
        <f>IF(D94="","-",+C133+1)</f>
        <v>2051</v>
      </c>
      <c r="D134" s="11">
        <f>IF(F133+SUM(E$100:E133)=D$93,F133,D$93-SUM(E$100:E133))</f>
        <v>0</v>
      </c>
      <c r="E134" s="374">
        <f t="shared" si="32"/>
        <v>0</v>
      </c>
      <c r="F134" s="54">
        <f t="shared" si="33"/>
        <v>0</v>
      </c>
      <c r="G134" s="54">
        <f t="shared" si="34"/>
        <v>0</v>
      </c>
      <c r="H134" s="385">
        <f t="shared" si="35"/>
        <v>0</v>
      </c>
      <c r="I134" s="404">
        <f t="shared" si="36"/>
        <v>0</v>
      </c>
      <c r="J134" s="53">
        <f t="shared" si="24"/>
        <v>0</v>
      </c>
      <c r="K134" s="53"/>
      <c r="L134" s="112"/>
      <c r="M134" s="53">
        <f t="shared" si="37"/>
        <v>0</v>
      </c>
      <c r="N134" s="112"/>
      <c r="O134" s="53">
        <f t="shared" si="25"/>
        <v>0</v>
      </c>
      <c r="P134" s="53">
        <f t="shared" si="26"/>
        <v>0</v>
      </c>
      <c r="Q134" s="1"/>
      <c r="R134" s="1"/>
      <c r="S134" s="1"/>
      <c r="T134" s="1"/>
      <c r="U134" s="1"/>
    </row>
    <row r="135" spans="2:21" ht="12.5">
      <c r="B135" t="str">
        <f t="shared" si="23"/>
        <v/>
      </c>
      <c r="C135" s="49">
        <f>IF(D94="","-",+C134+1)</f>
        <v>2052</v>
      </c>
      <c r="D135" s="11">
        <f>IF(F134+SUM(E$100:E134)=D$93,F134,D$93-SUM(E$100:E134))</f>
        <v>0</v>
      </c>
      <c r="E135" s="374">
        <f t="shared" ref="E135:E155" si="38">IF(+J$97&lt;F134,J$97,D135)</f>
        <v>0</v>
      </c>
      <c r="F135" s="54">
        <f t="shared" si="33"/>
        <v>0</v>
      </c>
      <c r="G135" s="54">
        <f t="shared" si="34"/>
        <v>0</v>
      </c>
      <c r="H135" s="385">
        <f t="shared" si="35"/>
        <v>0</v>
      </c>
      <c r="I135" s="404">
        <f t="shared" si="36"/>
        <v>0</v>
      </c>
      <c r="J135" s="53">
        <f t="shared" si="24"/>
        <v>0</v>
      </c>
      <c r="K135" s="53"/>
      <c r="L135" s="112"/>
      <c r="M135" s="53">
        <f t="shared" si="37"/>
        <v>0</v>
      </c>
      <c r="N135" s="112"/>
      <c r="O135" s="53">
        <f t="shared" si="25"/>
        <v>0</v>
      </c>
      <c r="P135" s="53">
        <f t="shared" si="26"/>
        <v>0</v>
      </c>
      <c r="Q135" s="1"/>
      <c r="R135" s="1"/>
      <c r="S135" s="1"/>
      <c r="T135" s="1"/>
      <c r="U135" s="1"/>
    </row>
    <row r="136" spans="2:21" ht="12.5">
      <c r="B136" t="str">
        <f t="shared" si="23"/>
        <v/>
      </c>
      <c r="C136" s="49">
        <f>IF(D94="","-",+C135+1)</f>
        <v>2053</v>
      </c>
      <c r="D136" s="11">
        <f>IF(F135+SUM(E$100:E135)=D$93,F135,D$93-SUM(E$100:E135))</f>
        <v>0</v>
      </c>
      <c r="E136" s="374">
        <f t="shared" si="38"/>
        <v>0</v>
      </c>
      <c r="F136" s="54">
        <f t="shared" si="33"/>
        <v>0</v>
      </c>
      <c r="G136" s="54">
        <f t="shared" si="34"/>
        <v>0</v>
      </c>
      <c r="H136" s="385">
        <f t="shared" si="35"/>
        <v>0</v>
      </c>
      <c r="I136" s="404">
        <f t="shared" si="36"/>
        <v>0</v>
      </c>
      <c r="J136" s="53">
        <f t="shared" si="24"/>
        <v>0</v>
      </c>
      <c r="K136" s="53"/>
      <c r="L136" s="112"/>
      <c r="M136" s="53">
        <f t="shared" si="37"/>
        <v>0</v>
      </c>
      <c r="N136" s="112"/>
      <c r="O136" s="53">
        <f t="shared" si="25"/>
        <v>0</v>
      </c>
      <c r="P136" s="53">
        <f t="shared" si="26"/>
        <v>0</v>
      </c>
      <c r="Q136" s="1"/>
      <c r="R136" s="1"/>
      <c r="S136" s="1"/>
      <c r="T136" s="1"/>
      <c r="U136" s="1"/>
    </row>
    <row r="137" spans="2:21" ht="12.5">
      <c r="B137" t="str">
        <f t="shared" si="23"/>
        <v/>
      </c>
      <c r="C137" s="49">
        <f>IF(D94="","-",+C136+1)</f>
        <v>2054</v>
      </c>
      <c r="D137" s="11">
        <f>IF(F136+SUM(E$100:E136)=D$93,F136,D$93-SUM(E$100:E136))</f>
        <v>0</v>
      </c>
      <c r="E137" s="374">
        <f t="shared" si="38"/>
        <v>0</v>
      </c>
      <c r="F137" s="54">
        <f t="shared" si="33"/>
        <v>0</v>
      </c>
      <c r="G137" s="54">
        <f t="shared" si="34"/>
        <v>0</v>
      </c>
      <c r="H137" s="385">
        <f t="shared" si="35"/>
        <v>0</v>
      </c>
      <c r="I137" s="404">
        <f t="shared" si="36"/>
        <v>0</v>
      </c>
      <c r="J137" s="53">
        <f t="shared" si="24"/>
        <v>0</v>
      </c>
      <c r="K137" s="53"/>
      <c r="L137" s="112"/>
      <c r="M137" s="53">
        <f t="shared" si="37"/>
        <v>0</v>
      </c>
      <c r="N137" s="112"/>
      <c r="O137" s="53">
        <f t="shared" si="25"/>
        <v>0</v>
      </c>
      <c r="P137" s="53">
        <f t="shared" si="26"/>
        <v>0</v>
      </c>
      <c r="Q137" s="1"/>
      <c r="R137" s="1"/>
      <c r="S137" s="1"/>
      <c r="T137" s="1"/>
      <c r="U137" s="1"/>
    </row>
    <row r="138" spans="2:21" ht="12.5">
      <c r="B138" t="str">
        <f t="shared" si="23"/>
        <v/>
      </c>
      <c r="C138" s="49">
        <f>IF(D94="","-",+C137+1)</f>
        <v>2055</v>
      </c>
      <c r="D138" s="11">
        <f>IF(F137+SUM(E$100:E137)=D$93,F137,D$93-SUM(E$100:E137))</f>
        <v>0</v>
      </c>
      <c r="E138" s="374">
        <f t="shared" si="38"/>
        <v>0</v>
      </c>
      <c r="F138" s="54">
        <f t="shared" si="33"/>
        <v>0</v>
      </c>
      <c r="G138" s="54">
        <f t="shared" si="34"/>
        <v>0</v>
      </c>
      <c r="H138" s="385">
        <f t="shared" si="35"/>
        <v>0</v>
      </c>
      <c r="I138" s="404">
        <f t="shared" si="36"/>
        <v>0</v>
      </c>
      <c r="J138" s="53">
        <f t="shared" si="24"/>
        <v>0</v>
      </c>
      <c r="K138" s="53"/>
      <c r="L138" s="112"/>
      <c r="M138" s="53">
        <f t="shared" si="37"/>
        <v>0</v>
      </c>
      <c r="N138" s="112"/>
      <c r="O138" s="53">
        <f t="shared" si="25"/>
        <v>0</v>
      </c>
      <c r="P138" s="53">
        <f t="shared" si="26"/>
        <v>0</v>
      </c>
      <c r="Q138" s="1"/>
      <c r="R138" s="1"/>
      <c r="S138" s="1"/>
      <c r="T138" s="1"/>
      <c r="U138" s="1"/>
    </row>
    <row r="139" spans="2:21" ht="12.5">
      <c r="B139" t="str">
        <f t="shared" si="23"/>
        <v/>
      </c>
      <c r="C139" s="49">
        <f>IF(D94="","-",+C138+1)</f>
        <v>2056</v>
      </c>
      <c r="D139" s="11">
        <f>IF(F138+SUM(E$100:E138)=D$93,F138,D$93-SUM(E$100:E138))</f>
        <v>0</v>
      </c>
      <c r="E139" s="374">
        <f t="shared" si="38"/>
        <v>0</v>
      </c>
      <c r="F139" s="54">
        <f t="shared" si="33"/>
        <v>0</v>
      </c>
      <c r="G139" s="54">
        <f t="shared" si="34"/>
        <v>0</v>
      </c>
      <c r="H139" s="385">
        <f t="shared" si="35"/>
        <v>0</v>
      </c>
      <c r="I139" s="404">
        <f t="shared" si="36"/>
        <v>0</v>
      </c>
      <c r="J139" s="53">
        <f t="shared" si="24"/>
        <v>0</v>
      </c>
      <c r="K139" s="53"/>
      <c r="L139" s="112"/>
      <c r="M139" s="53">
        <f t="shared" si="37"/>
        <v>0</v>
      </c>
      <c r="N139" s="112"/>
      <c r="O139" s="53">
        <f t="shared" si="25"/>
        <v>0</v>
      </c>
      <c r="P139" s="53">
        <f t="shared" si="26"/>
        <v>0</v>
      </c>
      <c r="Q139" s="1"/>
      <c r="R139" s="1"/>
      <c r="S139" s="1"/>
      <c r="T139" s="1"/>
      <c r="U139" s="1"/>
    </row>
    <row r="140" spans="2:21" ht="12.5">
      <c r="B140" t="str">
        <f t="shared" si="23"/>
        <v/>
      </c>
      <c r="C140" s="49">
        <f>IF(D94="","-",+C139+1)</f>
        <v>2057</v>
      </c>
      <c r="D140" s="11">
        <f>IF(F139+SUM(E$100:E139)=D$93,F139,D$93-SUM(E$100:E139))</f>
        <v>0</v>
      </c>
      <c r="E140" s="374">
        <f t="shared" si="38"/>
        <v>0</v>
      </c>
      <c r="F140" s="54">
        <f t="shared" si="33"/>
        <v>0</v>
      </c>
      <c r="G140" s="54">
        <f t="shared" si="34"/>
        <v>0</v>
      </c>
      <c r="H140" s="385">
        <f t="shared" si="35"/>
        <v>0</v>
      </c>
      <c r="I140" s="404">
        <f t="shared" si="36"/>
        <v>0</v>
      </c>
      <c r="J140" s="53">
        <f t="shared" si="24"/>
        <v>0</v>
      </c>
      <c r="K140" s="53"/>
      <c r="L140" s="112"/>
      <c r="M140" s="53">
        <f t="shared" si="37"/>
        <v>0</v>
      </c>
      <c r="N140" s="112"/>
      <c r="O140" s="53">
        <f t="shared" si="25"/>
        <v>0</v>
      </c>
      <c r="P140" s="53">
        <f t="shared" si="26"/>
        <v>0</v>
      </c>
      <c r="Q140" s="1"/>
      <c r="R140" s="1"/>
      <c r="S140" s="1"/>
      <c r="T140" s="1"/>
      <c r="U140" s="1"/>
    </row>
    <row r="141" spans="2:21" ht="12.5">
      <c r="B141" t="str">
        <f t="shared" si="23"/>
        <v/>
      </c>
      <c r="C141" s="49">
        <f>IF(D94="","-",+C140+1)</f>
        <v>2058</v>
      </c>
      <c r="D141" s="11">
        <f>IF(F140+SUM(E$100:E140)=D$93,F140,D$93-SUM(E$100:E140))</f>
        <v>0</v>
      </c>
      <c r="E141" s="374">
        <f t="shared" si="38"/>
        <v>0</v>
      </c>
      <c r="F141" s="54">
        <f t="shared" si="33"/>
        <v>0</v>
      </c>
      <c r="G141" s="54">
        <f t="shared" si="34"/>
        <v>0</v>
      </c>
      <c r="H141" s="385">
        <f t="shared" si="35"/>
        <v>0</v>
      </c>
      <c r="I141" s="404">
        <f t="shared" si="36"/>
        <v>0</v>
      </c>
      <c r="J141" s="53">
        <f t="shared" si="24"/>
        <v>0</v>
      </c>
      <c r="K141" s="53"/>
      <c r="L141" s="112"/>
      <c r="M141" s="53">
        <f t="shared" si="37"/>
        <v>0</v>
      </c>
      <c r="N141" s="112"/>
      <c r="O141" s="53">
        <f t="shared" si="25"/>
        <v>0</v>
      </c>
      <c r="P141" s="53">
        <f t="shared" si="26"/>
        <v>0</v>
      </c>
      <c r="Q141" s="1"/>
      <c r="R141" s="1"/>
      <c r="S141" s="1"/>
      <c r="T141" s="1"/>
      <c r="U141" s="1"/>
    </row>
    <row r="142" spans="2:21" ht="12.5">
      <c r="B142" t="str">
        <f t="shared" si="23"/>
        <v/>
      </c>
      <c r="C142" s="49">
        <f>IF(D94="","-",+C141+1)</f>
        <v>2059</v>
      </c>
      <c r="D142" s="11">
        <f>IF(F141+SUM(E$100:E141)=D$93,F141,D$93-SUM(E$100:E141))</f>
        <v>0</v>
      </c>
      <c r="E142" s="374">
        <f t="shared" si="38"/>
        <v>0</v>
      </c>
      <c r="F142" s="54">
        <f t="shared" si="33"/>
        <v>0</v>
      </c>
      <c r="G142" s="54">
        <f t="shared" si="34"/>
        <v>0</v>
      </c>
      <c r="H142" s="385">
        <f t="shared" si="35"/>
        <v>0</v>
      </c>
      <c r="I142" s="404">
        <f t="shared" si="36"/>
        <v>0</v>
      </c>
      <c r="J142" s="53">
        <f t="shared" si="24"/>
        <v>0</v>
      </c>
      <c r="K142" s="53"/>
      <c r="L142" s="112"/>
      <c r="M142" s="53">
        <f t="shared" si="37"/>
        <v>0</v>
      </c>
      <c r="N142" s="112"/>
      <c r="O142" s="53">
        <f t="shared" si="25"/>
        <v>0</v>
      </c>
      <c r="P142" s="53">
        <f t="shared" si="26"/>
        <v>0</v>
      </c>
      <c r="Q142" s="1"/>
      <c r="R142" s="1"/>
      <c r="S142" s="1"/>
      <c r="T142" s="1"/>
      <c r="U142" s="1"/>
    </row>
    <row r="143" spans="2:21" ht="12.5">
      <c r="B143" t="str">
        <f t="shared" si="23"/>
        <v/>
      </c>
      <c r="C143" s="49">
        <f>IF(D94="","-",+C142+1)</f>
        <v>2060</v>
      </c>
      <c r="D143" s="11">
        <f>IF(F142+SUM(E$100:E142)=D$93,F142,D$93-SUM(E$100:E142))</f>
        <v>0</v>
      </c>
      <c r="E143" s="374">
        <f t="shared" si="38"/>
        <v>0</v>
      </c>
      <c r="F143" s="54">
        <f t="shared" si="33"/>
        <v>0</v>
      </c>
      <c r="G143" s="54">
        <f t="shared" si="34"/>
        <v>0</v>
      </c>
      <c r="H143" s="385">
        <f t="shared" si="35"/>
        <v>0</v>
      </c>
      <c r="I143" s="404">
        <f t="shared" si="36"/>
        <v>0</v>
      </c>
      <c r="J143" s="53">
        <f t="shared" si="24"/>
        <v>0</v>
      </c>
      <c r="K143" s="53"/>
      <c r="L143" s="112"/>
      <c r="M143" s="53">
        <f t="shared" si="37"/>
        <v>0</v>
      </c>
      <c r="N143" s="112"/>
      <c r="O143" s="53">
        <f t="shared" si="25"/>
        <v>0</v>
      </c>
      <c r="P143" s="53">
        <f t="shared" si="26"/>
        <v>0</v>
      </c>
      <c r="Q143" s="1"/>
      <c r="R143" s="1"/>
      <c r="S143" s="1"/>
      <c r="T143" s="1"/>
      <c r="U143" s="1"/>
    </row>
    <row r="144" spans="2:21" ht="12.5">
      <c r="B144" t="str">
        <f t="shared" si="23"/>
        <v/>
      </c>
      <c r="C144" s="49">
        <f>IF(D94="","-",+C143+1)</f>
        <v>2061</v>
      </c>
      <c r="D144" s="11">
        <f>IF(F143+SUM(E$100:E143)=D$93,F143,D$93-SUM(E$100:E143))</f>
        <v>0</v>
      </c>
      <c r="E144" s="374">
        <f t="shared" si="38"/>
        <v>0</v>
      </c>
      <c r="F144" s="54">
        <f t="shared" si="33"/>
        <v>0</v>
      </c>
      <c r="G144" s="54">
        <f t="shared" si="34"/>
        <v>0</v>
      </c>
      <c r="H144" s="385">
        <f t="shared" si="35"/>
        <v>0</v>
      </c>
      <c r="I144" s="404">
        <f t="shared" si="36"/>
        <v>0</v>
      </c>
      <c r="J144" s="53">
        <f t="shared" si="24"/>
        <v>0</v>
      </c>
      <c r="K144" s="53"/>
      <c r="L144" s="112"/>
      <c r="M144" s="53">
        <f t="shared" si="37"/>
        <v>0</v>
      </c>
      <c r="N144" s="112"/>
      <c r="O144" s="53">
        <f t="shared" si="25"/>
        <v>0</v>
      </c>
      <c r="P144" s="53">
        <f t="shared" si="26"/>
        <v>0</v>
      </c>
      <c r="Q144" s="1"/>
      <c r="R144" s="1"/>
      <c r="S144" s="1"/>
      <c r="T144" s="1"/>
      <c r="U144" s="1"/>
    </row>
    <row r="145" spans="2:21" ht="12.5">
      <c r="B145" t="str">
        <f t="shared" si="23"/>
        <v/>
      </c>
      <c r="C145" s="49">
        <f>IF(D94="","-",+C144+1)</f>
        <v>2062</v>
      </c>
      <c r="D145" s="11">
        <f>IF(F144+SUM(E$100:E144)=D$93,F144,D$93-SUM(E$100:E144))</f>
        <v>0</v>
      </c>
      <c r="E145" s="374">
        <f t="shared" si="38"/>
        <v>0</v>
      </c>
      <c r="F145" s="54">
        <f t="shared" si="33"/>
        <v>0</v>
      </c>
      <c r="G145" s="54">
        <f t="shared" si="34"/>
        <v>0</v>
      </c>
      <c r="H145" s="385">
        <f t="shared" si="35"/>
        <v>0</v>
      </c>
      <c r="I145" s="404">
        <f t="shared" si="36"/>
        <v>0</v>
      </c>
      <c r="J145" s="53">
        <f t="shared" si="24"/>
        <v>0</v>
      </c>
      <c r="K145" s="53"/>
      <c r="L145" s="112"/>
      <c r="M145" s="53">
        <f t="shared" si="37"/>
        <v>0</v>
      </c>
      <c r="N145" s="112"/>
      <c r="O145" s="53">
        <f t="shared" si="25"/>
        <v>0</v>
      </c>
      <c r="P145" s="53">
        <f t="shared" si="26"/>
        <v>0</v>
      </c>
      <c r="Q145" s="1"/>
      <c r="R145" s="1"/>
      <c r="S145" s="1"/>
      <c r="T145" s="1"/>
      <c r="U145" s="1"/>
    </row>
    <row r="146" spans="2:21" ht="12.5">
      <c r="B146" t="str">
        <f t="shared" si="23"/>
        <v/>
      </c>
      <c r="C146" s="49">
        <f>IF(D94="","-",+C145+1)</f>
        <v>2063</v>
      </c>
      <c r="D146" s="11">
        <f>IF(F145+SUM(E$100:E145)=D$93,F145,D$93-SUM(E$100:E145))</f>
        <v>0</v>
      </c>
      <c r="E146" s="374">
        <f t="shared" si="38"/>
        <v>0</v>
      </c>
      <c r="F146" s="54">
        <f t="shared" si="33"/>
        <v>0</v>
      </c>
      <c r="G146" s="54">
        <f t="shared" si="34"/>
        <v>0</v>
      </c>
      <c r="H146" s="385">
        <f t="shared" si="35"/>
        <v>0</v>
      </c>
      <c r="I146" s="404">
        <f t="shared" si="36"/>
        <v>0</v>
      </c>
      <c r="J146" s="53">
        <f t="shared" si="24"/>
        <v>0</v>
      </c>
      <c r="K146" s="53"/>
      <c r="L146" s="112"/>
      <c r="M146" s="53">
        <f t="shared" si="37"/>
        <v>0</v>
      </c>
      <c r="N146" s="112"/>
      <c r="O146" s="53">
        <f t="shared" si="25"/>
        <v>0</v>
      </c>
      <c r="P146" s="53">
        <f t="shared" si="26"/>
        <v>0</v>
      </c>
      <c r="Q146" s="1"/>
      <c r="R146" s="1"/>
      <c r="S146" s="1"/>
      <c r="T146" s="1"/>
      <c r="U146" s="1"/>
    </row>
    <row r="147" spans="2:21" ht="12.5">
      <c r="B147" t="str">
        <f t="shared" si="23"/>
        <v/>
      </c>
      <c r="C147" s="49">
        <f>IF(D94="","-",+C146+1)</f>
        <v>2064</v>
      </c>
      <c r="D147" s="11">
        <f>IF(F146+SUM(E$100:E146)=D$93,F146,D$93-SUM(E$100:E146))</f>
        <v>0</v>
      </c>
      <c r="E147" s="374">
        <f t="shared" si="38"/>
        <v>0</v>
      </c>
      <c r="F147" s="54">
        <f t="shared" si="33"/>
        <v>0</v>
      </c>
      <c r="G147" s="54">
        <f t="shared" si="34"/>
        <v>0</v>
      </c>
      <c r="H147" s="385">
        <f t="shared" si="35"/>
        <v>0</v>
      </c>
      <c r="I147" s="404">
        <f t="shared" si="36"/>
        <v>0</v>
      </c>
      <c r="J147" s="53">
        <f t="shared" si="24"/>
        <v>0</v>
      </c>
      <c r="K147" s="53"/>
      <c r="L147" s="112"/>
      <c r="M147" s="53">
        <f t="shared" si="37"/>
        <v>0</v>
      </c>
      <c r="N147" s="112"/>
      <c r="O147" s="53">
        <f t="shared" si="25"/>
        <v>0</v>
      </c>
      <c r="P147" s="53">
        <f t="shared" si="26"/>
        <v>0</v>
      </c>
      <c r="Q147" s="1"/>
      <c r="R147" s="1"/>
      <c r="S147" s="1"/>
      <c r="T147" s="1"/>
      <c r="U147" s="1"/>
    </row>
    <row r="148" spans="2:21" ht="12.5">
      <c r="B148" t="str">
        <f t="shared" si="23"/>
        <v/>
      </c>
      <c r="C148" s="49">
        <f>IF(D94="","-",+C147+1)</f>
        <v>2065</v>
      </c>
      <c r="D148" s="11">
        <f>IF(F147+SUM(E$100:E147)=D$93,F147,D$93-SUM(E$100:E147))</f>
        <v>0</v>
      </c>
      <c r="E148" s="374">
        <f t="shared" si="38"/>
        <v>0</v>
      </c>
      <c r="F148" s="54">
        <f t="shared" si="33"/>
        <v>0</v>
      </c>
      <c r="G148" s="54">
        <f t="shared" si="34"/>
        <v>0</v>
      </c>
      <c r="H148" s="385">
        <f t="shared" si="35"/>
        <v>0</v>
      </c>
      <c r="I148" s="404">
        <f t="shared" si="36"/>
        <v>0</v>
      </c>
      <c r="J148" s="53">
        <f t="shared" si="24"/>
        <v>0</v>
      </c>
      <c r="K148" s="53"/>
      <c r="L148" s="112"/>
      <c r="M148" s="53">
        <f t="shared" si="37"/>
        <v>0</v>
      </c>
      <c r="N148" s="112"/>
      <c r="O148" s="53">
        <f t="shared" si="25"/>
        <v>0</v>
      </c>
      <c r="P148" s="53">
        <f t="shared" si="26"/>
        <v>0</v>
      </c>
      <c r="Q148" s="1"/>
      <c r="R148" s="1"/>
      <c r="S148" s="1"/>
      <c r="T148" s="1"/>
      <c r="U148" s="1"/>
    </row>
    <row r="149" spans="2:21" ht="12.5">
      <c r="B149" t="str">
        <f t="shared" si="23"/>
        <v/>
      </c>
      <c r="C149" s="49">
        <f>IF(D94="","-",+C148+1)</f>
        <v>2066</v>
      </c>
      <c r="D149" s="11">
        <f>IF(F148+SUM(E$100:E148)=D$93,F148,D$93-SUM(E$100:E148))</f>
        <v>0</v>
      </c>
      <c r="E149" s="374">
        <f t="shared" si="38"/>
        <v>0</v>
      </c>
      <c r="F149" s="54">
        <f t="shared" si="33"/>
        <v>0</v>
      </c>
      <c r="G149" s="54">
        <f t="shared" si="34"/>
        <v>0</v>
      </c>
      <c r="H149" s="385">
        <f t="shared" si="35"/>
        <v>0</v>
      </c>
      <c r="I149" s="404">
        <f t="shared" si="36"/>
        <v>0</v>
      </c>
      <c r="J149" s="53">
        <f t="shared" si="24"/>
        <v>0</v>
      </c>
      <c r="K149" s="53"/>
      <c r="L149" s="112"/>
      <c r="M149" s="53">
        <f t="shared" si="37"/>
        <v>0</v>
      </c>
      <c r="N149" s="112"/>
      <c r="O149" s="53">
        <f t="shared" si="25"/>
        <v>0</v>
      </c>
      <c r="P149" s="53">
        <f t="shared" si="26"/>
        <v>0</v>
      </c>
      <c r="Q149" s="1"/>
      <c r="R149" s="1"/>
      <c r="S149" s="1"/>
      <c r="T149" s="1"/>
      <c r="U149" s="1"/>
    </row>
    <row r="150" spans="2:21" ht="12.5">
      <c r="B150" t="str">
        <f t="shared" si="23"/>
        <v/>
      </c>
      <c r="C150" s="49">
        <f>IF(D94="","-",+C149+1)</f>
        <v>2067</v>
      </c>
      <c r="D150" s="11">
        <f>IF(F149+SUM(E$100:E149)=D$93,F149,D$93-SUM(E$100:E149))</f>
        <v>0</v>
      </c>
      <c r="E150" s="374">
        <f t="shared" si="38"/>
        <v>0</v>
      </c>
      <c r="F150" s="54">
        <f t="shared" si="33"/>
        <v>0</v>
      </c>
      <c r="G150" s="54">
        <f t="shared" si="34"/>
        <v>0</v>
      </c>
      <c r="H150" s="385">
        <f t="shared" si="35"/>
        <v>0</v>
      </c>
      <c r="I150" s="404">
        <f t="shared" si="36"/>
        <v>0</v>
      </c>
      <c r="J150" s="53">
        <f t="shared" si="24"/>
        <v>0</v>
      </c>
      <c r="K150" s="53"/>
      <c r="L150" s="112"/>
      <c r="M150" s="53">
        <f t="shared" si="37"/>
        <v>0</v>
      </c>
      <c r="N150" s="112"/>
      <c r="O150" s="53">
        <f t="shared" si="25"/>
        <v>0</v>
      </c>
      <c r="P150" s="53">
        <f t="shared" si="26"/>
        <v>0</v>
      </c>
      <c r="Q150" s="1"/>
      <c r="R150" s="1"/>
      <c r="S150" s="1"/>
      <c r="T150" s="1"/>
      <c r="U150" s="1"/>
    </row>
    <row r="151" spans="2:21" ht="12.5">
      <c r="B151" t="str">
        <f t="shared" si="23"/>
        <v/>
      </c>
      <c r="C151" s="49">
        <f>IF(D94="","-",+C150+1)</f>
        <v>2068</v>
      </c>
      <c r="D151" s="11">
        <f>IF(F150+SUM(E$100:E150)=D$93,F150,D$93-SUM(E$100:E150))</f>
        <v>0</v>
      </c>
      <c r="E151" s="374">
        <f t="shared" si="38"/>
        <v>0</v>
      </c>
      <c r="F151" s="54">
        <f t="shared" si="33"/>
        <v>0</v>
      </c>
      <c r="G151" s="54">
        <f t="shared" si="34"/>
        <v>0</v>
      </c>
      <c r="H151" s="385">
        <f t="shared" si="35"/>
        <v>0</v>
      </c>
      <c r="I151" s="404">
        <f t="shared" si="36"/>
        <v>0</v>
      </c>
      <c r="J151" s="53">
        <f t="shared" si="24"/>
        <v>0</v>
      </c>
      <c r="K151" s="53"/>
      <c r="L151" s="112"/>
      <c r="M151" s="53">
        <f t="shared" si="37"/>
        <v>0</v>
      </c>
      <c r="N151" s="112"/>
      <c r="O151" s="53">
        <f t="shared" si="25"/>
        <v>0</v>
      </c>
      <c r="P151" s="53">
        <f t="shared" si="26"/>
        <v>0</v>
      </c>
      <c r="Q151" s="1"/>
      <c r="R151" s="1"/>
      <c r="S151" s="1"/>
      <c r="T151" s="1"/>
      <c r="U151" s="1"/>
    </row>
    <row r="152" spans="2:21" ht="12.5">
      <c r="B152" t="str">
        <f t="shared" si="23"/>
        <v/>
      </c>
      <c r="C152" s="49">
        <f>IF(D94="","-",+C151+1)</f>
        <v>2069</v>
      </c>
      <c r="D152" s="11">
        <f>IF(F151+SUM(E$100:E151)=D$93,F151,D$93-SUM(E$100:E151))</f>
        <v>0</v>
      </c>
      <c r="E152" s="374">
        <f t="shared" si="38"/>
        <v>0</v>
      </c>
      <c r="F152" s="54">
        <f t="shared" si="33"/>
        <v>0</v>
      </c>
      <c r="G152" s="54">
        <f t="shared" si="34"/>
        <v>0</v>
      </c>
      <c r="H152" s="385">
        <f t="shared" si="35"/>
        <v>0</v>
      </c>
      <c r="I152" s="404">
        <f t="shared" si="36"/>
        <v>0</v>
      </c>
      <c r="J152" s="53">
        <f t="shared" si="24"/>
        <v>0</v>
      </c>
      <c r="K152" s="53"/>
      <c r="L152" s="112"/>
      <c r="M152" s="53">
        <f t="shared" si="37"/>
        <v>0</v>
      </c>
      <c r="N152" s="112"/>
      <c r="O152" s="53">
        <f t="shared" si="25"/>
        <v>0</v>
      </c>
      <c r="P152" s="53">
        <f t="shared" si="26"/>
        <v>0</v>
      </c>
      <c r="Q152" s="1"/>
      <c r="R152" s="1"/>
      <c r="S152" s="1"/>
      <c r="T152" s="1"/>
      <c r="U152" s="1"/>
    </row>
    <row r="153" spans="2:21" ht="12.5">
      <c r="B153" t="str">
        <f t="shared" si="23"/>
        <v/>
      </c>
      <c r="C153" s="49">
        <f>IF(D94="","-",+C152+1)</f>
        <v>2070</v>
      </c>
      <c r="D153" s="11">
        <f>IF(F152+SUM(E$100:E152)=D$93,F152,D$93-SUM(E$100:E152))</f>
        <v>0</v>
      </c>
      <c r="E153" s="374">
        <f t="shared" si="38"/>
        <v>0</v>
      </c>
      <c r="F153" s="54">
        <f t="shared" si="33"/>
        <v>0</v>
      </c>
      <c r="G153" s="54">
        <f t="shared" si="34"/>
        <v>0</v>
      </c>
      <c r="H153" s="385">
        <f t="shared" si="35"/>
        <v>0</v>
      </c>
      <c r="I153" s="404">
        <f t="shared" si="36"/>
        <v>0</v>
      </c>
      <c r="J153" s="53">
        <f t="shared" si="24"/>
        <v>0</v>
      </c>
      <c r="K153" s="53"/>
      <c r="L153" s="112"/>
      <c r="M153" s="53">
        <f t="shared" si="37"/>
        <v>0</v>
      </c>
      <c r="N153" s="112"/>
      <c r="O153" s="53">
        <f t="shared" si="25"/>
        <v>0</v>
      </c>
      <c r="P153" s="53">
        <f t="shared" si="26"/>
        <v>0</v>
      </c>
      <c r="Q153" s="1"/>
      <c r="R153" s="1"/>
      <c r="S153" s="1"/>
      <c r="T153" s="1"/>
      <c r="U153" s="1"/>
    </row>
    <row r="154" spans="2:21" ht="12.5">
      <c r="B154" t="str">
        <f t="shared" si="23"/>
        <v/>
      </c>
      <c r="C154" s="49">
        <f>IF(D94="","-",+C153+1)</f>
        <v>2071</v>
      </c>
      <c r="D154" s="11">
        <f>IF(F153+SUM(E$100:E153)=D$93,F153,D$93-SUM(E$100:E153))</f>
        <v>0</v>
      </c>
      <c r="E154" s="374">
        <f t="shared" si="38"/>
        <v>0</v>
      </c>
      <c r="F154" s="54">
        <f t="shared" si="33"/>
        <v>0</v>
      </c>
      <c r="G154" s="54">
        <f t="shared" si="34"/>
        <v>0</v>
      </c>
      <c r="H154" s="385">
        <f t="shared" si="35"/>
        <v>0</v>
      </c>
      <c r="I154" s="404">
        <f t="shared" si="36"/>
        <v>0</v>
      </c>
      <c r="J154" s="53">
        <f t="shared" si="24"/>
        <v>0</v>
      </c>
      <c r="K154" s="53"/>
      <c r="L154" s="112"/>
      <c r="M154" s="53">
        <f t="shared" si="37"/>
        <v>0</v>
      </c>
      <c r="N154" s="112"/>
      <c r="O154" s="53">
        <f t="shared" si="25"/>
        <v>0</v>
      </c>
      <c r="P154" s="53">
        <f t="shared" si="26"/>
        <v>0</v>
      </c>
      <c r="Q154" s="1"/>
      <c r="R154" s="1"/>
      <c r="S154" s="1"/>
      <c r="T154" s="1"/>
      <c r="U154" s="1"/>
    </row>
    <row r="155" spans="2:21" ht="13" thickBot="1">
      <c r="B155" t="str">
        <f t="shared" si="23"/>
        <v/>
      </c>
      <c r="C155" s="58">
        <f>IF(D94="","-",+C154+1)</f>
        <v>2072</v>
      </c>
      <c r="D155" s="59">
        <f>IF(F154+SUM(E$100:E154)=D$93,F154,D$93-SUM(E$100:E154))</f>
        <v>0</v>
      </c>
      <c r="E155" s="386">
        <f t="shared" si="38"/>
        <v>0</v>
      </c>
      <c r="F155" s="59">
        <f t="shared" si="33"/>
        <v>0</v>
      </c>
      <c r="G155" s="59">
        <f t="shared" si="34"/>
        <v>0</v>
      </c>
      <c r="H155" s="387">
        <f t="shared" si="35"/>
        <v>0</v>
      </c>
      <c r="I155" s="405">
        <f t="shared" si="36"/>
        <v>0</v>
      </c>
      <c r="J155" s="63">
        <f t="shared" si="24"/>
        <v>0</v>
      </c>
      <c r="K155" s="53"/>
      <c r="L155" s="113"/>
      <c r="M155" s="63">
        <f t="shared" si="37"/>
        <v>0</v>
      </c>
      <c r="N155" s="113"/>
      <c r="O155" s="63">
        <f t="shared" si="25"/>
        <v>0</v>
      </c>
      <c r="P155" s="63">
        <f t="shared" si="26"/>
        <v>0</v>
      </c>
      <c r="Q155" s="1"/>
      <c r="R155" s="1"/>
      <c r="S155" s="1"/>
      <c r="T155" s="1"/>
      <c r="U155" s="1"/>
    </row>
    <row r="156" spans="2:21" ht="12.5">
      <c r="C156" s="11" t="s">
        <v>75</v>
      </c>
      <c r="D156" s="239"/>
      <c r="E156" s="239">
        <f>SUM(E100:E155)</f>
        <v>11056565.000000004</v>
      </c>
      <c r="F156" s="239"/>
      <c r="G156" s="239"/>
      <c r="H156" s="239">
        <f>SUM(H100:H155)</f>
        <v>24111885.311115969</v>
      </c>
      <c r="I156" s="239">
        <f>SUM(I100:I155)</f>
        <v>24111885.311115969</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conditionalFormatting sqref="C17:C73">
    <cfRule type="cellIs" dxfId="29" priority="1" stopIfTrue="1" operator="equal">
      <formula>$I$10</formula>
    </cfRule>
  </conditionalFormatting>
  <conditionalFormatting sqref="C100:C155">
    <cfRule type="cellIs" dxfId="28" priority="5"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7"/>
  <dimension ref="A1:P163"/>
  <sheetViews>
    <sheetView topLeftCell="A87" zoomScale="85" zoomScaleNormal="85" workbookViewId="0">
      <selection activeCell="L104" sqref="L104:P107"/>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257"/>
      <c r="K1" s="12"/>
      <c r="L1" s="12"/>
      <c r="M1" s="12"/>
      <c r="P1" s="98" t="str">
        <f ca="1">"OKT Project "&amp;RIGHT(MID(CELL("filename",$A$1),FIND("]",CELL("filename",$A$1))+1,256),2)&amp;" of "&amp;COUNT('OKT.001:OKT.xyz - blank'!$P$3)-1</f>
        <v>OKT Project 16 of 28</v>
      </c>
    </row>
    <row r="2" spans="1:16" ht="17.5">
      <c r="B2" s="1"/>
      <c r="C2" s="1"/>
      <c r="D2" s="2"/>
      <c r="E2" s="1"/>
      <c r="F2" s="1"/>
      <c r="G2" s="1"/>
      <c r="H2" s="257"/>
      <c r="I2" s="1"/>
      <c r="J2" s="1"/>
      <c r="K2" s="1"/>
      <c r="L2" s="1"/>
      <c r="M2" s="1"/>
      <c r="N2" s="1"/>
      <c r="P2" s="99" t="s">
        <v>131</v>
      </c>
    </row>
    <row r="3" spans="1:16" ht="18">
      <c r="B3" s="4" t="s">
        <v>42</v>
      </c>
      <c r="C3" s="9" t="s">
        <v>43</v>
      </c>
      <c r="D3" s="2"/>
      <c r="E3" s="1"/>
      <c r="F3" s="1"/>
      <c r="G3" s="1"/>
      <c r="H3" s="257"/>
      <c r="I3" s="257"/>
      <c r="J3" s="239"/>
      <c r="K3" s="257"/>
      <c r="L3" s="257"/>
      <c r="M3" s="257"/>
      <c r="N3" s="257"/>
      <c r="O3" s="1"/>
      <c r="P3" s="91">
        <v>1</v>
      </c>
    </row>
    <row r="4" spans="1:16" ht="16" thickBot="1">
      <c r="C4" s="247"/>
      <c r="D4" s="2"/>
      <c r="E4" s="1"/>
      <c r="F4" s="1"/>
      <c r="G4" s="1"/>
      <c r="H4" s="257"/>
      <c r="I4" s="257"/>
      <c r="J4" s="239"/>
      <c r="K4" s="257"/>
      <c r="L4" s="257"/>
      <c r="M4" s="257"/>
      <c r="N4" s="257"/>
      <c r="O4" s="1"/>
      <c r="P4" s="1"/>
    </row>
    <row r="5" spans="1:16" ht="15.5">
      <c r="C5" s="14" t="s">
        <v>44</v>
      </c>
      <c r="D5" s="2"/>
      <c r="E5" s="1"/>
      <c r="F5" s="1"/>
      <c r="G5" s="346"/>
      <c r="H5" s="1" t="s">
        <v>45</v>
      </c>
      <c r="I5" s="1"/>
      <c r="J5" s="1"/>
      <c r="K5" s="16" t="s">
        <v>242</v>
      </c>
      <c r="L5" s="17"/>
      <c r="M5" s="18"/>
      <c r="N5" s="347">
        <f>VLOOKUP(I10,C17:I73,5)</f>
        <v>1100137.4019491153</v>
      </c>
      <c r="P5" s="1"/>
    </row>
    <row r="6" spans="1:16" ht="15.5">
      <c r="C6" s="6"/>
      <c r="D6" s="2"/>
      <c r="E6" s="1"/>
      <c r="F6" s="1"/>
      <c r="G6" s="1"/>
      <c r="H6" s="348"/>
      <c r="I6" s="348"/>
      <c r="J6" s="349"/>
      <c r="K6" s="22" t="s">
        <v>243</v>
      </c>
      <c r="L6" s="350"/>
      <c r="M6" s="1"/>
      <c r="N6" s="351">
        <f>VLOOKUP(I10,C17:I73,6)</f>
        <v>1100137.4019491153</v>
      </c>
      <c r="O6" s="1"/>
      <c r="P6" s="1"/>
    </row>
    <row r="7" spans="1:16" ht="13.5" thickBot="1">
      <c r="C7" s="25" t="s">
        <v>46</v>
      </c>
      <c r="D7" s="87" t="s">
        <v>246</v>
      </c>
      <c r="E7" s="1"/>
      <c r="F7" s="1"/>
      <c r="G7" s="1"/>
      <c r="H7" s="257"/>
      <c r="I7" s="257"/>
      <c r="J7" s="239"/>
      <c r="K7" s="352" t="s">
        <v>47</v>
      </c>
      <c r="L7" s="353"/>
      <c r="M7" s="353"/>
      <c r="N7" s="354">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261</v>
      </c>
      <c r="E9" s="461" t="s">
        <v>297</v>
      </c>
      <c r="F9" s="31"/>
      <c r="G9" s="472" t="s">
        <v>332</v>
      </c>
      <c r="H9" s="31"/>
      <c r="I9" s="32"/>
      <c r="J9" s="33"/>
      <c r="P9" s="1"/>
    </row>
    <row r="10" spans="1:16" ht="13">
      <c r="C10" s="34" t="s">
        <v>49</v>
      </c>
      <c r="D10" s="355">
        <v>9653726.4200000018</v>
      </c>
      <c r="E10" s="1" t="s">
        <v>50</v>
      </c>
      <c r="G10" s="2"/>
      <c r="H10" s="2"/>
      <c r="I10" s="36">
        <f>+'OKT.WS.F.BPU.ATRR.Projected'!R101</f>
        <v>2026</v>
      </c>
      <c r="J10" s="33"/>
      <c r="K10" s="239" t="s">
        <v>51</v>
      </c>
      <c r="O10" s="1"/>
      <c r="P10" s="1"/>
    </row>
    <row r="11" spans="1:16" ht="12.5">
      <c r="C11" s="34" t="s">
        <v>52</v>
      </c>
      <c r="D11" s="37">
        <v>2017</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5">
        <v>7</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239" t="s">
        <v>59</v>
      </c>
      <c r="L13" s="7"/>
      <c r="M13" s="7"/>
      <c r="N13" s="7"/>
      <c r="O13" s="1"/>
      <c r="P13" s="1"/>
    </row>
    <row r="14" spans="1:16" ht="13" thickBot="1">
      <c r="C14" s="34" t="s">
        <v>60</v>
      </c>
      <c r="D14" s="37" t="s">
        <v>61</v>
      </c>
      <c r="E14" s="1" t="s">
        <v>62</v>
      </c>
      <c r="F14" s="2"/>
      <c r="I14" s="356">
        <f>IF(D10=0,0,D10/D13)</f>
        <v>321790.88066666672</v>
      </c>
      <c r="J14" s="239"/>
      <c r="K14" s="239"/>
      <c r="L14" s="239"/>
      <c r="M14" s="239"/>
      <c r="N14" s="239"/>
      <c r="O14" s="1"/>
      <c r="P14" s="1"/>
    </row>
    <row r="15" spans="1:16"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row>
    <row r="16" spans="1:16"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row>
    <row r="17" spans="2:16" ht="12.5">
      <c r="B17" t="str">
        <f t="shared" ref="B17:B71" si="0">IF(D17=F16,"","IU")</f>
        <v>IU</v>
      </c>
      <c r="C17" s="49">
        <f>IF(D11= "","-",D11)</f>
        <v>2017</v>
      </c>
      <c r="D17" s="431">
        <v>0</v>
      </c>
      <c r="E17" s="438">
        <v>72904.982539658653</v>
      </c>
      <c r="F17" s="431">
        <v>8826095.0174603406</v>
      </c>
      <c r="G17" s="438">
        <v>558075.303653282</v>
      </c>
      <c r="H17" s="436">
        <v>558075.303653282</v>
      </c>
      <c r="I17" s="51">
        <f>H17-G17</f>
        <v>0</v>
      </c>
      <c r="J17" s="51"/>
      <c r="K17" s="114">
        <f t="shared" ref="K17:K22" si="1">+G17</f>
        <v>558075.303653282</v>
      </c>
      <c r="L17" s="52">
        <f t="shared" ref="L17:L71" si="2">IF(K17&lt;&gt;0,+G17-K17,0)</f>
        <v>0</v>
      </c>
      <c r="M17" s="114">
        <f t="shared" ref="M17:M22" si="3">+H17</f>
        <v>558075.303653282</v>
      </c>
      <c r="N17" s="52">
        <f t="shared" ref="N17:N71" si="4">IF(M17&lt;&gt;0,+H17-M17,0)</f>
        <v>0</v>
      </c>
      <c r="O17" s="53">
        <f t="shared" ref="O17:O71" si="5">+N17-L17</f>
        <v>0</v>
      </c>
      <c r="P17" s="1"/>
    </row>
    <row r="18" spans="2:16" ht="12.5">
      <c r="B18" t="str">
        <f t="shared" si="0"/>
        <v/>
      </c>
      <c r="C18" s="49">
        <f>IF(D11="","-",+C17+1)</f>
        <v>2018</v>
      </c>
      <c r="D18" s="433">
        <v>8826095.0174603406</v>
      </c>
      <c r="E18" s="432">
        <v>218244.25465113699</v>
      </c>
      <c r="F18" s="433">
        <v>8607850.7628092039</v>
      </c>
      <c r="G18" s="432">
        <v>1104094.8534187796</v>
      </c>
      <c r="H18" s="436">
        <v>1104094.8534187796</v>
      </c>
      <c r="I18" s="51">
        <f t="shared" ref="I18:I71" si="6">H18-G18</f>
        <v>0</v>
      </c>
      <c r="J18" s="51"/>
      <c r="K18" s="416">
        <f t="shared" si="1"/>
        <v>1104094.8534187796</v>
      </c>
      <c r="L18" s="419">
        <f t="shared" si="2"/>
        <v>0</v>
      </c>
      <c r="M18" s="416">
        <f t="shared" si="3"/>
        <v>1104094.8534187796</v>
      </c>
      <c r="N18" s="53">
        <f t="shared" si="4"/>
        <v>0</v>
      </c>
      <c r="O18" s="53">
        <f t="shared" si="5"/>
        <v>0</v>
      </c>
      <c r="P18" s="1"/>
    </row>
    <row r="19" spans="2:16" ht="12.5">
      <c r="B19" t="str">
        <f t="shared" si="0"/>
        <v/>
      </c>
      <c r="C19" s="49">
        <f>IF(D11="","-",+C18+1)</f>
        <v>2019</v>
      </c>
      <c r="D19" s="433">
        <v>8607850.7628092039</v>
      </c>
      <c r="E19" s="432">
        <v>263934.0787603631</v>
      </c>
      <c r="F19" s="433">
        <v>8343916.6840488408</v>
      </c>
      <c r="G19" s="432">
        <v>1144883.2286713799</v>
      </c>
      <c r="H19" s="436">
        <v>1144883.2286713799</v>
      </c>
      <c r="I19" s="51">
        <f t="shared" si="6"/>
        <v>0</v>
      </c>
      <c r="J19" s="51"/>
      <c r="K19" s="416">
        <f t="shared" si="1"/>
        <v>1144883.2286713799</v>
      </c>
      <c r="L19" s="419">
        <f t="shared" ref="L19" si="7">IF(K19&lt;&gt;0,+G19-K19,0)</f>
        <v>0</v>
      </c>
      <c r="M19" s="416">
        <f t="shared" si="3"/>
        <v>1144883.2286713799</v>
      </c>
      <c r="N19" s="53">
        <f t="shared" ref="N19" si="8">IF(M19&lt;&gt;0,+H19-M19,0)</f>
        <v>0</v>
      </c>
      <c r="O19" s="53">
        <f t="shared" ref="O19" si="9">+N19-L19</f>
        <v>0</v>
      </c>
      <c r="P19" s="1"/>
    </row>
    <row r="20" spans="2:16" ht="12.5">
      <c r="B20" t="str">
        <f t="shared" si="0"/>
        <v>IU</v>
      </c>
      <c r="C20" s="49">
        <f>IF(D11="","-",+C19+1)</f>
        <v>2020</v>
      </c>
      <c r="D20" s="433">
        <v>9147876.5081580672</v>
      </c>
      <c r="E20" s="432">
        <v>282782.06007850129</v>
      </c>
      <c r="F20" s="433">
        <v>8865094.4480795655</v>
      </c>
      <c r="G20" s="432">
        <v>1227854.794149773</v>
      </c>
      <c r="H20" s="436">
        <v>1227854.794149773</v>
      </c>
      <c r="I20" s="51">
        <f t="shared" si="6"/>
        <v>0</v>
      </c>
      <c r="J20" s="51"/>
      <c r="K20" s="416">
        <f t="shared" si="1"/>
        <v>1227854.794149773</v>
      </c>
      <c r="L20" s="419">
        <f t="shared" ref="L20" si="10">IF(K20&lt;&gt;0,+G20-K20,0)</f>
        <v>0</v>
      </c>
      <c r="M20" s="416">
        <f t="shared" si="3"/>
        <v>1227854.794149773</v>
      </c>
      <c r="N20" s="53">
        <f t="shared" si="4"/>
        <v>0</v>
      </c>
      <c r="O20" s="53">
        <f t="shared" si="5"/>
        <v>0</v>
      </c>
      <c r="P20" s="1"/>
    </row>
    <row r="21" spans="2:16" ht="12.5">
      <c r="B21" t="str">
        <f t="shared" si="0"/>
        <v>IU</v>
      </c>
      <c r="C21" s="49">
        <f>IF(D11="","-",+C20+1)</f>
        <v>2021</v>
      </c>
      <c r="D21" s="433">
        <v>8825085.6239703409</v>
      </c>
      <c r="E21" s="432">
        <v>311708.09677419357</v>
      </c>
      <c r="F21" s="433">
        <v>8513377.5271961465</v>
      </c>
      <c r="G21" s="432">
        <v>1249589.4972268606</v>
      </c>
      <c r="H21" s="436">
        <v>1249589.4972268606</v>
      </c>
      <c r="I21" s="51">
        <f t="shared" si="6"/>
        <v>0</v>
      </c>
      <c r="J21" s="51"/>
      <c r="K21" s="416">
        <f t="shared" si="1"/>
        <v>1249589.4972268606</v>
      </c>
      <c r="L21" s="419">
        <f t="shared" ref="L21" si="11">IF(K21&lt;&gt;0,+G21-K21,0)</f>
        <v>0</v>
      </c>
      <c r="M21" s="416">
        <f t="shared" si="3"/>
        <v>1249589.4972268606</v>
      </c>
      <c r="N21" s="53">
        <f t="shared" si="4"/>
        <v>0</v>
      </c>
      <c r="O21" s="53">
        <f t="shared" si="5"/>
        <v>0</v>
      </c>
      <c r="P21" s="1"/>
    </row>
    <row r="22" spans="2:16" ht="12.5">
      <c r="B22" t="str">
        <f t="shared" si="0"/>
        <v>IU</v>
      </c>
      <c r="C22" s="49">
        <f>IF(D11="","-",+C21+1)</f>
        <v>2022</v>
      </c>
      <c r="D22" s="433">
        <v>8504152.5271961465</v>
      </c>
      <c r="E22" s="432">
        <v>292537.15151515149</v>
      </c>
      <c r="F22" s="433">
        <v>8211615.3756809952</v>
      </c>
      <c r="G22" s="432">
        <v>1251677.6661612696</v>
      </c>
      <c r="H22" s="436">
        <v>1251677.6661612696</v>
      </c>
      <c r="I22" s="51">
        <f t="shared" si="6"/>
        <v>0</v>
      </c>
      <c r="J22" s="51"/>
      <c r="K22" s="416">
        <f t="shared" si="1"/>
        <v>1251677.6661612696</v>
      </c>
      <c r="L22" s="419">
        <f t="shared" ref="L22" si="12">IF(K22&lt;&gt;0,+G22-K22,0)</f>
        <v>0</v>
      </c>
      <c r="M22" s="416">
        <f t="shared" si="3"/>
        <v>1251677.6661612696</v>
      </c>
      <c r="N22" s="53">
        <f t="shared" si="4"/>
        <v>0</v>
      </c>
      <c r="O22" s="53">
        <f t="shared" si="5"/>
        <v>0</v>
      </c>
      <c r="P22" s="1"/>
    </row>
    <row r="23" spans="2:16" ht="12.5">
      <c r="B23" t="str">
        <f t="shared" si="0"/>
        <v>IU</v>
      </c>
      <c r="C23" s="49">
        <f>IF(D11="","-",+C22+1)</f>
        <v>2023</v>
      </c>
      <c r="D23" s="433">
        <v>8211615.795680997</v>
      </c>
      <c r="E23" s="432">
        <v>311410.5296774194</v>
      </c>
      <c r="F23" s="433">
        <v>7900205.266003578</v>
      </c>
      <c r="G23" s="432">
        <v>1221993.0968940321</v>
      </c>
      <c r="H23" s="436">
        <v>1221993.0968940321</v>
      </c>
      <c r="I23" s="51">
        <f t="shared" si="6"/>
        <v>0</v>
      </c>
      <c r="J23" s="51"/>
      <c r="K23" s="416">
        <f t="shared" ref="K23:K24" si="13">+G23</f>
        <v>1221993.0968940321</v>
      </c>
      <c r="L23" s="419">
        <f t="shared" ref="L23:L24" si="14">IF(K23&lt;&gt;0,+G23-K23,0)</f>
        <v>0</v>
      </c>
      <c r="M23" s="416">
        <f t="shared" ref="M23:M24" si="15">+H23</f>
        <v>1221993.0968940321</v>
      </c>
      <c r="N23" s="53">
        <f t="shared" ref="N23:N24" si="16">IF(M23&lt;&gt;0,+H23-M23,0)</f>
        <v>0</v>
      </c>
      <c r="O23" s="53">
        <f t="shared" ref="O23:O24" si="17">+N23-L23</f>
        <v>0</v>
      </c>
      <c r="P23" s="1"/>
    </row>
    <row r="24" spans="2:16" ht="12.5">
      <c r="B24" t="str">
        <f t="shared" si="0"/>
        <v/>
      </c>
      <c r="C24" s="49">
        <f>IF(D11="","-",+C23+1)</f>
        <v>2024</v>
      </c>
      <c r="D24" s="433">
        <v>7900205.266003578</v>
      </c>
      <c r="E24" s="432">
        <v>311410.5296774194</v>
      </c>
      <c r="F24" s="433">
        <v>7588794.736326159</v>
      </c>
      <c r="G24" s="432">
        <v>1193754.0627599962</v>
      </c>
      <c r="H24" s="436">
        <v>1193754.0627599962</v>
      </c>
      <c r="I24" s="51">
        <f t="shared" si="6"/>
        <v>0</v>
      </c>
      <c r="J24" s="51"/>
      <c r="K24" s="416">
        <f t="shared" si="13"/>
        <v>1193754.0627599962</v>
      </c>
      <c r="L24" s="419">
        <f t="shared" si="14"/>
        <v>0</v>
      </c>
      <c r="M24" s="416">
        <f t="shared" si="15"/>
        <v>1193754.0627599962</v>
      </c>
      <c r="N24" s="53">
        <f t="shared" si="16"/>
        <v>0</v>
      </c>
      <c r="O24" s="53">
        <f t="shared" si="17"/>
        <v>0</v>
      </c>
      <c r="P24" s="1"/>
    </row>
    <row r="25" spans="2:16" ht="12.5">
      <c r="B25" t="str">
        <f t="shared" si="0"/>
        <v/>
      </c>
      <c r="C25" s="49">
        <f>IF(D11="","-",+C24+1)</f>
        <v>2025</v>
      </c>
      <c r="D25" s="433">
        <v>7588794.736326159</v>
      </c>
      <c r="E25" s="432">
        <v>321790.88066666672</v>
      </c>
      <c r="F25" s="433">
        <v>7267003.8556594923</v>
      </c>
      <c r="G25" s="432">
        <v>1171913.4158382551</v>
      </c>
      <c r="H25" s="436">
        <v>1171913.4158382551</v>
      </c>
      <c r="I25" s="51">
        <f t="shared" si="6"/>
        <v>0</v>
      </c>
      <c r="J25" s="51"/>
      <c r="K25" s="416">
        <f t="shared" ref="K25" si="18">+G25</f>
        <v>1171913.4158382551</v>
      </c>
      <c r="L25" s="419">
        <f t="shared" ref="L25" si="19">IF(K25&lt;&gt;0,+G25-K25,0)</f>
        <v>0</v>
      </c>
      <c r="M25" s="416">
        <f t="shared" ref="M25" si="20">+H25</f>
        <v>1171913.4158382551</v>
      </c>
      <c r="N25" s="53">
        <f t="shared" ref="N25" si="21">IF(M25&lt;&gt;0,+H25-M25,0)</f>
        <v>0</v>
      </c>
      <c r="O25" s="53">
        <f t="shared" ref="O25" si="22">+N25-L25</f>
        <v>0</v>
      </c>
      <c r="P25" s="1"/>
    </row>
    <row r="26" spans="2:16" ht="13">
      <c r="B26" t="str">
        <f t="shared" si="0"/>
        <v/>
      </c>
      <c r="C26" s="479">
        <f>IF(D11="","-",+C25+1)</f>
        <v>2026</v>
      </c>
      <c r="D26" s="54">
        <f>IF(F25+SUM(E$17:E25)=D$10,F25,D$10-SUM(E$17:E25))</f>
        <v>7267003.8556594923</v>
      </c>
      <c r="E26" s="374">
        <f t="shared" ref="E26:E49" si="23">IF(+I$14&lt;F25,I$14,D26)</f>
        <v>321790.88066666672</v>
      </c>
      <c r="F26" s="54">
        <f t="shared" ref="F26:F71" si="24">+D26-E26</f>
        <v>6945212.9749928256</v>
      </c>
      <c r="G26" s="375">
        <f t="shared" ref="G26:G48" si="25">(D26+F26)/2*I$12+E26</f>
        <v>1100137.4019491153</v>
      </c>
      <c r="H26" s="356">
        <f t="shared" ref="H26:H48" si="26">+(D26+F26)/2*I$13+E26</f>
        <v>1100137.4019491153</v>
      </c>
      <c r="I26" s="51">
        <f t="shared" si="6"/>
        <v>0</v>
      </c>
      <c r="J26" s="51"/>
      <c r="K26" s="112"/>
      <c r="L26" s="53">
        <f t="shared" si="2"/>
        <v>0</v>
      </c>
      <c r="M26" s="112"/>
      <c r="N26" s="53">
        <f t="shared" si="4"/>
        <v>0</v>
      </c>
      <c r="O26" s="53">
        <f t="shared" si="5"/>
        <v>0</v>
      </c>
      <c r="P26" s="1"/>
    </row>
    <row r="27" spans="2:16" ht="12.5">
      <c r="B27" t="str">
        <f t="shared" si="0"/>
        <v/>
      </c>
      <c r="C27" s="49">
        <f>IF(D11="","-",+C26+1)</f>
        <v>2027</v>
      </c>
      <c r="D27" s="54">
        <f>IF(F26+SUM(E$17:E26)=D$10,F26,D$10-SUM(E$17:E26))</f>
        <v>6945212.9749928256</v>
      </c>
      <c r="E27" s="374">
        <f t="shared" si="23"/>
        <v>321790.88066666672</v>
      </c>
      <c r="F27" s="54">
        <f t="shared" si="24"/>
        <v>6623422.094326159</v>
      </c>
      <c r="G27" s="375">
        <f t="shared" si="25"/>
        <v>1064890.9916907067</v>
      </c>
      <c r="H27" s="356">
        <f t="shared" si="26"/>
        <v>1064890.9916907067</v>
      </c>
      <c r="I27" s="51">
        <f t="shared" si="6"/>
        <v>0</v>
      </c>
      <c r="J27" s="51"/>
      <c r="K27" s="112"/>
      <c r="L27" s="53">
        <f t="shared" si="2"/>
        <v>0</v>
      </c>
      <c r="M27" s="112"/>
      <c r="N27" s="53">
        <f t="shared" si="4"/>
        <v>0</v>
      </c>
      <c r="O27" s="53">
        <f t="shared" si="5"/>
        <v>0</v>
      </c>
      <c r="P27" s="1"/>
    </row>
    <row r="28" spans="2:16" ht="12.5">
      <c r="B28" t="str">
        <f t="shared" si="0"/>
        <v/>
      </c>
      <c r="C28" s="49">
        <f>IF(D11="","-",+C27+1)</f>
        <v>2028</v>
      </c>
      <c r="D28" s="54">
        <f>IF(F27+SUM(E$17:E27)=D$10,F27,D$10-SUM(E$17:E27))</f>
        <v>6623422.094326159</v>
      </c>
      <c r="E28" s="374">
        <f t="shared" si="23"/>
        <v>321790.88066666672</v>
      </c>
      <c r="F28" s="54">
        <f t="shared" si="24"/>
        <v>6301631.2136594923</v>
      </c>
      <c r="G28" s="375">
        <f t="shared" si="25"/>
        <v>1029644.5814322983</v>
      </c>
      <c r="H28" s="356">
        <f t="shared" si="26"/>
        <v>1029644.5814322983</v>
      </c>
      <c r="I28" s="51">
        <f t="shared" si="6"/>
        <v>0</v>
      </c>
      <c r="J28" s="51"/>
      <c r="K28" s="112"/>
      <c r="L28" s="53">
        <f t="shared" si="2"/>
        <v>0</v>
      </c>
      <c r="M28" s="112"/>
      <c r="N28" s="53">
        <f t="shared" si="4"/>
        <v>0</v>
      </c>
      <c r="O28" s="53">
        <f t="shared" si="5"/>
        <v>0</v>
      </c>
      <c r="P28" s="1"/>
    </row>
    <row r="29" spans="2:16" ht="12.5">
      <c r="B29" t="str">
        <f t="shared" si="0"/>
        <v/>
      </c>
      <c r="C29" s="49">
        <f>IF(D11="","-",+C28+1)</f>
        <v>2029</v>
      </c>
      <c r="D29" s="54">
        <f>IF(F28+SUM(E$17:E28)=D$10,F28,D$10-SUM(E$17:E28))</f>
        <v>6301631.2136594923</v>
      </c>
      <c r="E29" s="374">
        <f t="shared" si="23"/>
        <v>321790.88066666672</v>
      </c>
      <c r="F29" s="54">
        <f t="shared" si="24"/>
        <v>5979840.3329928257</v>
      </c>
      <c r="G29" s="375">
        <f t="shared" si="25"/>
        <v>994398.17117388942</v>
      </c>
      <c r="H29" s="356">
        <f t="shared" si="26"/>
        <v>994398.17117388942</v>
      </c>
      <c r="I29" s="51">
        <f t="shared" si="6"/>
        <v>0</v>
      </c>
      <c r="J29" s="51"/>
      <c r="K29" s="112"/>
      <c r="L29" s="53">
        <f t="shared" si="2"/>
        <v>0</v>
      </c>
      <c r="M29" s="112"/>
      <c r="N29" s="53">
        <f t="shared" si="4"/>
        <v>0</v>
      </c>
      <c r="O29" s="53">
        <f t="shared" si="5"/>
        <v>0</v>
      </c>
      <c r="P29" s="1"/>
    </row>
    <row r="30" spans="2:16" ht="12.5">
      <c r="B30" t="str">
        <f t="shared" si="0"/>
        <v/>
      </c>
      <c r="C30" s="49">
        <f>IF(D11="","-",+C29+1)</f>
        <v>2030</v>
      </c>
      <c r="D30" s="54">
        <f>IF(F29+SUM(E$17:E29)=D$10,F29,D$10-SUM(E$17:E29))</f>
        <v>5979840.3329928257</v>
      </c>
      <c r="E30" s="374">
        <f t="shared" si="23"/>
        <v>321790.88066666672</v>
      </c>
      <c r="F30" s="54">
        <f t="shared" si="24"/>
        <v>5658049.452326159</v>
      </c>
      <c r="G30" s="375">
        <f t="shared" si="25"/>
        <v>959151.76091548102</v>
      </c>
      <c r="H30" s="356">
        <f t="shared" si="26"/>
        <v>959151.76091548102</v>
      </c>
      <c r="I30" s="51">
        <f t="shared" si="6"/>
        <v>0</v>
      </c>
      <c r="J30" s="51"/>
      <c r="K30" s="112"/>
      <c r="L30" s="53">
        <f t="shared" si="2"/>
        <v>0</v>
      </c>
      <c r="M30" s="112"/>
      <c r="N30" s="53">
        <f t="shared" si="4"/>
        <v>0</v>
      </c>
      <c r="O30" s="53">
        <f t="shared" si="5"/>
        <v>0</v>
      </c>
      <c r="P30" s="1"/>
    </row>
    <row r="31" spans="2:16" ht="12.5">
      <c r="B31" t="str">
        <f t="shared" si="0"/>
        <v/>
      </c>
      <c r="C31" s="49">
        <f>IF(D11="","-",+C30+1)</f>
        <v>2031</v>
      </c>
      <c r="D31" s="54">
        <f>IF(F30+SUM(E$17:E30)=D$10,F30,D$10-SUM(E$17:E30))</f>
        <v>5658049.452326159</v>
      </c>
      <c r="E31" s="374">
        <f t="shared" si="23"/>
        <v>321790.88066666672</v>
      </c>
      <c r="F31" s="54">
        <f t="shared" si="24"/>
        <v>5336258.5716594923</v>
      </c>
      <c r="G31" s="375">
        <f t="shared" si="25"/>
        <v>923905.35065707238</v>
      </c>
      <c r="H31" s="356">
        <f t="shared" si="26"/>
        <v>923905.35065707238</v>
      </c>
      <c r="I31" s="51">
        <f t="shared" si="6"/>
        <v>0</v>
      </c>
      <c r="J31" s="51"/>
      <c r="K31" s="112"/>
      <c r="L31" s="53">
        <f t="shared" si="2"/>
        <v>0</v>
      </c>
      <c r="M31" s="112"/>
      <c r="N31" s="53">
        <f t="shared" si="4"/>
        <v>0</v>
      </c>
      <c r="O31" s="53">
        <f t="shared" si="5"/>
        <v>0</v>
      </c>
      <c r="P31" s="1"/>
    </row>
    <row r="32" spans="2:16" ht="12.5">
      <c r="B32" t="str">
        <f t="shared" si="0"/>
        <v/>
      </c>
      <c r="C32" s="49">
        <f>IF(D11="","-",+C31+1)</f>
        <v>2032</v>
      </c>
      <c r="D32" s="54">
        <f>IF(F31+SUM(E$17:E31)=D$10,F31,D$10-SUM(E$17:E31))</f>
        <v>5336258.5716594923</v>
      </c>
      <c r="E32" s="374">
        <f t="shared" si="23"/>
        <v>321790.88066666672</v>
      </c>
      <c r="F32" s="54">
        <f t="shared" si="24"/>
        <v>5014467.6909928257</v>
      </c>
      <c r="G32" s="375">
        <f t="shared" si="25"/>
        <v>888658.94039866375</v>
      </c>
      <c r="H32" s="356">
        <f t="shared" si="26"/>
        <v>888658.94039866375</v>
      </c>
      <c r="I32" s="51">
        <f t="shared" si="6"/>
        <v>0</v>
      </c>
      <c r="J32" s="51"/>
      <c r="K32" s="112"/>
      <c r="L32" s="53">
        <f t="shared" si="2"/>
        <v>0</v>
      </c>
      <c r="M32" s="112"/>
      <c r="N32" s="53">
        <f t="shared" si="4"/>
        <v>0</v>
      </c>
      <c r="O32" s="53">
        <f t="shared" si="5"/>
        <v>0</v>
      </c>
      <c r="P32" s="1"/>
    </row>
    <row r="33" spans="2:16" ht="12.5">
      <c r="B33" t="str">
        <f t="shared" si="0"/>
        <v/>
      </c>
      <c r="C33" s="49">
        <f>IF(D11="","-",+C32+1)</f>
        <v>2033</v>
      </c>
      <c r="D33" s="54">
        <f>IF(F32+SUM(E$17:E32)=D$10,F32,D$10-SUM(E$17:E32))</f>
        <v>5014467.6909928257</v>
      </c>
      <c r="E33" s="374">
        <f t="shared" si="23"/>
        <v>321790.88066666672</v>
      </c>
      <c r="F33" s="54">
        <f t="shared" si="24"/>
        <v>4692676.810326159</v>
      </c>
      <c r="G33" s="375">
        <f t="shared" si="25"/>
        <v>853412.53014025511</v>
      </c>
      <c r="H33" s="356">
        <f t="shared" si="26"/>
        <v>853412.53014025511</v>
      </c>
      <c r="I33" s="51">
        <f t="shared" si="6"/>
        <v>0</v>
      </c>
      <c r="J33" s="51"/>
      <c r="K33" s="112"/>
      <c r="L33" s="53">
        <f t="shared" si="2"/>
        <v>0</v>
      </c>
      <c r="M33" s="112"/>
      <c r="N33" s="53">
        <f t="shared" si="4"/>
        <v>0</v>
      </c>
      <c r="O33" s="53">
        <f t="shared" si="5"/>
        <v>0</v>
      </c>
      <c r="P33" s="1"/>
    </row>
    <row r="34" spans="2:16" ht="12.5">
      <c r="B34" t="str">
        <f t="shared" si="0"/>
        <v/>
      </c>
      <c r="C34" s="49">
        <f>IF(D11="","-",+C33+1)</f>
        <v>2034</v>
      </c>
      <c r="D34" s="54">
        <f>IF(F33+SUM(E$17:E33)=D$10,F33,D$10-SUM(E$17:E33))</f>
        <v>4692676.810326159</v>
      </c>
      <c r="E34" s="374">
        <f t="shared" si="23"/>
        <v>321790.88066666672</v>
      </c>
      <c r="F34" s="54">
        <f t="shared" si="24"/>
        <v>4370885.9296594923</v>
      </c>
      <c r="G34" s="375">
        <f t="shared" si="25"/>
        <v>818166.11988184671</v>
      </c>
      <c r="H34" s="356">
        <f t="shared" si="26"/>
        <v>818166.11988184671</v>
      </c>
      <c r="I34" s="51">
        <f t="shared" si="6"/>
        <v>0</v>
      </c>
      <c r="J34" s="51"/>
      <c r="K34" s="112"/>
      <c r="L34" s="53">
        <f t="shared" si="2"/>
        <v>0</v>
      </c>
      <c r="M34" s="112"/>
      <c r="N34" s="53">
        <f t="shared" si="4"/>
        <v>0</v>
      </c>
      <c r="O34" s="53">
        <f t="shared" si="5"/>
        <v>0</v>
      </c>
      <c r="P34" s="1"/>
    </row>
    <row r="35" spans="2:16" ht="12.5">
      <c r="B35" t="str">
        <f t="shared" si="0"/>
        <v/>
      </c>
      <c r="C35" s="49">
        <f>IF(D11="","-",+C34+1)</f>
        <v>2035</v>
      </c>
      <c r="D35" s="54">
        <f>IF(F34+SUM(E$17:E34)=D$10,F34,D$10-SUM(E$17:E34))</f>
        <v>4370885.9296594923</v>
      </c>
      <c r="E35" s="374">
        <f t="shared" si="23"/>
        <v>321790.88066666672</v>
      </c>
      <c r="F35" s="54">
        <f t="shared" si="24"/>
        <v>4049095.0489928257</v>
      </c>
      <c r="G35" s="375">
        <f t="shared" si="25"/>
        <v>782919.70962343796</v>
      </c>
      <c r="H35" s="356">
        <f t="shared" si="26"/>
        <v>782919.70962343796</v>
      </c>
      <c r="I35" s="51">
        <f t="shared" si="6"/>
        <v>0</v>
      </c>
      <c r="J35" s="51"/>
      <c r="K35" s="112"/>
      <c r="L35" s="53">
        <f t="shared" si="2"/>
        <v>0</v>
      </c>
      <c r="M35" s="112"/>
      <c r="N35" s="53">
        <f t="shared" si="4"/>
        <v>0</v>
      </c>
      <c r="O35" s="53">
        <f t="shared" si="5"/>
        <v>0</v>
      </c>
      <c r="P35" s="1"/>
    </row>
    <row r="36" spans="2:16" ht="12.5">
      <c r="B36" t="str">
        <f t="shared" si="0"/>
        <v/>
      </c>
      <c r="C36" s="49">
        <f>IF(D11="","-",+C35+1)</f>
        <v>2036</v>
      </c>
      <c r="D36" s="54">
        <f>IF(F35+SUM(E$17:E35)=D$10,F35,D$10-SUM(E$17:E35))</f>
        <v>4049095.0489928257</v>
      </c>
      <c r="E36" s="374">
        <f t="shared" si="23"/>
        <v>321790.88066666672</v>
      </c>
      <c r="F36" s="54">
        <f t="shared" si="24"/>
        <v>3727304.168326159</v>
      </c>
      <c r="G36" s="375">
        <f t="shared" si="25"/>
        <v>747673.29936502944</v>
      </c>
      <c r="H36" s="356">
        <f t="shared" si="26"/>
        <v>747673.29936502944</v>
      </c>
      <c r="I36" s="51">
        <f t="shared" si="6"/>
        <v>0</v>
      </c>
      <c r="J36" s="51"/>
      <c r="K36" s="112"/>
      <c r="L36" s="53">
        <f t="shared" si="2"/>
        <v>0</v>
      </c>
      <c r="M36" s="112"/>
      <c r="N36" s="53">
        <f t="shared" si="4"/>
        <v>0</v>
      </c>
      <c r="O36" s="53">
        <f t="shared" si="5"/>
        <v>0</v>
      </c>
      <c r="P36" s="1"/>
    </row>
    <row r="37" spans="2:16" ht="12.5">
      <c r="B37" t="str">
        <f t="shared" si="0"/>
        <v/>
      </c>
      <c r="C37" s="49">
        <f>IF(D11="","-",+C36+1)</f>
        <v>2037</v>
      </c>
      <c r="D37" s="54">
        <f>IF(F36+SUM(E$17:E36)=D$10,F36,D$10-SUM(E$17:E36))</f>
        <v>3727304.168326159</v>
      </c>
      <c r="E37" s="374">
        <f t="shared" si="23"/>
        <v>321790.88066666672</v>
      </c>
      <c r="F37" s="54">
        <f t="shared" si="24"/>
        <v>3405513.2876594923</v>
      </c>
      <c r="G37" s="375">
        <f t="shared" si="25"/>
        <v>712426.8891066208</v>
      </c>
      <c r="H37" s="356">
        <f t="shared" si="26"/>
        <v>712426.8891066208</v>
      </c>
      <c r="I37" s="51">
        <f t="shared" si="6"/>
        <v>0</v>
      </c>
      <c r="J37" s="51"/>
      <c r="K37" s="112"/>
      <c r="L37" s="53">
        <f t="shared" si="2"/>
        <v>0</v>
      </c>
      <c r="M37" s="112"/>
      <c r="N37" s="53">
        <f t="shared" si="4"/>
        <v>0</v>
      </c>
      <c r="O37" s="53">
        <f t="shared" si="5"/>
        <v>0</v>
      </c>
      <c r="P37" s="1"/>
    </row>
    <row r="38" spans="2:16" ht="12.5">
      <c r="B38" t="str">
        <f t="shared" si="0"/>
        <v/>
      </c>
      <c r="C38" s="49">
        <f>IF(D11="","-",+C37+1)</f>
        <v>2038</v>
      </c>
      <c r="D38" s="54">
        <f>IF(F37+SUM(E$17:E37)=D$10,F37,D$10-SUM(E$17:E37))</f>
        <v>3405513.2876594923</v>
      </c>
      <c r="E38" s="374">
        <f t="shared" si="23"/>
        <v>321790.88066666672</v>
      </c>
      <c r="F38" s="54">
        <f t="shared" si="24"/>
        <v>3083722.4069928257</v>
      </c>
      <c r="G38" s="375">
        <f t="shared" si="25"/>
        <v>677180.47884821217</v>
      </c>
      <c r="H38" s="356">
        <f t="shared" si="26"/>
        <v>677180.47884821217</v>
      </c>
      <c r="I38" s="51">
        <f t="shared" si="6"/>
        <v>0</v>
      </c>
      <c r="J38" s="51"/>
      <c r="K38" s="112"/>
      <c r="L38" s="53">
        <f t="shared" si="2"/>
        <v>0</v>
      </c>
      <c r="M38" s="112"/>
      <c r="N38" s="53">
        <f t="shared" si="4"/>
        <v>0</v>
      </c>
      <c r="O38" s="53">
        <f t="shared" si="5"/>
        <v>0</v>
      </c>
      <c r="P38" s="1"/>
    </row>
    <row r="39" spans="2:16" ht="12.5">
      <c r="B39" t="str">
        <f t="shared" si="0"/>
        <v/>
      </c>
      <c r="C39" s="49">
        <f>IF(D11="","-",+C38+1)</f>
        <v>2039</v>
      </c>
      <c r="D39" s="54">
        <f>IF(F38+SUM(E$17:E38)=D$10,F38,D$10-SUM(E$17:E38))</f>
        <v>3083722.4069928257</v>
      </c>
      <c r="E39" s="374">
        <f t="shared" si="23"/>
        <v>321790.88066666672</v>
      </c>
      <c r="F39" s="54">
        <f t="shared" si="24"/>
        <v>2761931.526326159</v>
      </c>
      <c r="G39" s="375">
        <f t="shared" si="25"/>
        <v>641934.06858980365</v>
      </c>
      <c r="H39" s="356">
        <f t="shared" si="26"/>
        <v>641934.06858980365</v>
      </c>
      <c r="I39" s="51">
        <f t="shared" si="6"/>
        <v>0</v>
      </c>
      <c r="J39" s="51"/>
      <c r="K39" s="112"/>
      <c r="L39" s="53">
        <f t="shared" si="2"/>
        <v>0</v>
      </c>
      <c r="M39" s="112"/>
      <c r="N39" s="53">
        <f t="shared" si="4"/>
        <v>0</v>
      </c>
      <c r="O39" s="53">
        <f t="shared" si="5"/>
        <v>0</v>
      </c>
      <c r="P39" s="1"/>
    </row>
    <row r="40" spans="2:16" ht="12.5">
      <c r="B40" t="str">
        <f t="shared" si="0"/>
        <v/>
      </c>
      <c r="C40" s="49">
        <f>IF(D11="","-",+C39+1)</f>
        <v>2040</v>
      </c>
      <c r="D40" s="54">
        <f>IF(F39+SUM(E$17:E39)=D$10,F39,D$10-SUM(E$17:E39))</f>
        <v>2761931.526326159</v>
      </c>
      <c r="E40" s="374">
        <f t="shared" si="23"/>
        <v>321790.88066666672</v>
      </c>
      <c r="F40" s="54">
        <f t="shared" si="24"/>
        <v>2440140.6456594924</v>
      </c>
      <c r="G40" s="375">
        <f t="shared" si="25"/>
        <v>606687.65833139513</v>
      </c>
      <c r="H40" s="356">
        <f t="shared" si="26"/>
        <v>606687.65833139513</v>
      </c>
      <c r="I40" s="51">
        <f t="shared" si="6"/>
        <v>0</v>
      </c>
      <c r="J40" s="51"/>
      <c r="K40" s="112"/>
      <c r="L40" s="53">
        <f t="shared" si="2"/>
        <v>0</v>
      </c>
      <c r="M40" s="112"/>
      <c r="N40" s="53">
        <f t="shared" si="4"/>
        <v>0</v>
      </c>
      <c r="O40" s="53">
        <f t="shared" si="5"/>
        <v>0</v>
      </c>
      <c r="P40" s="1"/>
    </row>
    <row r="41" spans="2:16" ht="12.5">
      <c r="B41" t="str">
        <f t="shared" si="0"/>
        <v/>
      </c>
      <c r="C41" s="49">
        <f>IF(D11="","-",+C40+1)</f>
        <v>2041</v>
      </c>
      <c r="D41" s="54">
        <f>IF(F40+SUM(E$17:E40)=D$10,F40,D$10-SUM(E$17:E40))</f>
        <v>2440140.6456594924</v>
      </c>
      <c r="E41" s="374">
        <f t="shared" si="23"/>
        <v>321790.88066666672</v>
      </c>
      <c r="F41" s="54">
        <f t="shared" si="24"/>
        <v>2118349.7649928257</v>
      </c>
      <c r="G41" s="375">
        <f t="shared" si="25"/>
        <v>571441.24807298649</v>
      </c>
      <c r="H41" s="356">
        <f t="shared" si="26"/>
        <v>571441.24807298649</v>
      </c>
      <c r="I41" s="51">
        <f t="shared" si="6"/>
        <v>0</v>
      </c>
      <c r="J41" s="51"/>
      <c r="K41" s="112"/>
      <c r="L41" s="53">
        <f t="shared" si="2"/>
        <v>0</v>
      </c>
      <c r="M41" s="112"/>
      <c r="N41" s="53">
        <f t="shared" si="4"/>
        <v>0</v>
      </c>
      <c r="O41" s="53">
        <f t="shared" si="5"/>
        <v>0</v>
      </c>
      <c r="P41" s="1"/>
    </row>
    <row r="42" spans="2:16" ht="12.5">
      <c r="B42" t="str">
        <f t="shared" si="0"/>
        <v/>
      </c>
      <c r="C42" s="49">
        <f>IF(D11="","-",+C41+1)</f>
        <v>2042</v>
      </c>
      <c r="D42" s="54">
        <f>IF(F41+SUM(E$17:E41)=D$10,F41,D$10-SUM(E$17:E41))</f>
        <v>2118349.7649928257</v>
      </c>
      <c r="E42" s="374">
        <f t="shared" si="23"/>
        <v>321790.88066666672</v>
      </c>
      <c r="F42" s="54">
        <f t="shared" si="24"/>
        <v>1796558.884326159</v>
      </c>
      <c r="G42" s="375">
        <f t="shared" si="25"/>
        <v>536194.83781457786</v>
      </c>
      <c r="H42" s="356">
        <f t="shared" si="26"/>
        <v>536194.83781457786</v>
      </c>
      <c r="I42" s="51">
        <f t="shared" si="6"/>
        <v>0</v>
      </c>
      <c r="J42" s="51"/>
      <c r="K42" s="112"/>
      <c r="L42" s="53">
        <f t="shared" si="2"/>
        <v>0</v>
      </c>
      <c r="M42" s="112"/>
      <c r="N42" s="53">
        <f t="shared" si="4"/>
        <v>0</v>
      </c>
      <c r="O42" s="53">
        <f t="shared" si="5"/>
        <v>0</v>
      </c>
      <c r="P42" s="1"/>
    </row>
    <row r="43" spans="2:16" ht="12.5">
      <c r="B43" t="str">
        <f t="shared" si="0"/>
        <v/>
      </c>
      <c r="C43" s="49">
        <f>IF(D11="","-",+C42+1)</f>
        <v>2043</v>
      </c>
      <c r="D43" s="54">
        <f>IF(F42+SUM(E$17:E42)=D$10,F42,D$10-SUM(E$17:E42))</f>
        <v>1796558.884326159</v>
      </c>
      <c r="E43" s="374">
        <f t="shared" si="23"/>
        <v>321790.88066666672</v>
      </c>
      <c r="F43" s="54">
        <f t="shared" si="24"/>
        <v>1474768.0036594924</v>
      </c>
      <c r="G43" s="375">
        <f t="shared" si="25"/>
        <v>500948.42755616928</v>
      </c>
      <c r="H43" s="356">
        <f t="shared" si="26"/>
        <v>500948.42755616928</v>
      </c>
      <c r="I43" s="51">
        <f t="shared" si="6"/>
        <v>0</v>
      </c>
      <c r="J43" s="51"/>
      <c r="K43" s="112"/>
      <c r="L43" s="53">
        <f t="shared" si="2"/>
        <v>0</v>
      </c>
      <c r="M43" s="112"/>
      <c r="N43" s="53">
        <f t="shared" si="4"/>
        <v>0</v>
      </c>
      <c r="O43" s="53">
        <f t="shared" si="5"/>
        <v>0</v>
      </c>
      <c r="P43" s="1"/>
    </row>
    <row r="44" spans="2:16" ht="12.5">
      <c r="B44" t="str">
        <f t="shared" si="0"/>
        <v/>
      </c>
      <c r="C44" s="49">
        <f>IF(D11="","-",+C43+1)</f>
        <v>2044</v>
      </c>
      <c r="D44" s="54">
        <f>IF(F43+SUM(E$17:E43)=D$10,F43,D$10-SUM(E$17:E43))</f>
        <v>1474768.0036594924</v>
      </c>
      <c r="E44" s="374">
        <f t="shared" si="23"/>
        <v>321790.88066666672</v>
      </c>
      <c r="F44" s="54">
        <f t="shared" si="24"/>
        <v>1152977.1229928257</v>
      </c>
      <c r="G44" s="375">
        <f t="shared" si="25"/>
        <v>465702.0172977607</v>
      </c>
      <c r="H44" s="356">
        <f t="shared" si="26"/>
        <v>465702.0172977607</v>
      </c>
      <c r="I44" s="51">
        <f t="shared" si="6"/>
        <v>0</v>
      </c>
      <c r="J44" s="51"/>
      <c r="K44" s="112"/>
      <c r="L44" s="53">
        <f t="shared" si="2"/>
        <v>0</v>
      </c>
      <c r="M44" s="112"/>
      <c r="N44" s="53">
        <f t="shared" si="4"/>
        <v>0</v>
      </c>
      <c r="O44" s="53">
        <f t="shared" si="5"/>
        <v>0</v>
      </c>
      <c r="P44" s="1"/>
    </row>
    <row r="45" spans="2:16" ht="12.5">
      <c r="B45" t="str">
        <f t="shared" si="0"/>
        <v/>
      </c>
      <c r="C45" s="49">
        <f>IF(D11="","-",+C44+1)</f>
        <v>2045</v>
      </c>
      <c r="D45" s="54">
        <f>IF(F44+SUM(E$17:E44)=D$10,F44,D$10-SUM(E$17:E44))</f>
        <v>1152977.1229928257</v>
      </c>
      <c r="E45" s="374">
        <f t="shared" si="23"/>
        <v>321790.88066666672</v>
      </c>
      <c r="F45" s="54">
        <f t="shared" si="24"/>
        <v>831186.24232615903</v>
      </c>
      <c r="G45" s="375">
        <f t="shared" si="25"/>
        <v>430455.60703935212</v>
      </c>
      <c r="H45" s="356">
        <f t="shared" si="26"/>
        <v>430455.60703935212</v>
      </c>
      <c r="I45" s="51">
        <f t="shared" si="6"/>
        <v>0</v>
      </c>
      <c r="J45" s="51"/>
      <c r="K45" s="112"/>
      <c r="L45" s="53">
        <f t="shared" si="2"/>
        <v>0</v>
      </c>
      <c r="M45" s="112"/>
      <c r="N45" s="53">
        <f t="shared" si="4"/>
        <v>0</v>
      </c>
      <c r="O45" s="53">
        <f t="shared" si="5"/>
        <v>0</v>
      </c>
      <c r="P45" s="1"/>
    </row>
    <row r="46" spans="2:16" ht="12.5">
      <c r="B46" t="str">
        <f t="shared" si="0"/>
        <v/>
      </c>
      <c r="C46" s="49">
        <f>IF(D11="","-",+C45+1)</f>
        <v>2046</v>
      </c>
      <c r="D46" s="54">
        <f>IF(F45+SUM(E$17:E45)=D$10,F45,D$10-SUM(E$17:E45))</f>
        <v>831186.24232615903</v>
      </c>
      <c r="E46" s="374">
        <f t="shared" si="23"/>
        <v>321790.88066666672</v>
      </c>
      <c r="F46" s="54">
        <f t="shared" si="24"/>
        <v>509395.36165949231</v>
      </c>
      <c r="G46" s="375">
        <f t="shared" si="25"/>
        <v>395209.19678094354</v>
      </c>
      <c r="H46" s="356">
        <f t="shared" si="26"/>
        <v>395209.19678094354</v>
      </c>
      <c r="I46" s="51">
        <f t="shared" si="6"/>
        <v>0</v>
      </c>
      <c r="J46" s="51"/>
      <c r="K46" s="112"/>
      <c r="L46" s="53">
        <f t="shared" si="2"/>
        <v>0</v>
      </c>
      <c r="M46" s="112"/>
      <c r="N46" s="53">
        <f t="shared" si="4"/>
        <v>0</v>
      </c>
      <c r="O46" s="53">
        <f t="shared" si="5"/>
        <v>0</v>
      </c>
      <c r="P46" s="1"/>
    </row>
    <row r="47" spans="2:16" ht="12.5">
      <c r="B47" t="str">
        <f t="shared" si="0"/>
        <v/>
      </c>
      <c r="C47" s="49">
        <f>IF(D11="","-",+C46+1)</f>
        <v>2047</v>
      </c>
      <c r="D47" s="54">
        <f>IF(F46+SUM(E$17:E46)=D$10,F46,D$10-SUM(E$17:E46))</f>
        <v>509395.36165949231</v>
      </c>
      <c r="E47" s="374">
        <f t="shared" si="23"/>
        <v>321790.88066666672</v>
      </c>
      <c r="F47" s="54">
        <f t="shared" si="24"/>
        <v>187604.48099282559</v>
      </c>
      <c r="G47" s="375">
        <f t="shared" si="25"/>
        <v>359962.78652253491</v>
      </c>
      <c r="H47" s="356">
        <f t="shared" si="26"/>
        <v>359962.78652253491</v>
      </c>
      <c r="I47" s="51">
        <f t="shared" si="6"/>
        <v>0</v>
      </c>
      <c r="J47" s="51"/>
      <c r="K47" s="112"/>
      <c r="L47" s="53">
        <f t="shared" si="2"/>
        <v>0</v>
      </c>
      <c r="M47" s="112"/>
      <c r="N47" s="53">
        <f t="shared" si="4"/>
        <v>0</v>
      </c>
      <c r="O47" s="53">
        <f t="shared" si="5"/>
        <v>0</v>
      </c>
      <c r="P47" s="1"/>
    </row>
    <row r="48" spans="2:16" ht="12.5">
      <c r="B48" t="str">
        <f t="shared" si="0"/>
        <v>IU</v>
      </c>
      <c r="C48" s="49">
        <f>IF(D11="","-",+C47+1)</f>
        <v>2048</v>
      </c>
      <c r="D48" s="54">
        <f>IF(F47+SUM(E$17:E47)=D$10,F47,D$10-SUM(E$17:E47))</f>
        <v>187604.48099282198</v>
      </c>
      <c r="E48" s="374">
        <f t="shared" si="23"/>
        <v>187604.48099282198</v>
      </c>
      <c r="F48" s="54">
        <f t="shared" si="24"/>
        <v>0</v>
      </c>
      <c r="G48" s="375">
        <f t="shared" si="25"/>
        <v>197878.83135615374</v>
      </c>
      <c r="H48" s="356">
        <f t="shared" si="26"/>
        <v>197878.83135615374</v>
      </c>
      <c r="I48" s="51">
        <f t="shared" si="6"/>
        <v>0</v>
      </c>
      <c r="J48" s="51"/>
      <c r="K48" s="112"/>
      <c r="L48" s="53">
        <f t="shared" si="2"/>
        <v>0</v>
      </c>
      <c r="M48" s="112"/>
      <c r="N48" s="53">
        <f t="shared" si="4"/>
        <v>0</v>
      </c>
      <c r="O48" s="53">
        <f t="shared" si="5"/>
        <v>0</v>
      </c>
      <c r="P48" s="1"/>
    </row>
    <row r="49" spans="2:16" ht="12.5">
      <c r="B49" t="str">
        <f t="shared" si="0"/>
        <v/>
      </c>
      <c r="C49" s="49">
        <f>IF(D11="","-",+C48+1)</f>
        <v>2049</v>
      </c>
      <c r="D49" s="54">
        <f>IF(F48+SUM(E$17:E48)=D$10,F48,D$10-SUM(E$17:E48))</f>
        <v>0</v>
      </c>
      <c r="E49" s="374">
        <f t="shared" si="23"/>
        <v>0</v>
      </c>
      <c r="F49" s="54">
        <f t="shared" si="24"/>
        <v>0</v>
      </c>
      <c r="G49" s="375">
        <f t="shared" ref="G49:G71" si="27">(D49+F49)/2*I$12+E49</f>
        <v>0</v>
      </c>
      <c r="H49" s="356">
        <f t="shared" ref="H49:H71" si="28">+(D49+F49)/2*I$13+E49</f>
        <v>0</v>
      </c>
      <c r="I49" s="51">
        <f t="shared" si="6"/>
        <v>0</v>
      </c>
      <c r="J49" s="51"/>
      <c r="K49" s="112"/>
      <c r="L49" s="53">
        <f t="shared" si="2"/>
        <v>0</v>
      </c>
      <c r="M49" s="112"/>
      <c r="N49" s="53">
        <f t="shared" si="4"/>
        <v>0</v>
      </c>
      <c r="O49" s="53">
        <f t="shared" si="5"/>
        <v>0</v>
      </c>
      <c r="P49" s="1"/>
    </row>
    <row r="50" spans="2:16" ht="12.5">
      <c r="B50" t="str">
        <f t="shared" si="0"/>
        <v/>
      </c>
      <c r="C50" s="49">
        <f>IF(D11="","-",+C49+1)</f>
        <v>2050</v>
      </c>
      <c r="D50" s="54">
        <f>IF(F49+SUM(E$17:E49)=D$10,F49,D$10-SUM(E$17:E49))</f>
        <v>0</v>
      </c>
      <c r="E50" s="374">
        <f t="shared" ref="E50:E71" si="29">IF(+I$14&lt;F49,I$14,D50)</f>
        <v>0</v>
      </c>
      <c r="F50" s="54">
        <f t="shared" si="24"/>
        <v>0</v>
      </c>
      <c r="G50" s="375">
        <f t="shared" si="27"/>
        <v>0</v>
      </c>
      <c r="H50" s="356">
        <f t="shared" si="28"/>
        <v>0</v>
      </c>
      <c r="I50" s="51">
        <f t="shared" si="6"/>
        <v>0</v>
      </c>
      <c r="J50" s="51"/>
      <c r="K50" s="112"/>
      <c r="L50" s="53">
        <f t="shared" si="2"/>
        <v>0</v>
      </c>
      <c r="M50" s="112"/>
      <c r="N50" s="53">
        <f t="shared" si="4"/>
        <v>0</v>
      </c>
      <c r="O50" s="53">
        <f t="shared" si="5"/>
        <v>0</v>
      </c>
      <c r="P50" s="1"/>
    </row>
    <row r="51" spans="2:16" ht="12.5">
      <c r="B51" t="str">
        <f t="shared" si="0"/>
        <v/>
      </c>
      <c r="C51" s="49">
        <f>IF(D11="","-",+C50+1)</f>
        <v>2051</v>
      </c>
      <c r="D51" s="54">
        <f>IF(F50+SUM(E$17:E50)=D$10,F50,D$10-SUM(E$17:E50))</f>
        <v>0</v>
      </c>
      <c r="E51" s="374">
        <f t="shared" si="29"/>
        <v>0</v>
      </c>
      <c r="F51" s="54">
        <f t="shared" si="24"/>
        <v>0</v>
      </c>
      <c r="G51" s="375">
        <f t="shared" si="27"/>
        <v>0</v>
      </c>
      <c r="H51" s="356">
        <f t="shared" si="28"/>
        <v>0</v>
      </c>
      <c r="I51" s="51">
        <f t="shared" si="6"/>
        <v>0</v>
      </c>
      <c r="J51" s="51"/>
      <c r="K51" s="112"/>
      <c r="L51" s="53">
        <f t="shared" si="2"/>
        <v>0</v>
      </c>
      <c r="M51" s="112"/>
      <c r="N51" s="53">
        <f t="shared" si="4"/>
        <v>0</v>
      </c>
      <c r="O51" s="53">
        <f t="shared" si="5"/>
        <v>0</v>
      </c>
      <c r="P51" s="1"/>
    </row>
    <row r="52" spans="2:16" ht="12.5">
      <c r="B52" t="str">
        <f t="shared" si="0"/>
        <v/>
      </c>
      <c r="C52" s="49">
        <f>IF(D11="","-",+C51+1)</f>
        <v>2052</v>
      </c>
      <c r="D52" s="54">
        <f>IF(F51+SUM(E$17:E51)=D$10,F51,D$10-SUM(E$17:E51))</f>
        <v>0</v>
      </c>
      <c r="E52" s="374">
        <f t="shared" si="29"/>
        <v>0</v>
      </c>
      <c r="F52" s="54">
        <f t="shared" si="24"/>
        <v>0</v>
      </c>
      <c r="G52" s="375">
        <f t="shared" si="27"/>
        <v>0</v>
      </c>
      <c r="H52" s="356">
        <f t="shared" si="28"/>
        <v>0</v>
      </c>
      <c r="I52" s="51">
        <f t="shared" si="6"/>
        <v>0</v>
      </c>
      <c r="J52" s="51"/>
      <c r="K52" s="112"/>
      <c r="L52" s="53">
        <f t="shared" si="2"/>
        <v>0</v>
      </c>
      <c r="M52" s="112"/>
      <c r="N52" s="53">
        <f t="shared" si="4"/>
        <v>0</v>
      </c>
      <c r="O52" s="53">
        <f t="shared" si="5"/>
        <v>0</v>
      </c>
      <c r="P52" s="1"/>
    </row>
    <row r="53" spans="2:16" ht="12.5">
      <c r="B53" t="str">
        <f t="shared" si="0"/>
        <v/>
      </c>
      <c r="C53" s="49">
        <f>IF(D11="","-",+C52+1)</f>
        <v>2053</v>
      </c>
      <c r="D53" s="54">
        <f>IF(F52+SUM(E$17:E52)=D$10,F52,D$10-SUM(E$17:E52))</f>
        <v>0</v>
      </c>
      <c r="E53" s="374">
        <f t="shared" si="29"/>
        <v>0</v>
      </c>
      <c r="F53" s="54">
        <f t="shared" si="24"/>
        <v>0</v>
      </c>
      <c r="G53" s="375">
        <f t="shared" si="27"/>
        <v>0</v>
      </c>
      <c r="H53" s="356">
        <f t="shared" si="28"/>
        <v>0</v>
      </c>
      <c r="I53" s="51">
        <f t="shared" si="6"/>
        <v>0</v>
      </c>
      <c r="J53" s="51"/>
      <c r="K53" s="112"/>
      <c r="L53" s="53">
        <f t="shared" si="2"/>
        <v>0</v>
      </c>
      <c r="M53" s="112"/>
      <c r="N53" s="53">
        <f t="shared" si="4"/>
        <v>0</v>
      </c>
      <c r="O53" s="53">
        <f t="shared" si="5"/>
        <v>0</v>
      </c>
      <c r="P53" s="1"/>
    </row>
    <row r="54" spans="2:16" ht="12.5">
      <c r="B54" t="str">
        <f t="shared" si="0"/>
        <v/>
      </c>
      <c r="C54" s="49">
        <f>IF(D11="","-",+C53+1)</f>
        <v>2054</v>
      </c>
      <c r="D54" s="54">
        <f>IF(F53+SUM(E$17:E53)=D$10,F53,D$10-SUM(E$17:E53))</f>
        <v>0</v>
      </c>
      <c r="E54" s="374">
        <f t="shared" si="29"/>
        <v>0</v>
      </c>
      <c r="F54" s="54">
        <f t="shared" si="24"/>
        <v>0</v>
      </c>
      <c r="G54" s="375">
        <f t="shared" si="27"/>
        <v>0</v>
      </c>
      <c r="H54" s="356">
        <f t="shared" si="28"/>
        <v>0</v>
      </c>
      <c r="I54" s="51">
        <f t="shared" si="6"/>
        <v>0</v>
      </c>
      <c r="J54" s="51"/>
      <c r="K54" s="112"/>
      <c r="L54" s="53">
        <f t="shared" si="2"/>
        <v>0</v>
      </c>
      <c r="M54" s="112"/>
      <c r="N54" s="53">
        <f t="shared" si="4"/>
        <v>0</v>
      </c>
      <c r="O54" s="53">
        <f t="shared" si="5"/>
        <v>0</v>
      </c>
      <c r="P54" s="1"/>
    </row>
    <row r="55" spans="2:16" ht="12.5">
      <c r="B55" t="str">
        <f t="shared" si="0"/>
        <v/>
      </c>
      <c r="C55" s="49">
        <f>IF(D11="","-",+C54+1)</f>
        <v>2055</v>
      </c>
      <c r="D55" s="54">
        <f>IF(F54+SUM(E$17:E54)=D$10,F54,D$10-SUM(E$17:E54))</f>
        <v>0</v>
      </c>
      <c r="E55" s="374">
        <f t="shared" si="29"/>
        <v>0</v>
      </c>
      <c r="F55" s="54">
        <f t="shared" si="24"/>
        <v>0</v>
      </c>
      <c r="G55" s="375">
        <f t="shared" si="27"/>
        <v>0</v>
      </c>
      <c r="H55" s="356">
        <f t="shared" si="28"/>
        <v>0</v>
      </c>
      <c r="I55" s="51">
        <f t="shared" si="6"/>
        <v>0</v>
      </c>
      <c r="J55" s="51"/>
      <c r="K55" s="112"/>
      <c r="L55" s="53">
        <f t="shared" si="2"/>
        <v>0</v>
      </c>
      <c r="M55" s="112"/>
      <c r="N55" s="53">
        <f t="shared" si="4"/>
        <v>0</v>
      </c>
      <c r="O55" s="53">
        <f t="shared" si="5"/>
        <v>0</v>
      </c>
      <c r="P55" s="1"/>
    </row>
    <row r="56" spans="2:16" ht="12.5">
      <c r="B56" t="str">
        <f t="shared" si="0"/>
        <v/>
      </c>
      <c r="C56" s="49">
        <f>IF(D11="","-",+C55+1)</f>
        <v>2056</v>
      </c>
      <c r="D56" s="54">
        <f>IF(F55+SUM(E$17:E55)=D$10,F55,D$10-SUM(E$17:E55))</f>
        <v>0</v>
      </c>
      <c r="E56" s="374">
        <f t="shared" si="29"/>
        <v>0</v>
      </c>
      <c r="F56" s="54">
        <f t="shared" si="24"/>
        <v>0</v>
      </c>
      <c r="G56" s="375">
        <f t="shared" si="27"/>
        <v>0</v>
      </c>
      <c r="H56" s="356">
        <f t="shared" si="28"/>
        <v>0</v>
      </c>
      <c r="I56" s="51">
        <f t="shared" si="6"/>
        <v>0</v>
      </c>
      <c r="J56" s="51"/>
      <c r="K56" s="112"/>
      <c r="L56" s="53">
        <f t="shared" si="2"/>
        <v>0</v>
      </c>
      <c r="M56" s="112"/>
      <c r="N56" s="53">
        <f t="shared" si="4"/>
        <v>0</v>
      </c>
      <c r="O56" s="53">
        <f t="shared" si="5"/>
        <v>0</v>
      </c>
      <c r="P56" s="1"/>
    </row>
    <row r="57" spans="2:16" ht="12.5">
      <c r="B57" t="str">
        <f t="shared" si="0"/>
        <v/>
      </c>
      <c r="C57" s="49">
        <f>IF(D11="","-",+C56+1)</f>
        <v>2057</v>
      </c>
      <c r="D57" s="54">
        <f>IF(F56+SUM(E$17:E56)=D$10,F56,D$10-SUM(E$17:E56))</f>
        <v>0</v>
      </c>
      <c r="E57" s="374">
        <f t="shared" si="29"/>
        <v>0</v>
      </c>
      <c r="F57" s="54">
        <f t="shared" si="24"/>
        <v>0</v>
      </c>
      <c r="G57" s="375">
        <f t="shared" si="27"/>
        <v>0</v>
      </c>
      <c r="H57" s="356">
        <f t="shared" si="28"/>
        <v>0</v>
      </c>
      <c r="I57" s="51">
        <f t="shared" si="6"/>
        <v>0</v>
      </c>
      <c r="J57" s="51"/>
      <c r="K57" s="112"/>
      <c r="L57" s="53">
        <f t="shared" si="2"/>
        <v>0</v>
      </c>
      <c r="M57" s="112"/>
      <c r="N57" s="53">
        <f t="shared" si="4"/>
        <v>0</v>
      </c>
      <c r="O57" s="53">
        <f t="shared" si="5"/>
        <v>0</v>
      </c>
      <c r="P57" s="1"/>
    </row>
    <row r="58" spans="2:16" ht="12.5">
      <c r="B58" t="str">
        <f t="shared" si="0"/>
        <v/>
      </c>
      <c r="C58" s="49">
        <f>IF(D11="","-",+C57+1)</f>
        <v>2058</v>
      </c>
      <c r="D58" s="54">
        <f>IF(F57+SUM(E$17:E57)=D$10,F57,D$10-SUM(E$17:E57))</f>
        <v>0</v>
      </c>
      <c r="E58" s="374">
        <f t="shared" si="29"/>
        <v>0</v>
      </c>
      <c r="F58" s="54">
        <f t="shared" si="24"/>
        <v>0</v>
      </c>
      <c r="G58" s="375">
        <f t="shared" si="27"/>
        <v>0</v>
      </c>
      <c r="H58" s="356">
        <f t="shared" si="28"/>
        <v>0</v>
      </c>
      <c r="I58" s="51">
        <f t="shared" si="6"/>
        <v>0</v>
      </c>
      <c r="J58" s="51"/>
      <c r="K58" s="112"/>
      <c r="L58" s="53">
        <f t="shared" si="2"/>
        <v>0</v>
      </c>
      <c r="M58" s="112"/>
      <c r="N58" s="53">
        <f t="shared" si="4"/>
        <v>0</v>
      </c>
      <c r="O58" s="53">
        <f t="shared" si="5"/>
        <v>0</v>
      </c>
      <c r="P58" s="1"/>
    </row>
    <row r="59" spans="2:16" ht="12.5">
      <c r="B59" t="str">
        <f t="shared" si="0"/>
        <v/>
      </c>
      <c r="C59" s="49">
        <f>IF(D11="","-",+C58+1)</f>
        <v>2059</v>
      </c>
      <c r="D59" s="54">
        <f>IF(F58+SUM(E$17:E58)=D$10,F58,D$10-SUM(E$17:E58))</f>
        <v>0</v>
      </c>
      <c r="E59" s="374">
        <f t="shared" si="29"/>
        <v>0</v>
      </c>
      <c r="F59" s="54">
        <f t="shared" si="24"/>
        <v>0</v>
      </c>
      <c r="G59" s="375">
        <f t="shared" si="27"/>
        <v>0</v>
      </c>
      <c r="H59" s="356">
        <f t="shared" si="28"/>
        <v>0</v>
      </c>
      <c r="I59" s="51">
        <f t="shared" si="6"/>
        <v>0</v>
      </c>
      <c r="J59" s="51"/>
      <c r="K59" s="112"/>
      <c r="L59" s="53">
        <f t="shared" si="2"/>
        <v>0</v>
      </c>
      <c r="M59" s="112"/>
      <c r="N59" s="53">
        <f t="shared" si="4"/>
        <v>0</v>
      </c>
      <c r="O59" s="53">
        <f t="shared" si="5"/>
        <v>0</v>
      </c>
      <c r="P59" s="1"/>
    </row>
    <row r="60" spans="2:16" ht="12.5">
      <c r="B60" t="str">
        <f t="shared" si="0"/>
        <v/>
      </c>
      <c r="C60" s="49">
        <f>IF(D11="","-",+C59+1)</f>
        <v>2060</v>
      </c>
      <c r="D60" s="54">
        <f>IF(F59+SUM(E$17:E59)=D$10,F59,D$10-SUM(E$17:E59))</f>
        <v>0</v>
      </c>
      <c r="E60" s="374">
        <f t="shared" si="29"/>
        <v>0</v>
      </c>
      <c r="F60" s="54">
        <f t="shared" si="24"/>
        <v>0</v>
      </c>
      <c r="G60" s="375">
        <f t="shared" si="27"/>
        <v>0</v>
      </c>
      <c r="H60" s="356">
        <f t="shared" si="28"/>
        <v>0</v>
      </c>
      <c r="I60" s="51">
        <f t="shared" si="6"/>
        <v>0</v>
      </c>
      <c r="J60" s="51"/>
      <c r="K60" s="112"/>
      <c r="L60" s="53">
        <f t="shared" si="2"/>
        <v>0</v>
      </c>
      <c r="M60" s="112"/>
      <c r="N60" s="53">
        <f t="shared" si="4"/>
        <v>0</v>
      </c>
      <c r="O60" s="53">
        <f t="shared" si="5"/>
        <v>0</v>
      </c>
      <c r="P60" s="1"/>
    </row>
    <row r="61" spans="2:16" ht="12.5">
      <c r="B61" t="str">
        <f t="shared" si="0"/>
        <v/>
      </c>
      <c r="C61" s="49">
        <f>IF(D11="","-",+C60+1)</f>
        <v>2061</v>
      </c>
      <c r="D61" s="54">
        <f>IF(F60+SUM(E$17:E60)=D$10,F60,D$10-SUM(E$17:E60))</f>
        <v>0</v>
      </c>
      <c r="E61" s="374">
        <f t="shared" si="29"/>
        <v>0</v>
      </c>
      <c r="F61" s="54">
        <f t="shared" si="24"/>
        <v>0</v>
      </c>
      <c r="G61" s="385">
        <f t="shared" si="27"/>
        <v>0</v>
      </c>
      <c r="H61" s="356">
        <f t="shared" si="28"/>
        <v>0</v>
      </c>
      <c r="I61" s="51">
        <f t="shared" si="6"/>
        <v>0</v>
      </c>
      <c r="J61" s="51"/>
      <c r="K61" s="112"/>
      <c r="L61" s="53">
        <f t="shared" si="2"/>
        <v>0</v>
      </c>
      <c r="M61" s="112"/>
      <c r="N61" s="53">
        <f t="shared" si="4"/>
        <v>0</v>
      </c>
      <c r="O61" s="53">
        <f t="shared" si="5"/>
        <v>0</v>
      </c>
      <c r="P61" s="1"/>
    </row>
    <row r="62" spans="2:16" ht="12.5">
      <c r="B62" t="str">
        <f t="shared" si="0"/>
        <v/>
      </c>
      <c r="C62" s="49">
        <f>IF(D11="","-",+C61+1)</f>
        <v>2062</v>
      </c>
      <c r="D62" s="54">
        <f>IF(F61+SUM(E$17:E61)=D$10,F61,D$10-SUM(E$17:E61))</f>
        <v>0</v>
      </c>
      <c r="E62" s="374">
        <f t="shared" si="29"/>
        <v>0</v>
      </c>
      <c r="F62" s="54">
        <f t="shared" si="24"/>
        <v>0</v>
      </c>
      <c r="G62" s="385">
        <f t="shared" si="27"/>
        <v>0</v>
      </c>
      <c r="H62" s="356">
        <f t="shared" si="28"/>
        <v>0</v>
      </c>
      <c r="I62" s="51">
        <f t="shared" si="6"/>
        <v>0</v>
      </c>
      <c r="J62" s="51"/>
      <c r="K62" s="112"/>
      <c r="L62" s="53">
        <f t="shared" si="2"/>
        <v>0</v>
      </c>
      <c r="M62" s="112"/>
      <c r="N62" s="53">
        <f t="shared" si="4"/>
        <v>0</v>
      </c>
      <c r="O62" s="53">
        <f t="shared" si="5"/>
        <v>0</v>
      </c>
      <c r="P62" s="1"/>
    </row>
    <row r="63" spans="2:16" ht="12.5">
      <c r="B63" t="str">
        <f t="shared" si="0"/>
        <v/>
      </c>
      <c r="C63" s="49">
        <f>IF(D11="","-",+C62+1)</f>
        <v>2063</v>
      </c>
      <c r="D63" s="54">
        <f>IF(F62+SUM(E$17:E62)=D$10,F62,D$10-SUM(E$17:E62))</f>
        <v>0</v>
      </c>
      <c r="E63" s="374">
        <f t="shared" si="29"/>
        <v>0</v>
      </c>
      <c r="F63" s="54">
        <f t="shared" si="24"/>
        <v>0</v>
      </c>
      <c r="G63" s="385">
        <f t="shared" si="27"/>
        <v>0</v>
      </c>
      <c r="H63" s="356">
        <f t="shared" si="28"/>
        <v>0</v>
      </c>
      <c r="I63" s="51">
        <f t="shared" si="6"/>
        <v>0</v>
      </c>
      <c r="J63" s="51"/>
      <c r="K63" s="112"/>
      <c r="L63" s="53">
        <f t="shared" si="2"/>
        <v>0</v>
      </c>
      <c r="M63" s="112"/>
      <c r="N63" s="53">
        <f t="shared" si="4"/>
        <v>0</v>
      </c>
      <c r="O63" s="53">
        <f t="shared" si="5"/>
        <v>0</v>
      </c>
      <c r="P63" s="1"/>
    </row>
    <row r="64" spans="2:16" ht="12.5">
      <c r="B64" t="str">
        <f t="shared" si="0"/>
        <v/>
      </c>
      <c r="C64" s="49">
        <f>IF(D11="","-",+C63+1)</f>
        <v>2064</v>
      </c>
      <c r="D64" s="54">
        <f>IF(F63+SUM(E$17:E63)=D$10,F63,D$10-SUM(E$17:E63))</f>
        <v>0</v>
      </c>
      <c r="E64" s="374">
        <f t="shared" si="29"/>
        <v>0</v>
      </c>
      <c r="F64" s="54">
        <f t="shared" si="24"/>
        <v>0</v>
      </c>
      <c r="G64" s="385">
        <f t="shared" si="27"/>
        <v>0</v>
      </c>
      <c r="H64" s="356">
        <f t="shared" si="28"/>
        <v>0</v>
      </c>
      <c r="I64" s="51">
        <f t="shared" si="6"/>
        <v>0</v>
      </c>
      <c r="J64" s="51"/>
      <c r="K64" s="112"/>
      <c r="L64" s="53">
        <f t="shared" si="2"/>
        <v>0</v>
      </c>
      <c r="M64" s="112"/>
      <c r="N64" s="53">
        <f t="shared" si="4"/>
        <v>0</v>
      </c>
      <c r="O64" s="53">
        <f t="shared" si="5"/>
        <v>0</v>
      </c>
      <c r="P64" s="1"/>
    </row>
    <row r="65" spans="2:16" ht="12.5">
      <c r="B65" t="str">
        <f t="shared" si="0"/>
        <v/>
      </c>
      <c r="C65" s="49">
        <f>IF(D11="","-",+C64+1)</f>
        <v>2065</v>
      </c>
      <c r="D65" s="54">
        <f>IF(F64+SUM(E$17:E64)=D$10,F64,D$10-SUM(E$17:E64))</f>
        <v>0</v>
      </c>
      <c r="E65" s="374">
        <f t="shared" si="29"/>
        <v>0</v>
      </c>
      <c r="F65" s="54">
        <f t="shared" si="24"/>
        <v>0</v>
      </c>
      <c r="G65" s="385">
        <f t="shared" si="27"/>
        <v>0</v>
      </c>
      <c r="H65" s="356">
        <f t="shared" si="28"/>
        <v>0</v>
      </c>
      <c r="I65" s="51">
        <f t="shared" si="6"/>
        <v>0</v>
      </c>
      <c r="J65" s="51"/>
      <c r="K65" s="112"/>
      <c r="L65" s="53">
        <f t="shared" si="2"/>
        <v>0</v>
      </c>
      <c r="M65" s="112"/>
      <c r="N65" s="53">
        <f t="shared" si="4"/>
        <v>0</v>
      </c>
      <c r="O65" s="53">
        <f t="shared" si="5"/>
        <v>0</v>
      </c>
      <c r="P65" s="1"/>
    </row>
    <row r="66" spans="2:16" ht="12.5">
      <c r="B66" t="str">
        <f t="shared" si="0"/>
        <v/>
      </c>
      <c r="C66" s="49">
        <f>IF(D11="","-",+C65+1)</f>
        <v>2066</v>
      </c>
      <c r="D66" s="54">
        <f>IF(F65+SUM(E$17:E65)=D$10,F65,D$10-SUM(E$17:E65))</f>
        <v>0</v>
      </c>
      <c r="E66" s="374">
        <f t="shared" si="29"/>
        <v>0</v>
      </c>
      <c r="F66" s="54">
        <f t="shared" si="24"/>
        <v>0</v>
      </c>
      <c r="G66" s="385">
        <f t="shared" si="27"/>
        <v>0</v>
      </c>
      <c r="H66" s="356">
        <f t="shared" si="28"/>
        <v>0</v>
      </c>
      <c r="I66" s="51">
        <f t="shared" si="6"/>
        <v>0</v>
      </c>
      <c r="J66" s="51"/>
      <c r="K66" s="112"/>
      <c r="L66" s="53">
        <f t="shared" si="2"/>
        <v>0</v>
      </c>
      <c r="M66" s="112"/>
      <c r="N66" s="53">
        <f t="shared" si="4"/>
        <v>0</v>
      </c>
      <c r="O66" s="53">
        <f t="shared" si="5"/>
        <v>0</v>
      </c>
      <c r="P66" s="1"/>
    </row>
    <row r="67" spans="2:16" ht="12.5">
      <c r="B67" t="str">
        <f t="shared" si="0"/>
        <v/>
      </c>
      <c r="C67" s="49">
        <f>IF(D11="","-",+C66+1)</f>
        <v>2067</v>
      </c>
      <c r="D67" s="54">
        <f>IF(F66+SUM(E$17:E66)=D$10,F66,D$10-SUM(E$17:E66))</f>
        <v>0</v>
      </c>
      <c r="E67" s="374">
        <f t="shared" si="29"/>
        <v>0</v>
      </c>
      <c r="F67" s="54">
        <f t="shared" si="24"/>
        <v>0</v>
      </c>
      <c r="G67" s="385">
        <f t="shared" si="27"/>
        <v>0</v>
      </c>
      <c r="H67" s="356">
        <f t="shared" si="28"/>
        <v>0</v>
      </c>
      <c r="I67" s="51">
        <f t="shared" si="6"/>
        <v>0</v>
      </c>
      <c r="J67" s="51"/>
      <c r="K67" s="112"/>
      <c r="L67" s="53">
        <f t="shared" si="2"/>
        <v>0</v>
      </c>
      <c r="M67" s="112"/>
      <c r="N67" s="53">
        <f t="shared" si="4"/>
        <v>0</v>
      </c>
      <c r="O67" s="53">
        <f t="shared" si="5"/>
        <v>0</v>
      </c>
      <c r="P67" s="1"/>
    </row>
    <row r="68" spans="2:16" ht="12.5">
      <c r="B68" t="str">
        <f t="shared" si="0"/>
        <v/>
      </c>
      <c r="C68" s="49">
        <f>IF(D11="","-",+C67+1)</f>
        <v>2068</v>
      </c>
      <c r="D68" s="54">
        <f>IF(F67+SUM(E$17:E67)=D$10,F67,D$10-SUM(E$17:E67))</f>
        <v>0</v>
      </c>
      <c r="E68" s="374">
        <f t="shared" si="29"/>
        <v>0</v>
      </c>
      <c r="F68" s="54">
        <f t="shared" si="24"/>
        <v>0</v>
      </c>
      <c r="G68" s="385">
        <f t="shared" si="27"/>
        <v>0</v>
      </c>
      <c r="H68" s="356">
        <f t="shared" si="28"/>
        <v>0</v>
      </c>
      <c r="I68" s="51">
        <f t="shared" si="6"/>
        <v>0</v>
      </c>
      <c r="J68" s="51"/>
      <c r="K68" s="112"/>
      <c r="L68" s="53">
        <f t="shared" si="2"/>
        <v>0</v>
      </c>
      <c r="M68" s="112"/>
      <c r="N68" s="53">
        <f t="shared" si="4"/>
        <v>0</v>
      </c>
      <c r="O68" s="53">
        <f t="shared" si="5"/>
        <v>0</v>
      </c>
      <c r="P68" s="1"/>
    </row>
    <row r="69" spans="2:16" ht="12.5">
      <c r="B69" t="str">
        <f t="shared" si="0"/>
        <v/>
      </c>
      <c r="C69" s="49">
        <f>IF(D11="","-",+C68+1)</f>
        <v>2069</v>
      </c>
      <c r="D69" s="54">
        <f>IF(F68+SUM(E$17:E68)=D$10,F68,D$10-SUM(E$17:E68))</f>
        <v>0</v>
      </c>
      <c r="E69" s="374">
        <f t="shared" si="29"/>
        <v>0</v>
      </c>
      <c r="F69" s="54">
        <f t="shared" si="24"/>
        <v>0</v>
      </c>
      <c r="G69" s="385">
        <f t="shared" si="27"/>
        <v>0</v>
      </c>
      <c r="H69" s="356">
        <f t="shared" si="28"/>
        <v>0</v>
      </c>
      <c r="I69" s="51">
        <f t="shared" si="6"/>
        <v>0</v>
      </c>
      <c r="J69" s="51"/>
      <c r="K69" s="112"/>
      <c r="L69" s="53">
        <f t="shared" si="2"/>
        <v>0</v>
      </c>
      <c r="M69" s="112"/>
      <c r="N69" s="53">
        <f t="shared" si="4"/>
        <v>0</v>
      </c>
      <c r="O69" s="53">
        <f t="shared" si="5"/>
        <v>0</v>
      </c>
      <c r="P69" s="1"/>
    </row>
    <row r="70" spans="2:16" ht="12.5">
      <c r="B70" t="str">
        <f t="shared" si="0"/>
        <v/>
      </c>
      <c r="C70" s="49">
        <f>IF(D11="","-",+C69+1)</f>
        <v>2070</v>
      </c>
      <c r="D70" s="54">
        <f>IF(F69+SUM(E$17:E69)=D$10,F69,D$10-SUM(E$17:E69))</f>
        <v>0</v>
      </c>
      <c r="E70" s="374">
        <f t="shared" si="29"/>
        <v>0</v>
      </c>
      <c r="F70" s="54">
        <f t="shared" si="24"/>
        <v>0</v>
      </c>
      <c r="G70" s="385">
        <f t="shared" si="27"/>
        <v>0</v>
      </c>
      <c r="H70" s="356">
        <f t="shared" si="28"/>
        <v>0</v>
      </c>
      <c r="I70" s="51">
        <f t="shared" si="6"/>
        <v>0</v>
      </c>
      <c r="J70" s="51"/>
      <c r="K70" s="112"/>
      <c r="L70" s="53">
        <f t="shared" si="2"/>
        <v>0</v>
      </c>
      <c r="M70" s="112"/>
      <c r="N70" s="53">
        <f t="shared" si="4"/>
        <v>0</v>
      </c>
      <c r="O70" s="53">
        <f t="shared" si="5"/>
        <v>0</v>
      </c>
      <c r="P70" s="1"/>
    </row>
    <row r="71" spans="2:16" ht="12.5">
      <c r="B71" t="str">
        <f t="shared" si="0"/>
        <v/>
      </c>
      <c r="C71" s="49">
        <f>IF(D11="","-",+C70+1)</f>
        <v>2071</v>
      </c>
      <c r="D71" s="54">
        <f>IF(F70+SUM(E$17:E70)=D$10,F70,D$10-SUM(E$17:E70))</f>
        <v>0</v>
      </c>
      <c r="E71" s="374">
        <f t="shared" si="29"/>
        <v>0</v>
      </c>
      <c r="F71" s="54">
        <f t="shared" si="24"/>
        <v>0</v>
      </c>
      <c r="G71" s="385">
        <f t="shared" si="27"/>
        <v>0</v>
      </c>
      <c r="H71" s="356">
        <f t="shared" si="28"/>
        <v>0</v>
      </c>
      <c r="I71" s="51">
        <f t="shared" si="6"/>
        <v>0</v>
      </c>
      <c r="J71" s="51"/>
      <c r="K71" s="112"/>
      <c r="L71" s="53">
        <f t="shared" si="2"/>
        <v>0</v>
      </c>
      <c r="M71" s="112"/>
      <c r="N71" s="53">
        <f t="shared" si="4"/>
        <v>0</v>
      </c>
      <c r="O71" s="53">
        <f t="shared" si="5"/>
        <v>0</v>
      </c>
      <c r="P71" s="1"/>
    </row>
    <row r="72" spans="2:16" ht="12.5">
      <c r="C72" s="49">
        <f>IF(D12="","-",+C71+1)</f>
        <v>2072</v>
      </c>
      <c r="D72" s="54">
        <f>IF(F71+SUM(E$17:E71)=D$10,F71,D$10-SUM(E$17:E71))</f>
        <v>0</v>
      </c>
      <c r="E72" s="374">
        <f>IF(+I$14&lt;F71,I$14,D72)</f>
        <v>0</v>
      </c>
      <c r="F72" s="54">
        <f>+D72-E72</f>
        <v>0</v>
      </c>
      <c r="G72" s="385">
        <f>(D72+F72)/2*I$12+E72</f>
        <v>0</v>
      </c>
      <c r="H72" s="356">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2073</v>
      </c>
      <c r="D73" s="54">
        <f>IF(F72+SUM(E$17:E72)=D$10,F72,D$10-SUM(E$17:E72))</f>
        <v>0</v>
      </c>
      <c r="E73" s="386">
        <f>IF(+I$14&lt;F72,I$14,D73)</f>
        <v>0</v>
      </c>
      <c r="F73" s="59">
        <f>+D73-E73</f>
        <v>0</v>
      </c>
      <c r="G73" s="387">
        <f>(D73+F73)/2*I$12+E73</f>
        <v>0</v>
      </c>
      <c r="H73" s="354">
        <f>+(D73+F73)/2*I$13+E73</f>
        <v>0</v>
      </c>
      <c r="I73" s="62">
        <f>H73-G73</f>
        <v>0</v>
      </c>
      <c r="J73" s="51"/>
      <c r="K73" s="113"/>
      <c r="L73" s="63">
        <f>IF(K73&lt;&gt;0,+G73-K73,0)</f>
        <v>0</v>
      </c>
      <c r="M73" s="113"/>
      <c r="N73" s="63">
        <f>IF(M73&lt;&gt;0,+H73-M73,0)</f>
        <v>0</v>
      </c>
      <c r="O73" s="63">
        <f>+N73-L73</f>
        <v>0</v>
      </c>
      <c r="P73" s="1"/>
    </row>
    <row r="74" spans="2:16" ht="12.5">
      <c r="C74" s="11" t="s">
        <v>75</v>
      </c>
      <c r="D74" s="239"/>
      <c r="E74" s="239">
        <f>SUM(E17:E73)</f>
        <v>9653726.4200000018</v>
      </c>
      <c r="F74" s="239"/>
      <c r="G74" s="239">
        <f>SUM(G17:G73)</f>
        <v>26382816.823317919</v>
      </c>
      <c r="H74" s="239">
        <f>SUM(H17:H73)</f>
        <v>26382816.823317919</v>
      </c>
      <c r="I74" s="239">
        <f>SUM(I17:I73)</f>
        <v>0</v>
      </c>
      <c r="J74" s="239"/>
      <c r="K74" s="239"/>
      <c r="L74" s="239"/>
      <c r="M74" s="239"/>
      <c r="N74" s="239"/>
      <c r="O74" s="1"/>
      <c r="P74" s="1"/>
    </row>
    <row r="75" spans="2:16" ht="12.5">
      <c r="D75" s="2"/>
      <c r="E75" s="1"/>
      <c r="F75" s="1"/>
      <c r="G75" s="1"/>
      <c r="H75" s="257"/>
      <c r="I75" s="257"/>
      <c r="J75" s="239"/>
      <c r="K75" s="257"/>
      <c r="L75" s="257"/>
      <c r="M75" s="257"/>
      <c r="N75" s="257"/>
      <c r="O75" s="1"/>
      <c r="P75" s="1"/>
    </row>
    <row r="76" spans="2:16" ht="13">
      <c r="C76" s="29" t="s">
        <v>95</v>
      </c>
      <c r="D76" s="2"/>
      <c r="E76" s="1"/>
      <c r="F76" s="1"/>
      <c r="G76" s="1"/>
      <c r="H76" s="257"/>
      <c r="I76" s="257"/>
      <c r="J76" s="239"/>
      <c r="K76" s="257"/>
      <c r="L76" s="257"/>
      <c r="M76" s="257"/>
      <c r="N76" s="257"/>
      <c r="O76" s="1"/>
      <c r="P76" s="1"/>
    </row>
    <row r="77" spans="2:16" ht="13">
      <c r="C77" s="25" t="s">
        <v>76</v>
      </c>
      <c r="D77" s="2"/>
      <c r="E77" s="1"/>
      <c r="F77" s="1"/>
      <c r="G77" s="1"/>
      <c r="H77" s="257"/>
      <c r="I77" s="257"/>
      <c r="J77" s="239"/>
      <c r="K77" s="257"/>
      <c r="L77" s="257"/>
      <c r="M77" s="257"/>
      <c r="N77" s="257"/>
      <c r="O77" s="1"/>
      <c r="P77" s="1"/>
    </row>
    <row r="78" spans="2:16" ht="13">
      <c r="C78" s="25" t="s">
        <v>77</v>
      </c>
      <c r="D78" s="11"/>
      <c r="E78" s="11"/>
      <c r="F78" s="11"/>
      <c r="G78" s="239"/>
      <c r="H78" s="239"/>
      <c r="I78" s="64"/>
      <c r="J78" s="64"/>
      <c r="K78" s="64"/>
      <c r="L78" s="64"/>
      <c r="M78" s="64"/>
      <c r="N78" s="64"/>
      <c r="O78" s="1"/>
      <c r="P78" s="1"/>
    </row>
    <row r="79" spans="2:16" ht="13">
      <c r="C79" s="25"/>
      <c r="D79" s="11"/>
      <c r="E79" s="11"/>
      <c r="F79" s="11"/>
      <c r="G79" s="239"/>
      <c r="H79" s="239"/>
      <c r="I79" s="64"/>
      <c r="J79" s="64"/>
      <c r="K79" s="64"/>
      <c r="L79" s="64"/>
      <c r="M79" s="64"/>
      <c r="N79" s="64"/>
      <c r="O79" s="1"/>
      <c r="P79" s="1"/>
    </row>
    <row r="80" spans="2:16" ht="12.5">
      <c r="B80" s="1"/>
      <c r="C80" s="1"/>
      <c r="D80" s="2"/>
      <c r="E80" s="1"/>
      <c r="F80" s="11"/>
      <c r="G80" s="1"/>
      <c r="H80" s="257"/>
      <c r="I80" s="1"/>
      <c r="J80" s="1"/>
      <c r="K80" s="1"/>
      <c r="L80" s="1"/>
      <c r="M80" s="1"/>
      <c r="N80" s="1"/>
      <c r="O80" s="1"/>
      <c r="P80" s="1"/>
    </row>
    <row r="81" spans="1:16" ht="17.5">
      <c r="B81" s="1"/>
      <c r="C81" s="92"/>
      <c r="D81" s="2"/>
      <c r="E81" s="1"/>
      <c r="F81" s="11"/>
      <c r="G81" s="1"/>
      <c r="H81" s="257"/>
      <c r="I81" s="1"/>
      <c r="J81" s="1"/>
      <c r="K81" s="1"/>
      <c r="L81" s="1"/>
      <c r="M81" s="1"/>
      <c r="N81" s="1"/>
      <c r="P81" s="94" t="s">
        <v>128</v>
      </c>
    </row>
    <row r="82" spans="1:16" ht="12.5">
      <c r="B82" s="1"/>
      <c r="C82" s="1"/>
      <c r="D82" s="2"/>
      <c r="E82" s="1"/>
      <c r="F82" s="11"/>
      <c r="G82" s="1"/>
      <c r="H82" s="257"/>
      <c r="I82" s="1"/>
      <c r="J82" s="1"/>
      <c r="K82" s="1"/>
      <c r="L82" s="1"/>
      <c r="M82" s="1"/>
      <c r="N82" s="1"/>
      <c r="O82" s="1"/>
      <c r="P82" s="1"/>
    </row>
    <row r="83" spans="1:16" ht="12.5">
      <c r="B83" s="1"/>
      <c r="C83" s="1"/>
      <c r="D83" s="2"/>
      <c r="E83" s="1"/>
      <c r="F83" s="11"/>
      <c r="G83" s="1"/>
      <c r="H83" s="257"/>
      <c r="I83" s="1"/>
      <c r="J83" s="1"/>
      <c r="K83" s="1"/>
      <c r="L83" s="1"/>
      <c r="M83" s="1"/>
      <c r="N83" s="1"/>
      <c r="O83" s="1"/>
      <c r="P83" s="1"/>
    </row>
    <row r="84" spans="1:16" ht="20">
      <c r="A84" s="93" t="s">
        <v>190</v>
      </c>
      <c r="B84" s="1"/>
      <c r="C84" s="1"/>
      <c r="D84" s="2"/>
      <c r="E84" s="1"/>
      <c r="F84" s="7"/>
      <c r="G84" s="7"/>
      <c r="H84" s="1"/>
      <c r="I84" s="257"/>
      <c r="L84" s="12"/>
      <c r="M84" s="12"/>
      <c r="P84" s="12" t="str">
        <f ca="1">P1</f>
        <v>OKT Project 16 of 28</v>
      </c>
    </row>
    <row r="85" spans="1:16" ht="17.5">
      <c r="B85" s="1"/>
      <c r="C85" s="1"/>
      <c r="D85" s="2"/>
      <c r="E85" s="1"/>
      <c r="F85" s="1"/>
      <c r="G85" s="1"/>
      <c r="H85" s="1"/>
      <c r="I85" s="257"/>
      <c r="J85" s="1"/>
      <c r="K85" s="1"/>
      <c r="L85" s="1"/>
      <c r="M85" s="1"/>
      <c r="P85" s="99" t="s">
        <v>132</v>
      </c>
    </row>
    <row r="86" spans="1:16" ht="17.5" thickBot="1">
      <c r="B86" s="4" t="s">
        <v>42</v>
      </c>
      <c r="C86" s="66" t="s">
        <v>81</v>
      </c>
      <c r="D86" s="2"/>
      <c r="E86" s="1"/>
      <c r="F86" s="1"/>
      <c r="G86" s="1"/>
      <c r="H86" s="1"/>
      <c r="I86" s="257"/>
      <c r="J86" s="257"/>
      <c r="K86" s="239"/>
      <c r="L86" s="257"/>
      <c r="M86" s="257"/>
      <c r="N86" s="257"/>
      <c r="O86" s="239"/>
      <c r="P86" s="1"/>
    </row>
    <row r="87" spans="1:16" ht="16" thickBot="1">
      <c r="C87" s="247"/>
      <c r="D87" s="2"/>
      <c r="E87" s="1"/>
      <c r="F87" s="1"/>
      <c r="G87" s="1"/>
      <c r="H87" s="1"/>
      <c r="I87" s="257"/>
      <c r="J87" s="257"/>
      <c r="K87" s="239"/>
      <c r="L87" s="100">
        <f>+J93</f>
        <v>2024</v>
      </c>
      <c r="M87" s="389" t="s">
        <v>9</v>
      </c>
      <c r="N87" s="390" t="s">
        <v>134</v>
      </c>
      <c r="O87" s="391" t="s">
        <v>11</v>
      </c>
      <c r="P87" s="1"/>
    </row>
    <row r="88" spans="1:16" ht="15.5">
      <c r="C88" s="90" t="s">
        <v>44</v>
      </c>
      <c r="D88" s="2"/>
      <c r="E88" s="1"/>
      <c r="F88" s="1"/>
      <c r="G88" s="1"/>
      <c r="H88" s="346"/>
      <c r="I88" s="1" t="s">
        <v>45</v>
      </c>
      <c r="J88" s="1"/>
      <c r="K88" s="104"/>
      <c r="L88" s="392" t="s">
        <v>253</v>
      </c>
      <c r="M88" s="393">
        <f>IF(J93&lt;D11,0,VLOOKUP(J93,C17:O73,9))</f>
        <v>1193754.0627599962</v>
      </c>
      <c r="N88" s="393">
        <f>IF(J93&lt;D11,0,VLOOKUP(J93,C17:O73,11))</f>
        <v>1193754.0627599962</v>
      </c>
      <c r="O88" s="68">
        <f>+N88-M88</f>
        <v>0</v>
      </c>
      <c r="P88" s="1"/>
    </row>
    <row r="89" spans="1:16" ht="15.5">
      <c r="C89" s="6"/>
      <c r="D89" s="2"/>
      <c r="E89" s="1"/>
      <c r="F89" s="1"/>
      <c r="G89" s="1"/>
      <c r="H89" s="1"/>
      <c r="I89" s="348"/>
      <c r="J89" s="348"/>
      <c r="K89" s="394"/>
      <c r="L89" s="395" t="s">
        <v>254</v>
      </c>
      <c r="M89" s="396">
        <f>IF(J93&lt;D11,0,VLOOKUP(J93,C100:P155,6))</f>
        <v>1347297.1438637781</v>
      </c>
      <c r="N89" s="396">
        <f>IF(J93&lt;D11,0,VLOOKUP(J93,C100:P155,7))</f>
        <v>1347297.1438637781</v>
      </c>
      <c r="O89" s="70">
        <f>+N89-M89</f>
        <v>0</v>
      </c>
      <c r="P89" s="1"/>
    </row>
    <row r="90" spans="1:16" ht="13.5" thickBot="1">
      <c r="C90" s="25" t="s">
        <v>82</v>
      </c>
      <c r="D90" s="96" t="str">
        <f>+D7</f>
        <v>Carnegie South-Southwestern 123 kv line rebuild</v>
      </c>
      <c r="E90" s="1"/>
      <c r="F90" s="1"/>
      <c r="G90" s="1"/>
      <c r="H90" s="1"/>
      <c r="I90" s="257"/>
      <c r="J90" s="257"/>
      <c r="K90" s="397"/>
      <c r="L90" s="109" t="s">
        <v>135</v>
      </c>
      <c r="M90" s="398">
        <f>+M89-M88</f>
        <v>153543.08110378194</v>
      </c>
      <c r="N90" s="398">
        <f>+N89-N88</f>
        <v>153543.08110378194</v>
      </c>
      <c r="O90" s="399">
        <f>+O89-O88</f>
        <v>0</v>
      </c>
      <c r="P90" s="1"/>
    </row>
    <row r="91" spans="1:16" ht="13.5" thickBot="1">
      <c r="C91" s="29"/>
      <c r="D91" s="65" t="str">
        <f>IF(D8="","",D8)</f>
        <v/>
      </c>
      <c r="E91" s="11"/>
      <c r="F91" s="11"/>
      <c r="G91" s="11"/>
      <c r="H91" s="10"/>
      <c r="I91" s="257"/>
      <c r="J91" s="257"/>
      <c r="K91" s="239"/>
      <c r="L91" s="257"/>
      <c r="M91" s="257"/>
      <c r="N91" s="257"/>
      <c r="O91" s="239"/>
      <c r="P91" s="1"/>
    </row>
    <row r="92" spans="1:16" ht="13.5" thickBot="1">
      <c r="C92" s="74" t="s">
        <v>83</v>
      </c>
      <c r="D92" s="88" t="str">
        <f>+D9</f>
        <v>TP 2014207</v>
      </c>
      <c r="E92" s="75"/>
      <c r="F92" s="75"/>
      <c r="G92" s="75"/>
      <c r="H92" s="75"/>
      <c r="I92" s="75"/>
      <c r="J92" s="75"/>
    </row>
    <row r="93" spans="1:16" ht="13">
      <c r="C93" s="34" t="s">
        <v>49</v>
      </c>
      <c r="D93" s="355">
        <v>9653726</v>
      </c>
      <c r="E93" s="1" t="s">
        <v>84</v>
      </c>
      <c r="H93" s="2"/>
      <c r="I93" s="2"/>
      <c r="J93" s="36">
        <f>+'OKT.WS.G.BPU.ATRR.True-up'!M16</f>
        <v>2024</v>
      </c>
      <c r="K93" s="33"/>
      <c r="L93" s="239" t="s">
        <v>85</v>
      </c>
      <c r="P93" s="1"/>
    </row>
    <row r="94" spans="1:16" ht="12.5">
      <c r="C94" s="34" t="s">
        <v>52</v>
      </c>
      <c r="D94" s="37">
        <f>IF(D11=I10,"",D11)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355">
        <f>IF(D11=I10,"",D12)</f>
        <v>7</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239" t="s">
        <v>59</v>
      </c>
      <c r="M96" s="7"/>
      <c r="N96" s="7"/>
      <c r="O96" s="7"/>
      <c r="P96" s="1"/>
    </row>
    <row r="97" spans="1:16" ht="13" thickBot="1">
      <c r="C97" s="34" t="s">
        <v>60</v>
      </c>
      <c r="D97" s="37" t="str">
        <f>+D14</f>
        <v>No</v>
      </c>
      <c r="E97" s="71" t="s">
        <v>62</v>
      </c>
      <c r="F97" s="76"/>
      <c r="G97" s="76"/>
      <c r="H97" s="77"/>
      <c r="I97" s="77"/>
      <c r="J97" s="354">
        <f>IF(D93=0,0,D93/D96)</f>
        <v>567866.23529411759</v>
      </c>
      <c r="K97" s="239"/>
      <c r="L97" s="239"/>
      <c r="M97" s="239"/>
      <c r="N97" s="239"/>
      <c r="O97" s="239"/>
      <c r="P97" s="1"/>
    </row>
    <row r="98" spans="1:16"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row>
    <row r="99" spans="1:16" ht="13.5" thickBot="1">
      <c r="C99" s="46" t="s">
        <v>68</v>
      </c>
      <c r="D99" s="80" t="s">
        <v>69</v>
      </c>
      <c r="E99" s="46" t="s">
        <v>70</v>
      </c>
      <c r="F99" s="46" t="s">
        <v>69</v>
      </c>
      <c r="G99" s="46" t="s">
        <v>69</v>
      </c>
      <c r="H99" s="366" t="s">
        <v>71</v>
      </c>
      <c r="I99" s="364" t="s">
        <v>72</v>
      </c>
      <c r="J99" s="46" t="s">
        <v>93</v>
      </c>
      <c r="K99" s="44"/>
      <c r="L99" s="365" t="s">
        <v>74</v>
      </c>
      <c r="M99" s="365" t="s">
        <v>74</v>
      </c>
      <c r="N99" s="365" t="s">
        <v>94</v>
      </c>
      <c r="O99" s="365" t="s">
        <v>94</v>
      </c>
      <c r="P99" s="365" t="s">
        <v>94</v>
      </c>
    </row>
    <row r="100" spans="1:16" ht="12.5">
      <c r="B100" t="str">
        <f t="shared" ref="B100:B155" si="30">IF(D100=F99,"","IU")</f>
        <v>IU</v>
      </c>
      <c r="C100" s="49">
        <f>IF(D94= "","-",D94)</f>
        <v>2017</v>
      </c>
      <c r="D100" s="368">
        <v>0</v>
      </c>
      <c r="E100" s="370">
        <v>99561.5625</v>
      </c>
      <c r="F100" s="372">
        <v>9458348.4375</v>
      </c>
      <c r="G100" s="372">
        <v>4729174.21875</v>
      </c>
      <c r="H100" s="370">
        <v>654463.30646394705</v>
      </c>
      <c r="I100" s="371">
        <v>654463.30646394705</v>
      </c>
      <c r="J100" s="53">
        <f t="shared" ref="J100:J131" si="31">+I100-H100</f>
        <v>0</v>
      </c>
      <c r="K100" s="53"/>
      <c r="L100" s="373">
        <f>+H100</f>
        <v>654463.30646394705</v>
      </c>
      <c r="M100" s="53">
        <f t="shared" ref="M100:M131" si="32">IF(L100&lt;&gt;0,+H100-L100,0)</f>
        <v>0</v>
      </c>
      <c r="N100" s="373">
        <f>+I100</f>
        <v>654463.30646394705</v>
      </c>
      <c r="O100" s="410">
        <f t="shared" ref="O100:O131" si="33">IF(N100&lt;&gt;0,+I100-N100,0)</f>
        <v>0</v>
      </c>
      <c r="P100" s="53">
        <f t="shared" ref="P100:P131" si="34">+O100-M100</f>
        <v>0</v>
      </c>
    </row>
    <row r="101" spans="1:16" ht="12.5">
      <c r="B101" t="str">
        <f t="shared" si="30"/>
        <v/>
      </c>
      <c r="C101" s="49">
        <f>IF(D94="","-",+C100+1)</f>
        <v>2018</v>
      </c>
      <c r="D101" s="368">
        <v>9458348.4375</v>
      </c>
      <c r="E101" s="370">
        <v>265497.5</v>
      </c>
      <c r="F101" s="372">
        <v>9192850.9375</v>
      </c>
      <c r="G101" s="372">
        <v>9325599.6875</v>
      </c>
      <c r="H101" s="370">
        <v>1249930.642330141</v>
      </c>
      <c r="I101" s="371">
        <v>1249930.642330141</v>
      </c>
      <c r="J101" s="53">
        <f t="shared" si="31"/>
        <v>0</v>
      </c>
      <c r="K101" s="53"/>
      <c r="L101" s="373">
        <f>H101</f>
        <v>1249930.642330141</v>
      </c>
      <c r="M101" s="53">
        <f>IF(L101&lt;&gt;0,+H101-L101,0)</f>
        <v>0</v>
      </c>
      <c r="N101" s="373">
        <f>I101</f>
        <v>1249930.642330141</v>
      </c>
      <c r="O101" s="53">
        <f>IF(N101&lt;&gt;0,+I101-N101,0)</f>
        <v>0</v>
      </c>
      <c r="P101" s="53">
        <f>+O101-M101</f>
        <v>0</v>
      </c>
    </row>
    <row r="102" spans="1:16" ht="12.5">
      <c r="B102" t="str">
        <f t="shared" si="30"/>
        <v>IU</v>
      </c>
      <c r="C102" s="49">
        <f>IF(D94="","-",+C101+1)</f>
        <v>2019</v>
      </c>
      <c r="D102" s="368">
        <v>9224210.9375</v>
      </c>
      <c r="E102" s="370">
        <v>266368.61111111112</v>
      </c>
      <c r="F102" s="372">
        <v>8957842.3263888881</v>
      </c>
      <c r="G102" s="372">
        <v>9091026.631944444</v>
      </c>
      <c r="H102" s="370">
        <v>1226039.6472041525</v>
      </c>
      <c r="I102" s="371">
        <v>1226039.6472041525</v>
      </c>
      <c r="J102" s="53">
        <f t="shared" si="31"/>
        <v>0</v>
      </c>
      <c r="K102" s="53"/>
      <c r="L102" s="373">
        <f>H102</f>
        <v>1226039.6472041525</v>
      </c>
      <c r="M102" s="53">
        <f>IF(L102&lt;&gt;0,+H102-L102,0)</f>
        <v>0</v>
      </c>
      <c r="N102" s="373">
        <f>I102</f>
        <v>1226039.6472041525</v>
      </c>
      <c r="O102" s="53">
        <f t="shared" si="33"/>
        <v>0</v>
      </c>
      <c r="P102" s="53">
        <f t="shared" si="34"/>
        <v>0</v>
      </c>
    </row>
    <row r="103" spans="1:16" ht="12.5">
      <c r="B103" t="str">
        <f t="shared" si="30"/>
        <v>IU</v>
      </c>
      <c r="C103" s="49">
        <f>IF(D94="","-",+C102+1)</f>
        <v>2020</v>
      </c>
      <c r="D103" s="368">
        <v>9031312.3263888881</v>
      </c>
      <c r="E103" s="370">
        <v>345097.85714285716</v>
      </c>
      <c r="F103" s="372">
        <v>8686214.4692460317</v>
      </c>
      <c r="G103" s="372">
        <v>8858763.397817459</v>
      </c>
      <c r="H103" s="370">
        <v>1287789.8668546416</v>
      </c>
      <c r="I103" s="371">
        <v>1287789.8668546416</v>
      </c>
      <c r="J103" s="53">
        <f t="shared" si="31"/>
        <v>0</v>
      </c>
      <c r="K103" s="53"/>
      <c r="L103" s="373">
        <f>H103</f>
        <v>1287789.8668546416</v>
      </c>
      <c r="M103" s="53">
        <f>IF(L103&lt;&gt;0,+H103-L103,0)</f>
        <v>0</v>
      </c>
      <c r="N103" s="373">
        <f>I103</f>
        <v>1287789.8668546416</v>
      </c>
      <c r="O103" s="53">
        <f t="shared" si="33"/>
        <v>0</v>
      </c>
      <c r="P103" s="53">
        <f t="shared" si="34"/>
        <v>0</v>
      </c>
    </row>
    <row r="104" spans="1:16" ht="12.5">
      <c r="B104" t="str">
        <f t="shared" si="30"/>
        <v>IU</v>
      </c>
      <c r="C104" s="49">
        <f>IF(D94="","-",+C103+1)</f>
        <v>2021</v>
      </c>
      <c r="D104" s="368">
        <v>8677200.4692460317</v>
      </c>
      <c r="E104" s="370">
        <v>386149.04</v>
      </c>
      <c r="F104" s="372">
        <v>8291051.4292460317</v>
      </c>
      <c r="G104" s="372">
        <v>8484125.9492460322</v>
      </c>
      <c r="H104" s="370">
        <v>1386953.616675766</v>
      </c>
      <c r="I104" s="371">
        <v>1386953.616675766</v>
      </c>
      <c r="J104" s="53">
        <f t="shared" si="31"/>
        <v>0</v>
      </c>
      <c r="K104" s="53"/>
      <c r="L104" s="373">
        <f t="shared" ref="L104:L107" si="35">H104</f>
        <v>1386953.616675766</v>
      </c>
      <c r="M104" s="53">
        <f t="shared" ref="M104:M107" si="36">IF(L104&lt;&gt;0,+H104-L104,0)</f>
        <v>0</v>
      </c>
      <c r="N104" s="373">
        <f t="shared" ref="N104:N107" si="37">I104</f>
        <v>1386953.616675766</v>
      </c>
      <c r="O104" s="53">
        <f t="shared" ref="O104:O107" si="38">IF(N104&lt;&gt;0,+I104-N104,0)</f>
        <v>0</v>
      </c>
      <c r="P104" s="53">
        <f t="shared" ref="P104:P107" si="39">+O104-M104</f>
        <v>0</v>
      </c>
    </row>
    <row r="105" spans="1:16" ht="12.5">
      <c r="B105" t="str">
        <f t="shared" si="30"/>
        <v/>
      </c>
      <c r="C105" s="49">
        <f>IF(D94="","-",+C104+1)</f>
        <v>2022</v>
      </c>
      <c r="D105" s="368">
        <v>8291051.4292460317</v>
      </c>
      <c r="E105" s="370">
        <v>459701.23809523811</v>
      </c>
      <c r="F105" s="372">
        <v>7831350.1911507938</v>
      </c>
      <c r="G105" s="372">
        <v>8061200.8101984132</v>
      </c>
      <c r="H105" s="370">
        <v>1386465.379394053</v>
      </c>
      <c r="I105" s="371">
        <v>1386465.379394053</v>
      </c>
      <c r="J105" s="53">
        <f t="shared" si="31"/>
        <v>0</v>
      </c>
      <c r="K105" s="53"/>
      <c r="L105" s="373">
        <f t="shared" si="35"/>
        <v>1386465.379394053</v>
      </c>
      <c r="M105" s="53">
        <f t="shared" si="36"/>
        <v>0</v>
      </c>
      <c r="N105" s="373">
        <f t="shared" si="37"/>
        <v>1386465.379394053</v>
      </c>
      <c r="O105" s="53">
        <f t="shared" si="38"/>
        <v>0</v>
      </c>
      <c r="P105" s="53">
        <f t="shared" si="39"/>
        <v>0</v>
      </c>
    </row>
    <row r="106" spans="1:16" ht="12.5">
      <c r="B106" t="str">
        <f t="shared" si="30"/>
        <v>IU</v>
      </c>
      <c r="C106" s="49">
        <f>IF(D94="","-",+C105+1)</f>
        <v>2023</v>
      </c>
      <c r="D106" s="368">
        <v>7831350.6111507956</v>
      </c>
      <c r="E106" s="370">
        <v>508090.8642105264</v>
      </c>
      <c r="F106" s="372">
        <v>7323259.7469402691</v>
      </c>
      <c r="G106" s="372">
        <v>7577305.1790455319</v>
      </c>
      <c r="H106" s="370">
        <v>1338822.3540420756</v>
      </c>
      <c r="I106" s="371">
        <v>1338822.3540420756</v>
      </c>
      <c r="J106" s="53">
        <f t="shared" si="31"/>
        <v>0</v>
      </c>
      <c r="K106" s="53"/>
      <c r="L106" s="373">
        <f t="shared" si="35"/>
        <v>1338822.3540420756</v>
      </c>
      <c r="M106" s="53">
        <f t="shared" si="36"/>
        <v>0</v>
      </c>
      <c r="N106" s="373">
        <f t="shared" si="37"/>
        <v>1338822.3540420756</v>
      </c>
      <c r="O106" s="53">
        <f t="shared" si="38"/>
        <v>0</v>
      </c>
      <c r="P106" s="53">
        <f t="shared" si="39"/>
        <v>0</v>
      </c>
    </row>
    <row r="107" spans="1:16" ht="12.5">
      <c r="B107" t="str">
        <f t="shared" si="30"/>
        <v/>
      </c>
      <c r="C107" s="49">
        <f>IF(D94="","-",+C106+1)</f>
        <v>2024</v>
      </c>
      <c r="D107" s="368">
        <v>7323259.7469402691</v>
      </c>
      <c r="E107" s="370">
        <v>567866.26000000013</v>
      </c>
      <c r="F107" s="372">
        <v>6755393.4869402694</v>
      </c>
      <c r="G107" s="372">
        <v>7039326.6169402692</v>
      </c>
      <c r="H107" s="370">
        <v>1347297.1438637781</v>
      </c>
      <c r="I107" s="371">
        <v>1347297.1438637781</v>
      </c>
      <c r="J107" s="53">
        <f t="shared" si="31"/>
        <v>0</v>
      </c>
      <c r="K107" s="53"/>
      <c r="L107" s="373">
        <f t="shared" si="35"/>
        <v>1347297.1438637781</v>
      </c>
      <c r="M107" s="53">
        <f t="shared" si="36"/>
        <v>0</v>
      </c>
      <c r="N107" s="373">
        <f t="shared" si="37"/>
        <v>1347297.1438637781</v>
      </c>
      <c r="O107" s="53">
        <f t="shared" si="38"/>
        <v>0</v>
      </c>
      <c r="P107" s="53">
        <f t="shared" si="39"/>
        <v>0</v>
      </c>
    </row>
    <row r="108" spans="1:16" ht="12.5">
      <c r="B108" t="str">
        <f t="shared" si="30"/>
        <v>IU</v>
      </c>
      <c r="C108" s="49">
        <f>IF(D94="","-",+C107+1)</f>
        <v>2025</v>
      </c>
      <c r="D108" s="11">
        <f>IF(F107+SUM(E$100:E107)=D$93,F107,D$93-SUM(E$100:E107))</f>
        <v>6755393.0669402666</v>
      </c>
      <c r="E108" s="374">
        <f t="shared" ref="E108:E132" si="40">IF(+J$97&lt;F107,J$97,D108)</f>
        <v>567866.23529411759</v>
      </c>
      <c r="F108" s="54">
        <f t="shared" ref="F108:F131" si="41">+D108-E108</f>
        <v>6187526.831646149</v>
      </c>
      <c r="G108" s="54">
        <f t="shared" ref="G108:G131" si="42">+(F108+D108)/2</f>
        <v>6471459.9492932074</v>
      </c>
      <c r="H108" s="444">
        <f t="shared" ref="H108:H155" si="43">+J$95*G108+E108</f>
        <v>1284419.9658779537</v>
      </c>
      <c r="I108" s="445">
        <f t="shared" ref="I108:I155" si="44">+J$96*G108+E108</f>
        <v>1284419.9658779537</v>
      </c>
      <c r="J108" s="53">
        <f t="shared" si="31"/>
        <v>0</v>
      </c>
      <c r="K108" s="53"/>
      <c r="L108" s="112"/>
      <c r="M108" s="53">
        <f t="shared" si="32"/>
        <v>0</v>
      </c>
      <c r="N108" s="112"/>
      <c r="O108" s="53">
        <f t="shared" si="33"/>
        <v>0</v>
      </c>
      <c r="P108" s="53">
        <f t="shared" si="34"/>
        <v>0</v>
      </c>
    </row>
    <row r="109" spans="1:16" ht="12.5">
      <c r="B109" t="str">
        <f t="shared" si="30"/>
        <v/>
      </c>
      <c r="C109" s="49">
        <f>IF(D94="","-",+C108+1)</f>
        <v>2026</v>
      </c>
      <c r="D109" s="11">
        <f>IF(F108+SUM(E$100:E108)=D$93,F108,D$93-SUM(E$100:E108))</f>
        <v>6187526.831646149</v>
      </c>
      <c r="E109" s="374">
        <f t="shared" si="40"/>
        <v>567866.23529411759</v>
      </c>
      <c r="F109" s="54">
        <f t="shared" si="41"/>
        <v>5619660.5963520315</v>
      </c>
      <c r="G109" s="54">
        <f t="shared" si="42"/>
        <v>5903593.7139990907</v>
      </c>
      <c r="H109" s="444">
        <f t="shared" si="43"/>
        <v>1221542.8604703804</v>
      </c>
      <c r="I109" s="445">
        <f t="shared" si="44"/>
        <v>1221542.8604703804</v>
      </c>
      <c r="J109" s="53">
        <f t="shared" si="31"/>
        <v>0</v>
      </c>
      <c r="K109" s="53"/>
      <c r="L109" s="112"/>
      <c r="M109" s="53">
        <f t="shared" si="32"/>
        <v>0</v>
      </c>
      <c r="N109" s="112"/>
      <c r="O109" s="53">
        <f t="shared" si="33"/>
        <v>0</v>
      </c>
      <c r="P109" s="53">
        <f t="shared" si="34"/>
        <v>0</v>
      </c>
    </row>
    <row r="110" spans="1:16" ht="12.5">
      <c r="B110" t="str">
        <f t="shared" si="30"/>
        <v/>
      </c>
      <c r="C110" s="49">
        <f>IF(D94="","-",+C109+1)</f>
        <v>2027</v>
      </c>
      <c r="D110" s="11">
        <f>IF(F109+SUM(E$100:E109)=D$93,F109,D$93-SUM(E$100:E109))</f>
        <v>5619660.5963520315</v>
      </c>
      <c r="E110" s="374">
        <f t="shared" si="40"/>
        <v>567866.23529411759</v>
      </c>
      <c r="F110" s="54">
        <f t="shared" si="41"/>
        <v>5051794.3610579139</v>
      </c>
      <c r="G110" s="54">
        <f t="shared" si="42"/>
        <v>5335727.4787049722</v>
      </c>
      <c r="H110" s="444">
        <f t="shared" si="43"/>
        <v>1158665.7550628069</v>
      </c>
      <c r="I110" s="445">
        <f t="shared" si="44"/>
        <v>1158665.7550628069</v>
      </c>
      <c r="J110" s="53">
        <f t="shared" si="31"/>
        <v>0</v>
      </c>
      <c r="K110" s="53"/>
      <c r="L110" s="112"/>
      <c r="M110" s="53">
        <f t="shared" si="32"/>
        <v>0</v>
      </c>
      <c r="N110" s="112"/>
      <c r="O110" s="53">
        <f t="shared" si="33"/>
        <v>0</v>
      </c>
      <c r="P110" s="53">
        <f t="shared" si="34"/>
        <v>0</v>
      </c>
    </row>
    <row r="111" spans="1:16" ht="12.5">
      <c r="B111" t="str">
        <f t="shared" si="30"/>
        <v/>
      </c>
      <c r="C111" s="49">
        <f>IF(D94="","-",+C110+1)</f>
        <v>2028</v>
      </c>
      <c r="D111" s="11">
        <f>IF(F110+SUM(E$100:E110)=D$93,F110,D$93-SUM(E$100:E110))</f>
        <v>5051794.3610579139</v>
      </c>
      <c r="E111" s="374">
        <f t="shared" si="40"/>
        <v>567866.23529411759</v>
      </c>
      <c r="F111" s="54">
        <f t="shared" si="41"/>
        <v>4483928.1257637963</v>
      </c>
      <c r="G111" s="54">
        <f t="shared" si="42"/>
        <v>4767861.2434108555</v>
      </c>
      <c r="H111" s="444">
        <f t="shared" si="43"/>
        <v>1095788.6496552336</v>
      </c>
      <c r="I111" s="445">
        <f t="shared" si="44"/>
        <v>1095788.6496552336</v>
      </c>
      <c r="J111" s="53">
        <f t="shared" si="31"/>
        <v>0</v>
      </c>
      <c r="K111" s="53"/>
      <c r="L111" s="112"/>
      <c r="M111" s="53">
        <f t="shared" si="32"/>
        <v>0</v>
      </c>
      <c r="N111" s="112"/>
      <c r="O111" s="53">
        <f t="shared" si="33"/>
        <v>0</v>
      </c>
      <c r="P111" s="53">
        <f t="shared" si="34"/>
        <v>0</v>
      </c>
    </row>
    <row r="112" spans="1:16" ht="12.5">
      <c r="B112" t="str">
        <f t="shared" si="30"/>
        <v/>
      </c>
      <c r="C112" s="49">
        <f>IF(D94="","-",+C111+1)</f>
        <v>2029</v>
      </c>
      <c r="D112" s="11">
        <f>IF(F111+SUM(E$100:E111)=D$93,F111,D$93-SUM(E$100:E111))</f>
        <v>4483928.1257637963</v>
      </c>
      <c r="E112" s="374">
        <f t="shared" si="40"/>
        <v>567866.23529411759</v>
      </c>
      <c r="F112" s="54">
        <f t="shared" si="41"/>
        <v>3916061.8904696787</v>
      </c>
      <c r="G112" s="54">
        <f t="shared" si="42"/>
        <v>4199995.008116737</v>
      </c>
      <c r="H112" s="444">
        <f t="shared" si="43"/>
        <v>1032911.5442476602</v>
      </c>
      <c r="I112" s="445">
        <f t="shared" si="44"/>
        <v>1032911.5442476602</v>
      </c>
      <c r="J112" s="53">
        <f t="shared" si="31"/>
        <v>0</v>
      </c>
      <c r="K112" s="53"/>
      <c r="L112" s="112"/>
      <c r="M112" s="53">
        <f t="shared" si="32"/>
        <v>0</v>
      </c>
      <c r="N112" s="112"/>
      <c r="O112" s="53">
        <f t="shared" si="33"/>
        <v>0</v>
      </c>
      <c r="P112" s="53">
        <f t="shared" si="34"/>
        <v>0</v>
      </c>
    </row>
    <row r="113" spans="2:16" ht="12.5">
      <c r="B113" t="str">
        <f t="shared" si="30"/>
        <v/>
      </c>
      <c r="C113" s="49">
        <f>IF(D94="","-",+C112+1)</f>
        <v>2030</v>
      </c>
      <c r="D113" s="11">
        <f>IF(F112+SUM(E$100:E112)=D$93,F112,D$93-SUM(E$100:E112))</f>
        <v>3916061.8904696787</v>
      </c>
      <c r="E113" s="374">
        <f t="shared" si="40"/>
        <v>567866.23529411759</v>
      </c>
      <c r="F113" s="54">
        <f t="shared" si="41"/>
        <v>3348195.6551755611</v>
      </c>
      <c r="G113" s="54">
        <f t="shared" si="42"/>
        <v>3632128.7728226199</v>
      </c>
      <c r="H113" s="444">
        <f t="shared" si="43"/>
        <v>970034.43884008692</v>
      </c>
      <c r="I113" s="445">
        <f t="shared" si="44"/>
        <v>970034.43884008692</v>
      </c>
      <c r="J113" s="53">
        <f t="shared" si="31"/>
        <v>0</v>
      </c>
      <c r="K113" s="53"/>
      <c r="L113" s="112"/>
      <c r="M113" s="53">
        <f t="shared" si="32"/>
        <v>0</v>
      </c>
      <c r="N113" s="112"/>
      <c r="O113" s="53">
        <f t="shared" si="33"/>
        <v>0</v>
      </c>
      <c r="P113" s="53">
        <f t="shared" si="34"/>
        <v>0</v>
      </c>
    </row>
    <row r="114" spans="2:16" ht="12.5">
      <c r="B114" t="str">
        <f t="shared" si="30"/>
        <v/>
      </c>
      <c r="C114" s="49">
        <f>IF(D94="","-",+C113+1)</f>
        <v>2031</v>
      </c>
      <c r="D114" s="11">
        <f>IF(F113+SUM(E$100:E113)=D$93,F113,D$93-SUM(E$100:E113))</f>
        <v>3348195.6551755611</v>
      </c>
      <c r="E114" s="374">
        <f t="shared" si="40"/>
        <v>567866.23529411759</v>
      </c>
      <c r="F114" s="54">
        <f t="shared" si="41"/>
        <v>2780329.4198814435</v>
      </c>
      <c r="G114" s="54">
        <f t="shared" si="42"/>
        <v>3064262.5375285023</v>
      </c>
      <c r="H114" s="444">
        <f t="shared" si="43"/>
        <v>907157.33343251352</v>
      </c>
      <c r="I114" s="445">
        <f t="shared" si="44"/>
        <v>907157.33343251352</v>
      </c>
      <c r="J114" s="53">
        <f t="shared" si="31"/>
        <v>0</v>
      </c>
      <c r="K114" s="53"/>
      <c r="L114" s="112"/>
      <c r="M114" s="53">
        <f t="shared" si="32"/>
        <v>0</v>
      </c>
      <c r="N114" s="112"/>
      <c r="O114" s="53">
        <f t="shared" si="33"/>
        <v>0</v>
      </c>
      <c r="P114" s="53">
        <f t="shared" si="34"/>
        <v>0</v>
      </c>
    </row>
    <row r="115" spans="2:16" ht="12.5">
      <c r="B115" t="str">
        <f t="shared" si="30"/>
        <v/>
      </c>
      <c r="C115" s="49">
        <f>IF(D94="","-",+C114+1)</f>
        <v>2032</v>
      </c>
      <c r="D115" s="11">
        <f>IF(F114+SUM(E$100:E114)=D$93,F114,D$93-SUM(E$100:E114))</f>
        <v>2780329.4198814435</v>
      </c>
      <c r="E115" s="374">
        <f t="shared" si="40"/>
        <v>567866.23529411759</v>
      </c>
      <c r="F115" s="54">
        <f t="shared" si="41"/>
        <v>2212463.1845873259</v>
      </c>
      <c r="G115" s="54">
        <f t="shared" si="42"/>
        <v>2496396.3022343847</v>
      </c>
      <c r="H115" s="444">
        <f t="shared" si="43"/>
        <v>844280.22802494024</v>
      </c>
      <c r="I115" s="445">
        <f t="shared" si="44"/>
        <v>844280.22802494024</v>
      </c>
      <c r="J115" s="53">
        <f t="shared" si="31"/>
        <v>0</v>
      </c>
      <c r="K115" s="53"/>
      <c r="L115" s="112"/>
      <c r="M115" s="53">
        <f t="shared" si="32"/>
        <v>0</v>
      </c>
      <c r="N115" s="112"/>
      <c r="O115" s="53">
        <f t="shared" si="33"/>
        <v>0</v>
      </c>
      <c r="P115" s="53">
        <f t="shared" si="34"/>
        <v>0</v>
      </c>
    </row>
    <row r="116" spans="2:16" ht="12.5">
      <c r="B116" t="str">
        <f t="shared" si="30"/>
        <v/>
      </c>
      <c r="C116" s="49">
        <f>IF(D94="","-",+C115+1)</f>
        <v>2033</v>
      </c>
      <c r="D116" s="11">
        <f>IF(F115+SUM(E$100:E115)=D$93,F115,D$93-SUM(E$100:E115))</f>
        <v>2212463.1845873259</v>
      </c>
      <c r="E116" s="374">
        <f t="shared" si="40"/>
        <v>567866.23529411759</v>
      </c>
      <c r="F116" s="54">
        <f t="shared" si="41"/>
        <v>1644596.9492932083</v>
      </c>
      <c r="G116" s="54">
        <f t="shared" si="42"/>
        <v>1928530.0669402671</v>
      </c>
      <c r="H116" s="444">
        <f t="shared" si="43"/>
        <v>781403.12261736672</v>
      </c>
      <c r="I116" s="445">
        <f t="shared" si="44"/>
        <v>781403.12261736672</v>
      </c>
      <c r="J116" s="53">
        <f t="shared" si="31"/>
        <v>0</v>
      </c>
      <c r="K116" s="53"/>
      <c r="L116" s="112"/>
      <c r="M116" s="53">
        <f t="shared" si="32"/>
        <v>0</v>
      </c>
      <c r="N116" s="112"/>
      <c r="O116" s="53">
        <f t="shared" si="33"/>
        <v>0</v>
      </c>
      <c r="P116" s="53">
        <f t="shared" si="34"/>
        <v>0</v>
      </c>
    </row>
    <row r="117" spans="2:16" ht="12.5">
      <c r="B117" t="str">
        <f t="shared" si="30"/>
        <v/>
      </c>
      <c r="C117" s="49">
        <f>IF(D94="","-",+C116+1)</f>
        <v>2034</v>
      </c>
      <c r="D117" s="11">
        <f>IF(F116+SUM(E$100:E116)=D$93,F116,D$93-SUM(E$100:E116))</f>
        <v>1644596.9492932083</v>
      </c>
      <c r="E117" s="374">
        <f t="shared" si="40"/>
        <v>567866.23529411759</v>
      </c>
      <c r="F117" s="54">
        <f t="shared" si="41"/>
        <v>1076730.7139990907</v>
      </c>
      <c r="G117" s="54">
        <f t="shared" si="42"/>
        <v>1360663.8316461495</v>
      </c>
      <c r="H117" s="444">
        <f t="shared" si="43"/>
        <v>718526.01720979344</v>
      </c>
      <c r="I117" s="445">
        <f t="shared" si="44"/>
        <v>718526.01720979344</v>
      </c>
      <c r="J117" s="53">
        <f t="shared" si="31"/>
        <v>0</v>
      </c>
      <c r="K117" s="53"/>
      <c r="L117" s="112"/>
      <c r="M117" s="53">
        <f t="shared" si="32"/>
        <v>0</v>
      </c>
      <c r="N117" s="112"/>
      <c r="O117" s="53">
        <f t="shared" si="33"/>
        <v>0</v>
      </c>
      <c r="P117" s="53">
        <f t="shared" si="34"/>
        <v>0</v>
      </c>
    </row>
    <row r="118" spans="2:16" ht="12.5">
      <c r="B118" t="str">
        <f t="shared" si="30"/>
        <v/>
      </c>
      <c r="C118" s="49">
        <f>IF(D94="","-",+C117+1)</f>
        <v>2035</v>
      </c>
      <c r="D118" s="11">
        <f>IF(F117+SUM(E$100:E117)=D$93,F117,D$93-SUM(E$100:E117))</f>
        <v>1076730.7139990907</v>
      </c>
      <c r="E118" s="374">
        <f t="shared" si="40"/>
        <v>567866.23529411759</v>
      </c>
      <c r="F118" s="54">
        <f t="shared" si="41"/>
        <v>508864.47870497312</v>
      </c>
      <c r="G118" s="54">
        <f t="shared" si="42"/>
        <v>792797.59635203192</v>
      </c>
      <c r="H118" s="444">
        <f t="shared" si="43"/>
        <v>655648.91180222004</v>
      </c>
      <c r="I118" s="445">
        <f t="shared" si="44"/>
        <v>655648.91180222004</v>
      </c>
      <c r="J118" s="53">
        <f t="shared" si="31"/>
        <v>0</v>
      </c>
      <c r="K118" s="53"/>
      <c r="L118" s="112"/>
      <c r="M118" s="53">
        <f t="shared" si="32"/>
        <v>0</v>
      </c>
      <c r="N118" s="112"/>
      <c r="O118" s="53">
        <f t="shared" si="33"/>
        <v>0</v>
      </c>
      <c r="P118" s="53">
        <f t="shared" si="34"/>
        <v>0</v>
      </c>
    </row>
    <row r="119" spans="2:16" ht="12.5">
      <c r="B119" t="str">
        <f t="shared" si="30"/>
        <v/>
      </c>
      <c r="C119" s="49">
        <f>IF(D94="","-",+C118+1)</f>
        <v>2036</v>
      </c>
      <c r="D119" s="11">
        <f>IF(F118+SUM(E$100:E118)=D$93,F118,D$93-SUM(E$100:E118))</f>
        <v>508864.47870497312</v>
      </c>
      <c r="E119" s="374">
        <f t="shared" si="40"/>
        <v>508864.47870497312</v>
      </c>
      <c r="F119" s="54">
        <f t="shared" si="41"/>
        <v>0</v>
      </c>
      <c r="G119" s="54">
        <f t="shared" si="42"/>
        <v>254432.23935248656</v>
      </c>
      <c r="H119" s="444">
        <f t="shared" si="43"/>
        <v>537036.54060713097</v>
      </c>
      <c r="I119" s="445">
        <f t="shared" si="44"/>
        <v>537036.54060713097</v>
      </c>
      <c r="J119" s="53">
        <f t="shared" si="31"/>
        <v>0</v>
      </c>
      <c r="K119" s="53"/>
      <c r="L119" s="112"/>
      <c r="M119" s="53">
        <f t="shared" si="32"/>
        <v>0</v>
      </c>
      <c r="N119" s="112"/>
      <c r="O119" s="53">
        <f t="shared" si="33"/>
        <v>0</v>
      </c>
      <c r="P119" s="53">
        <f t="shared" si="34"/>
        <v>0</v>
      </c>
    </row>
    <row r="120" spans="2:16" ht="12.5">
      <c r="B120" t="str">
        <f t="shared" si="30"/>
        <v/>
      </c>
      <c r="C120" s="49">
        <f>IF(D94="","-",+C119+1)</f>
        <v>2037</v>
      </c>
      <c r="D120" s="11">
        <f>IF(F119+SUM(E$100:E119)=D$93,F119,D$93-SUM(E$100:E119))</f>
        <v>0</v>
      </c>
      <c r="E120" s="374">
        <f t="shared" si="40"/>
        <v>0</v>
      </c>
      <c r="F120" s="54">
        <f t="shared" si="41"/>
        <v>0</v>
      </c>
      <c r="G120" s="54">
        <f t="shared" si="42"/>
        <v>0</v>
      </c>
      <c r="H120" s="444">
        <f t="shared" si="43"/>
        <v>0</v>
      </c>
      <c r="I120" s="445">
        <f t="shared" si="44"/>
        <v>0</v>
      </c>
      <c r="J120" s="53">
        <f t="shared" si="31"/>
        <v>0</v>
      </c>
      <c r="K120" s="53"/>
      <c r="L120" s="112"/>
      <c r="M120" s="53">
        <f t="shared" si="32"/>
        <v>0</v>
      </c>
      <c r="N120" s="112"/>
      <c r="O120" s="53">
        <f t="shared" si="33"/>
        <v>0</v>
      </c>
      <c r="P120" s="53">
        <f t="shared" si="34"/>
        <v>0</v>
      </c>
    </row>
    <row r="121" spans="2:16" ht="12.5">
      <c r="B121" t="str">
        <f t="shared" si="30"/>
        <v/>
      </c>
      <c r="C121" s="49">
        <f>IF(D94="","-",+C120+1)</f>
        <v>2038</v>
      </c>
      <c r="D121" s="11">
        <f>IF(F120+SUM(E$100:E120)=D$93,F120,D$93-SUM(E$100:E120))</f>
        <v>0</v>
      </c>
      <c r="E121" s="374">
        <f t="shared" si="40"/>
        <v>0</v>
      </c>
      <c r="F121" s="54">
        <f t="shared" si="41"/>
        <v>0</v>
      </c>
      <c r="G121" s="54">
        <f t="shared" si="42"/>
        <v>0</v>
      </c>
      <c r="H121" s="444">
        <f t="shared" si="43"/>
        <v>0</v>
      </c>
      <c r="I121" s="445">
        <f t="shared" si="44"/>
        <v>0</v>
      </c>
      <c r="J121" s="53">
        <f t="shared" si="31"/>
        <v>0</v>
      </c>
      <c r="K121" s="53"/>
      <c r="L121" s="112"/>
      <c r="M121" s="53">
        <f t="shared" si="32"/>
        <v>0</v>
      </c>
      <c r="N121" s="112"/>
      <c r="O121" s="53">
        <f t="shared" si="33"/>
        <v>0</v>
      </c>
      <c r="P121" s="53">
        <f t="shared" si="34"/>
        <v>0</v>
      </c>
    </row>
    <row r="122" spans="2:16" ht="12.5">
      <c r="B122" t="str">
        <f t="shared" si="30"/>
        <v/>
      </c>
      <c r="C122" s="49">
        <f>IF(D94="","-",+C121+1)</f>
        <v>2039</v>
      </c>
      <c r="D122" s="11">
        <f>IF(F121+SUM(E$100:E121)=D$93,F121,D$93-SUM(E$100:E121))</f>
        <v>0</v>
      </c>
      <c r="E122" s="374">
        <f t="shared" si="40"/>
        <v>0</v>
      </c>
      <c r="F122" s="54">
        <f t="shared" si="41"/>
        <v>0</v>
      </c>
      <c r="G122" s="54">
        <f t="shared" si="42"/>
        <v>0</v>
      </c>
      <c r="H122" s="444">
        <f t="shared" si="43"/>
        <v>0</v>
      </c>
      <c r="I122" s="445">
        <f t="shared" si="44"/>
        <v>0</v>
      </c>
      <c r="J122" s="53">
        <f t="shared" si="31"/>
        <v>0</v>
      </c>
      <c r="K122" s="53"/>
      <c r="L122" s="112"/>
      <c r="M122" s="53">
        <f t="shared" si="32"/>
        <v>0</v>
      </c>
      <c r="N122" s="112"/>
      <c r="O122" s="53">
        <f t="shared" si="33"/>
        <v>0</v>
      </c>
      <c r="P122" s="53">
        <f t="shared" si="34"/>
        <v>0</v>
      </c>
    </row>
    <row r="123" spans="2:16" ht="12.5">
      <c r="B123" t="str">
        <f t="shared" si="30"/>
        <v/>
      </c>
      <c r="C123" s="49">
        <f>IF(D94="","-",+C122+1)</f>
        <v>2040</v>
      </c>
      <c r="D123" s="11">
        <f>IF(F122+SUM(E$100:E122)=D$93,F122,D$93-SUM(E$100:E122))</f>
        <v>0</v>
      </c>
      <c r="E123" s="374">
        <f t="shared" si="40"/>
        <v>0</v>
      </c>
      <c r="F123" s="54">
        <f t="shared" si="41"/>
        <v>0</v>
      </c>
      <c r="G123" s="54">
        <f t="shared" si="42"/>
        <v>0</v>
      </c>
      <c r="H123" s="444">
        <f t="shared" si="43"/>
        <v>0</v>
      </c>
      <c r="I123" s="445">
        <f t="shared" si="44"/>
        <v>0</v>
      </c>
      <c r="J123" s="53">
        <f t="shared" si="31"/>
        <v>0</v>
      </c>
      <c r="K123" s="53"/>
      <c r="L123" s="112"/>
      <c r="M123" s="53">
        <f t="shared" si="32"/>
        <v>0</v>
      </c>
      <c r="N123" s="112"/>
      <c r="O123" s="53">
        <f t="shared" si="33"/>
        <v>0</v>
      </c>
      <c r="P123" s="53">
        <f t="shared" si="34"/>
        <v>0</v>
      </c>
    </row>
    <row r="124" spans="2:16" ht="12.5">
      <c r="B124" t="str">
        <f t="shared" si="30"/>
        <v/>
      </c>
      <c r="C124" s="49">
        <f>IF(D94="","-",+C123+1)</f>
        <v>2041</v>
      </c>
      <c r="D124" s="11">
        <f>IF(F123+SUM(E$100:E123)=D$93,F123,D$93-SUM(E$100:E123))</f>
        <v>0</v>
      </c>
      <c r="E124" s="374">
        <f t="shared" si="40"/>
        <v>0</v>
      </c>
      <c r="F124" s="54">
        <f t="shared" si="41"/>
        <v>0</v>
      </c>
      <c r="G124" s="54">
        <f t="shared" si="42"/>
        <v>0</v>
      </c>
      <c r="H124" s="444">
        <f t="shared" si="43"/>
        <v>0</v>
      </c>
      <c r="I124" s="445">
        <f t="shared" si="44"/>
        <v>0</v>
      </c>
      <c r="J124" s="53">
        <f t="shared" si="31"/>
        <v>0</v>
      </c>
      <c r="K124" s="53"/>
      <c r="L124" s="112"/>
      <c r="M124" s="53">
        <f t="shared" si="32"/>
        <v>0</v>
      </c>
      <c r="N124" s="112"/>
      <c r="O124" s="53">
        <f t="shared" si="33"/>
        <v>0</v>
      </c>
      <c r="P124" s="53">
        <f t="shared" si="34"/>
        <v>0</v>
      </c>
    </row>
    <row r="125" spans="2:16" ht="12.5">
      <c r="B125" t="str">
        <f t="shared" si="30"/>
        <v/>
      </c>
      <c r="C125" s="49">
        <f>IF(D94="","-",+C124+1)</f>
        <v>2042</v>
      </c>
      <c r="D125" s="11">
        <f>IF(F124+SUM(E$100:E124)=D$93,F124,D$93-SUM(E$100:E124))</f>
        <v>0</v>
      </c>
      <c r="E125" s="374">
        <f t="shared" si="40"/>
        <v>0</v>
      </c>
      <c r="F125" s="54">
        <f t="shared" si="41"/>
        <v>0</v>
      </c>
      <c r="G125" s="54">
        <f t="shared" si="42"/>
        <v>0</v>
      </c>
      <c r="H125" s="444">
        <f t="shared" si="43"/>
        <v>0</v>
      </c>
      <c r="I125" s="445">
        <f t="shared" si="44"/>
        <v>0</v>
      </c>
      <c r="J125" s="53">
        <f t="shared" si="31"/>
        <v>0</v>
      </c>
      <c r="K125" s="53"/>
      <c r="L125" s="112"/>
      <c r="M125" s="53">
        <f t="shared" si="32"/>
        <v>0</v>
      </c>
      <c r="N125" s="112"/>
      <c r="O125" s="53">
        <f t="shared" si="33"/>
        <v>0</v>
      </c>
      <c r="P125" s="53">
        <f t="shared" si="34"/>
        <v>0</v>
      </c>
    </row>
    <row r="126" spans="2:16" ht="12.5">
      <c r="B126" t="str">
        <f t="shared" si="30"/>
        <v/>
      </c>
      <c r="C126" s="49">
        <f>IF(D94="","-",+C125+1)</f>
        <v>2043</v>
      </c>
      <c r="D126" s="11">
        <f>IF(F125+SUM(E$100:E125)=D$93,F125,D$93-SUM(E$100:E125))</f>
        <v>0</v>
      </c>
      <c r="E126" s="374">
        <f t="shared" si="40"/>
        <v>0</v>
      </c>
      <c r="F126" s="54">
        <f t="shared" si="41"/>
        <v>0</v>
      </c>
      <c r="G126" s="54">
        <f t="shared" si="42"/>
        <v>0</v>
      </c>
      <c r="H126" s="444">
        <f t="shared" si="43"/>
        <v>0</v>
      </c>
      <c r="I126" s="445">
        <f t="shared" si="44"/>
        <v>0</v>
      </c>
      <c r="J126" s="53">
        <f t="shared" si="31"/>
        <v>0</v>
      </c>
      <c r="K126" s="53"/>
      <c r="L126" s="112"/>
      <c r="M126" s="53">
        <f t="shared" si="32"/>
        <v>0</v>
      </c>
      <c r="N126" s="112"/>
      <c r="O126" s="53">
        <f t="shared" si="33"/>
        <v>0</v>
      </c>
      <c r="P126" s="53">
        <f t="shared" si="34"/>
        <v>0</v>
      </c>
    </row>
    <row r="127" spans="2:16" ht="12.5">
      <c r="B127" t="str">
        <f t="shared" si="30"/>
        <v/>
      </c>
      <c r="C127" s="49">
        <f>IF(D94="","-",+C126+1)</f>
        <v>2044</v>
      </c>
      <c r="D127" s="11">
        <f>IF(F126+SUM(E$100:E126)=D$93,F126,D$93-SUM(E$100:E126))</f>
        <v>0</v>
      </c>
      <c r="E127" s="374">
        <f t="shared" si="40"/>
        <v>0</v>
      </c>
      <c r="F127" s="54">
        <f t="shared" si="41"/>
        <v>0</v>
      </c>
      <c r="G127" s="54">
        <f t="shared" si="42"/>
        <v>0</v>
      </c>
      <c r="H127" s="444">
        <f t="shared" si="43"/>
        <v>0</v>
      </c>
      <c r="I127" s="445">
        <f t="shared" si="44"/>
        <v>0</v>
      </c>
      <c r="J127" s="53">
        <f t="shared" si="31"/>
        <v>0</v>
      </c>
      <c r="K127" s="53"/>
      <c r="L127" s="112"/>
      <c r="M127" s="53">
        <f t="shared" si="32"/>
        <v>0</v>
      </c>
      <c r="N127" s="112"/>
      <c r="O127" s="53">
        <f t="shared" si="33"/>
        <v>0</v>
      </c>
      <c r="P127" s="53">
        <f t="shared" si="34"/>
        <v>0</v>
      </c>
    </row>
    <row r="128" spans="2:16" ht="12.5">
      <c r="B128" t="str">
        <f t="shared" si="30"/>
        <v/>
      </c>
      <c r="C128" s="49">
        <f>IF(D94="","-",+C127+1)</f>
        <v>2045</v>
      </c>
      <c r="D128" s="11">
        <f>IF(F127+SUM(E$100:E127)=D$93,F127,D$93-SUM(E$100:E127))</f>
        <v>0</v>
      </c>
      <c r="E128" s="374">
        <f t="shared" si="40"/>
        <v>0</v>
      </c>
      <c r="F128" s="54">
        <f t="shared" si="41"/>
        <v>0</v>
      </c>
      <c r="G128" s="54">
        <f t="shared" si="42"/>
        <v>0</v>
      </c>
      <c r="H128" s="444">
        <f t="shared" si="43"/>
        <v>0</v>
      </c>
      <c r="I128" s="445">
        <f t="shared" si="44"/>
        <v>0</v>
      </c>
      <c r="J128" s="53">
        <f t="shared" si="31"/>
        <v>0</v>
      </c>
      <c r="K128" s="53"/>
      <c r="L128" s="112"/>
      <c r="M128" s="53">
        <f t="shared" si="32"/>
        <v>0</v>
      </c>
      <c r="N128" s="112"/>
      <c r="O128" s="53">
        <f t="shared" si="33"/>
        <v>0</v>
      </c>
      <c r="P128" s="53">
        <f t="shared" si="34"/>
        <v>0</v>
      </c>
    </row>
    <row r="129" spans="2:16" ht="12.5">
      <c r="B129" t="str">
        <f t="shared" si="30"/>
        <v/>
      </c>
      <c r="C129" s="49">
        <f>IF(D94="","-",+C128+1)</f>
        <v>2046</v>
      </c>
      <c r="D129" s="11">
        <f>IF(F128+SUM(E$100:E128)=D$93,F128,D$93-SUM(E$100:E128))</f>
        <v>0</v>
      </c>
      <c r="E129" s="374">
        <f t="shared" si="40"/>
        <v>0</v>
      </c>
      <c r="F129" s="54">
        <f t="shared" si="41"/>
        <v>0</v>
      </c>
      <c r="G129" s="54">
        <f t="shared" si="42"/>
        <v>0</v>
      </c>
      <c r="H129" s="444">
        <f t="shared" si="43"/>
        <v>0</v>
      </c>
      <c r="I129" s="445">
        <f t="shared" si="44"/>
        <v>0</v>
      </c>
      <c r="J129" s="53">
        <f t="shared" si="31"/>
        <v>0</v>
      </c>
      <c r="K129" s="53"/>
      <c r="L129" s="112"/>
      <c r="M129" s="53">
        <f t="shared" si="32"/>
        <v>0</v>
      </c>
      <c r="N129" s="112"/>
      <c r="O129" s="53">
        <f t="shared" si="33"/>
        <v>0</v>
      </c>
      <c r="P129" s="53">
        <f t="shared" si="34"/>
        <v>0</v>
      </c>
    </row>
    <row r="130" spans="2:16" ht="12.5">
      <c r="B130" t="str">
        <f t="shared" si="30"/>
        <v/>
      </c>
      <c r="C130" s="49">
        <f>IF(D94="","-",+C129+1)</f>
        <v>2047</v>
      </c>
      <c r="D130" s="11">
        <f>IF(F129+SUM(E$100:E129)=D$93,F129,D$93-SUM(E$100:E129))</f>
        <v>0</v>
      </c>
      <c r="E130" s="374">
        <f t="shared" si="40"/>
        <v>0</v>
      </c>
      <c r="F130" s="54">
        <f t="shared" si="41"/>
        <v>0</v>
      </c>
      <c r="G130" s="54">
        <f t="shared" si="42"/>
        <v>0</v>
      </c>
      <c r="H130" s="444">
        <f t="shared" si="43"/>
        <v>0</v>
      </c>
      <c r="I130" s="445">
        <f t="shared" si="44"/>
        <v>0</v>
      </c>
      <c r="J130" s="53">
        <f t="shared" si="31"/>
        <v>0</v>
      </c>
      <c r="K130" s="53"/>
      <c r="L130" s="112"/>
      <c r="M130" s="53">
        <f t="shared" si="32"/>
        <v>0</v>
      </c>
      <c r="N130" s="112"/>
      <c r="O130" s="53">
        <f t="shared" si="33"/>
        <v>0</v>
      </c>
      <c r="P130" s="53">
        <f t="shared" si="34"/>
        <v>0</v>
      </c>
    </row>
    <row r="131" spans="2:16" ht="12.5">
      <c r="B131" t="str">
        <f t="shared" si="30"/>
        <v/>
      </c>
      <c r="C131" s="49">
        <f>IF(D94="","-",+C130+1)</f>
        <v>2048</v>
      </c>
      <c r="D131" s="11">
        <f>IF(F130+SUM(E$100:E130)=D$93,F130,D$93-SUM(E$100:E130))</f>
        <v>0</v>
      </c>
      <c r="E131" s="374">
        <f t="shared" si="40"/>
        <v>0</v>
      </c>
      <c r="F131" s="54">
        <f t="shared" si="41"/>
        <v>0</v>
      </c>
      <c r="G131" s="54">
        <f t="shared" si="42"/>
        <v>0</v>
      </c>
      <c r="H131" s="444">
        <f t="shared" si="43"/>
        <v>0</v>
      </c>
      <c r="I131" s="445">
        <f t="shared" si="44"/>
        <v>0</v>
      </c>
      <c r="J131" s="53">
        <f t="shared" si="31"/>
        <v>0</v>
      </c>
      <c r="K131" s="53"/>
      <c r="L131" s="112"/>
      <c r="M131" s="53">
        <f t="shared" si="32"/>
        <v>0</v>
      </c>
      <c r="N131" s="112"/>
      <c r="O131" s="53">
        <f t="shared" si="33"/>
        <v>0</v>
      </c>
      <c r="P131" s="53">
        <f t="shared" si="34"/>
        <v>0</v>
      </c>
    </row>
    <row r="132" spans="2:16" ht="12.5">
      <c r="B132" t="str">
        <f t="shared" si="30"/>
        <v/>
      </c>
      <c r="C132" s="49">
        <f>IF(D94="","-",+C131+1)</f>
        <v>2049</v>
      </c>
      <c r="D132" s="11">
        <f>IF(F131+SUM(E$100:E131)=D$93,F131,D$93-SUM(E$100:E131))</f>
        <v>0</v>
      </c>
      <c r="E132" s="374">
        <f t="shared" si="40"/>
        <v>0</v>
      </c>
      <c r="F132" s="54">
        <f t="shared" ref="F132:F155" si="45">+D132-E132</f>
        <v>0</v>
      </c>
      <c r="G132" s="54">
        <f t="shared" ref="G132:G155" si="46">+(F132+D132)/2</f>
        <v>0</v>
      </c>
      <c r="H132" s="444">
        <f t="shared" si="43"/>
        <v>0</v>
      </c>
      <c r="I132" s="445">
        <f t="shared" si="44"/>
        <v>0</v>
      </c>
      <c r="J132" s="53">
        <f t="shared" ref="J132:J155" si="47">+I542-H542</f>
        <v>0</v>
      </c>
      <c r="K132" s="53"/>
      <c r="L132" s="112"/>
      <c r="M132" s="53">
        <f t="shared" ref="M132:M155" si="48">IF(L542&lt;&gt;0,+H542-L542,0)</f>
        <v>0</v>
      </c>
      <c r="N132" s="112"/>
      <c r="O132" s="53">
        <f t="shared" ref="O132:O155" si="49">IF(N542&lt;&gt;0,+I542-N542,0)</f>
        <v>0</v>
      </c>
      <c r="P132" s="53">
        <f t="shared" ref="P132:P155" si="50">+O542-M542</f>
        <v>0</v>
      </c>
    </row>
    <row r="133" spans="2:16" ht="12.5">
      <c r="B133" t="str">
        <f t="shared" si="30"/>
        <v/>
      </c>
      <c r="C133" s="49">
        <f>IF(D94="","-",+C132+1)</f>
        <v>2050</v>
      </c>
      <c r="D133" s="11">
        <f>IF(F132+SUM(E$100:E132)=D$93,F132,D$93-SUM(E$100:E132))</f>
        <v>0</v>
      </c>
      <c r="E133" s="374">
        <f t="shared" ref="E133:E155" si="51">IF(+J$97&lt;F132,J$97,D133)</f>
        <v>0</v>
      </c>
      <c r="F133" s="54">
        <f t="shared" si="45"/>
        <v>0</v>
      </c>
      <c r="G133" s="54">
        <f t="shared" si="46"/>
        <v>0</v>
      </c>
      <c r="H133" s="444">
        <f t="shared" si="43"/>
        <v>0</v>
      </c>
      <c r="I133" s="445">
        <f t="shared" si="44"/>
        <v>0</v>
      </c>
      <c r="J133" s="53">
        <f t="shared" si="47"/>
        <v>0</v>
      </c>
      <c r="K133" s="53"/>
      <c r="L133" s="112"/>
      <c r="M133" s="53">
        <f t="shared" si="48"/>
        <v>0</v>
      </c>
      <c r="N133" s="112"/>
      <c r="O133" s="53">
        <f t="shared" si="49"/>
        <v>0</v>
      </c>
      <c r="P133" s="53">
        <f t="shared" si="50"/>
        <v>0</v>
      </c>
    </row>
    <row r="134" spans="2:16" ht="12.5">
      <c r="B134" t="str">
        <f t="shared" si="30"/>
        <v/>
      </c>
      <c r="C134" s="49">
        <f>IF(D94="","-",+C133+1)</f>
        <v>2051</v>
      </c>
      <c r="D134" s="11">
        <f>IF(F133+SUM(E$100:E133)=D$93,F133,D$93-SUM(E$100:E133))</f>
        <v>0</v>
      </c>
      <c r="E134" s="374">
        <f t="shared" si="51"/>
        <v>0</v>
      </c>
      <c r="F134" s="54">
        <f t="shared" si="45"/>
        <v>0</v>
      </c>
      <c r="G134" s="54">
        <f t="shared" si="46"/>
        <v>0</v>
      </c>
      <c r="H134" s="444">
        <f t="shared" si="43"/>
        <v>0</v>
      </c>
      <c r="I134" s="445">
        <f t="shared" si="44"/>
        <v>0</v>
      </c>
      <c r="J134" s="53">
        <f t="shared" si="47"/>
        <v>0</v>
      </c>
      <c r="K134" s="53"/>
      <c r="L134" s="112"/>
      <c r="M134" s="53">
        <f t="shared" si="48"/>
        <v>0</v>
      </c>
      <c r="N134" s="112"/>
      <c r="O134" s="53">
        <f t="shared" si="49"/>
        <v>0</v>
      </c>
      <c r="P134" s="53">
        <f t="shared" si="50"/>
        <v>0</v>
      </c>
    </row>
    <row r="135" spans="2:16" ht="12.5">
      <c r="B135" t="str">
        <f t="shared" si="30"/>
        <v/>
      </c>
      <c r="C135" s="49">
        <f>IF(D94="","-",+C134+1)</f>
        <v>2052</v>
      </c>
      <c r="D135" s="11">
        <f>IF(F134+SUM(E$100:E134)=D$93,F134,D$93-SUM(E$100:E134))</f>
        <v>0</v>
      </c>
      <c r="E135" s="374">
        <f t="shared" si="51"/>
        <v>0</v>
      </c>
      <c r="F135" s="54">
        <f t="shared" si="45"/>
        <v>0</v>
      </c>
      <c r="G135" s="54">
        <f t="shared" si="46"/>
        <v>0</v>
      </c>
      <c r="H135" s="444">
        <f t="shared" si="43"/>
        <v>0</v>
      </c>
      <c r="I135" s="445">
        <f t="shared" si="44"/>
        <v>0</v>
      </c>
      <c r="J135" s="53">
        <f t="shared" si="47"/>
        <v>0</v>
      </c>
      <c r="K135" s="53"/>
      <c r="L135" s="112"/>
      <c r="M135" s="53">
        <f t="shared" si="48"/>
        <v>0</v>
      </c>
      <c r="N135" s="112"/>
      <c r="O135" s="53">
        <f t="shared" si="49"/>
        <v>0</v>
      </c>
      <c r="P135" s="53">
        <f t="shared" si="50"/>
        <v>0</v>
      </c>
    </row>
    <row r="136" spans="2:16" ht="12.5">
      <c r="B136" t="str">
        <f t="shared" si="30"/>
        <v/>
      </c>
      <c r="C136" s="49">
        <f>IF(D94="","-",+C135+1)</f>
        <v>2053</v>
      </c>
      <c r="D136" s="11">
        <f>IF(F135+SUM(E$100:E135)=D$93,F135,D$93-SUM(E$100:E135))</f>
        <v>0</v>
      </c>
      <c r="E136" s="374">
        <f t="shared" si="51"/>
        <v>0</v>
      </c>
      <c r="F136" s="54">
        <f t="shared" si="45"/>
        <v>0</v>
      </c>
      <c r="G136" s="54">
        <f t="shared" si="46"/>
        <v>0</v>
      </c>
      <c r="H136" s="444">
        <f t="shared" si="43"/>
        <v>0</v>
      </c>
      <c r="I136" s="445">
        <f t="shared" si="44"/>
        <v>0</v>
      </c>
      <c r="J136" s="53">
        <f t="shared" si="47"/>
        <v>0</v>
      </c>
      <c r="K136" s="53"/>
      <c r="L136" s="112"/>
      <c r="M136" s="53">
        <f t="shared" si="48"/>
        <v>0</v>
      </c>
      <c r="N136" s="112"/>
      <c r="O136" s="53">
        <f t="shared" si="49"/>
        <v>0</v>
      </c>
      <c r="P136" s="53">
        <f t="shared" si="50"/>
        <v>0</v>
      </c>
    </row>
    <row r="137" spans="2:16" ht="12.5">
      <c r="B137" t="str">
        <f t="shared" si="30"/>
        <v/>
      </c>
      <c r="C137" s="49">
        <f>IF(D94="","-",+C136+1)</f>
        <v>2054</v>
      </c>
      <c r="D137" s="11">
        <f>IF(F136+SUM(E$100:E136)=D$93,F136,D$93-SUM(E$100:E136))</f>
        <v>0</v>
      </c>
      <c r="E137" s="374">
        <f t="shared" si="51"/>
        <v>0</v>
      </c>
      <c r="F137" s="54">
        <f t="shared" si="45"/>
        <v>0</v>
      </c>
      <c r="G137" s="54">
        <f t="shared" si="46"/>
        <v>0</v>
      </c>
      <c r="H137" s="444">
        <f t="shared" si="43"/>
        <v>0</v>
      </c>
      <c r="I137" s="445">
        <f t="shared" si="44"/>
        <v>0</v>
      </c>
      <c r="J137" s="53">
        <f t="shared" si="47"/>
        <v>0</v>
      </c>
      <c r="K137" s="53"/>
      <c r="L137" s="112"/>
      <c r="M137" s="53">
        <f t="shared" si="48"/>
        <v>0</v>
      </c>
      <c r="N137" s="112"/>
      <c r="O137" s="53">
        <f t="shared" si="49"/>
        <v>0</v>
      </c>
      <c r="P137" s="53">
        <f t="shared" si="50"/>
        <v>0</v>
      </c>
    </row>
    <row r="138" spans="2:16" ht="12.5">
      <c r="B138" t="str">
        <f t="shared" si="30"/>
        <v/>
      </c>
      <c r="C138" s="49">
        <f>IF(D94="","-",+C137+1)</f>
        <v>2055</v>
      </c>
      <c r="D138" s="11">
        <f>IF(F137+SUM(E$100:E137)=D$93,F137,D$93-SUM(E$100:E137))</f>
        <v>0</v>
      </c>
      <c r="E138" s="374">
        <f t="shared" si="51"/>
        <v>0</v>
      </c>
      <c r="F138" s="54">
        <f t="shared" si="45"/>
        <v>0</v>
      </c>
      <c r="G138" s="54">
        <f t="shared" si="46"/>
        <v>0</v>
      </c>
      <c r="H138" s="444">
        <f t="shared" si="43"/>
        <v>0</v>
      </c>
      <c r="I138" s="445">
        <f t="shared" si="44"/>
        <v>0</v>
      </c>
      <c r="J138" s="53">
        <f t="shared" si="47"/>
        <v>0</v>
      </c>
      <c r="K138" s="53"/>
      <c r="L138" s="112"/>
      <c r="M138" s="53">
        <f t="shared" si="48"/>
        <v>0</v>
      </c>
      <c r="N138" s="112"/>
      <c r="O138" s="53">
        <f t="shared" si="49"/>
        <v>0</v>
      </c>
      <c r="P138" s="53">
        <f t="shared" si="50"/>
        <v>0</v>
      </c>
    </row>
    <row r="139" spans="2:16" ht="12.5">
      <c r="B139" t="str">
        <f t="shared" si="30"/>
        <v/>
      </c>
      <c r="C139" s="49">
        <f>IF(D94="","-",+C138+1)</f>
        <v>2056</v>
      </c>
      <c r="D139" s="11">
        <f>IF(F138+SUM(E$100:E138)=D$93,F138,D$93-SUM(E$100:E138))</f>
        <v>0</v>
      </c>
      <c r="E139" s="374">
        <f t="shared" si="51"/>
        <v>0</v>
      </c>
      <c r="F139" s="54">
        <f t="shared" si="45"/>
        <v>0</v>
      </c>
      <c r="G139" s="54">
        <f t="shared" si="46"/>
        <v>0</v>
      </c>
      <c r="H139" s="444">
        <f t="shared" si="43"/>
        <v>0</v>
      </c>
      <c r="I139" s="445">
        <f t="shared" si="44"/>
        <v>0</v>
      </c>
      <c r="J139" s="53">
        <f t="shared" si="47"/>
        <v>0</v>
      </c>
      <c r="K139" s="53"/>
      <c r="L139" s="112"/>
      <c r="M139" s="53">
        <f t="shared" si="48"/>
        <v>0</v>
      </c>
      <c r="N139" s="112"/>
      <c r="O139" s="53">
        <f t="shared" si="49"/>
        <v>0</v>
      </c>
      <c r="P139" s="53">
        <f t="shared" si="50"/>
        <v>0</v>
      </c>
    </row>
    <row r="140" spans="2:16" ht="12.5">
      <c r="B140" t="str">
        <f t="shared" si="30"/>
        <v/>
      </c>
      <c r="C140" s="49">
        <f>IF(D94="","-",+C139+1)</f>
        <v>2057</v>
      </c>
      <c r="D140" s="11">
        <f>IF(F139+SUM(E$100:E139)=D$93,F139,D$93-SUM(E$100:E139))</f>
        <v>0</v>
      </c>
      <c r="E140" s="374">
        <f t="shared" si="51"/>
        <v>0</v>
      </c>
      <c r="F140" s="54">
        <f t="shared" si="45"/>
        <v>0</v>
      </c>
      <c r="G140" s="54">
        <f t="shared" si="46"/>
        <v>0</v>
      </c>
      <c r="H140" s="444">
        <f t="shared" si="43"/>
        <v>0</v>
      </c>
      <c r="I140" s="445">
        <f t="shared" si="44"/>
        <v>0</v>
      </c>
      <c r="J140" s="53">
        <f t="shared" si="47"/>
        <v>0</v>
      </c>
      <c r="K140" s="53"/>
      <c r="L140" s="112"/>
      <c r="M140" s="53">
        <f t="shared" si="48"/>
        <v>0</v>
      </c>
      <c r="N140" s="112"/>
      <c r="O140" s="53">
        <f t="shared" si="49"/>
        <v>0</v>
      </c>
      <c r="P140" s="53">
        <f t="shared" si="50"/>
        <v>0</v>
      </c>
    </row>
    <row r="141" spans="2:16" ht="12.5">
      <c r="B141" t="str">
        <f t="shared" si="30"/>
        <v/>
      </c>
      <c r="C141" s="49">
        <f>IF(D94="","-",+C140+1)</f>
        <v>2058</v>
      </c>
      <c r="D141" s="11">
        <f>IF(F140+SUM(E$100:E140)=D$93,F140,D$93-SUM(E$100:E140))</f>
        <v>0</v>
      </c>
      <c r="E141" s="374">
        <f t="shared" si="51"/>
        <v>0</v>
      </c>
      <c r="F141" s="54">
        <f t="shared" si="45"/>
        <v>0</v>
      </c>
      <c r="G141" s="54">
        <f t="shared" si="46"/>
        <v>0</v>
      </c>
      <c r="H141" s="444">
        <f t="shared" si="43"/>
        <v>0</v>
      </c>
      <c r="I141" s="445">
        <f t="shared" si="44"/>
        <v>0</v>
      </c>
      <c r="J141" s="53">
        <f t="shared" si="47"/>
        <v>0</v>
      </c>
      <c r="K141" s="53"/>
      <c r="L141" s="112"/>
      <c r="M141" s="53">
        <f t="shared" si="48"/>
        <v>0</v>
      </c>
      <c r="N141" s="112"/>
      <c r="O141" s="53">
        <f t="shared" si="49"/>
        <v>0</v>
      </c>
      <c r="P141" s="53">
        <f t="shared" si="50"/>
        <v>0</v>
      </c>
    </row>
    <row r="142" spans="2:16" ht="12.5">
      <c r="B142" t="str">
        <f t="shared" si="30"/>
        <v/>
      </c>
      <c r="C142" s="49">
        <f>IF(D94="","-",+C141+1)</f>
        <v>2059</v>
      </c>
      <c r="D142" s="11">
        <f>IF(F141+SUM(E$100:E141)=D$93,F141,D$93-SUM(E$100:E141))</f>
        <v>0</v>
      </c>
      <c r="E142" s="374">
        <f t="shared" si="51"/>
        <v>0</v>
      </c>
      <c r="F142" s="54">
        <f t="shared" si="45"/>
        <v>0</v>
      </c>
      <c r="G142" s="54">
        <f t="shared" si="46"/>
        <v>0</v>
      </c>
      <c r="H142" s="444">
        <f t="shared" si="43"/>
        <v>0</v>
      </c>
      <c r="I142" s="445">
        <f t="shared" si="44"/>
        <v>0</v>
      </c>
      <c r="J142" s="53">
        <f t="shared" si="47"/>
        <v>0</v>
      </c>
      <c r="K142" s="53"/>
      <c r="L142" s="112"/>
      <c r="M142" s="53">
        <f t="shared" si="48"/>
        <v>0</v>
      </c>
      <c r="N142" s="112"/>
      <c r="O142" s="53">
        <f t="shared" si="49"/>
        <v>0</v>
      </c>
      <c r="P142" s="53">
        <f t="shared" si="50"/>
        <v>0</v>
      </c>
    </row>
    <row r="143" spans="2:16" ht="12.5">
      <c r="B143" t="str">
        <f t="shared" si="30"/>
        <v/>
      </c>
      <c r="C143" s="49">
        <f>IF(D94="","-",+C142+1)</f>
        <v>2060</v>
      </c>
      <c r="D143" s="11">
        <f>IF(F142+SUM(E$100:E142)=D$93,F142,D$93-SUM(E$100:E142))</f>
        <v>0</v>
      </c>
      <c r="E143" s="374">
        <f t="shared" si="51"/>
        <v>0</v>
      </c>
      <c r="F143" s="54">
        <f t="shared" si="45"/>
        <v>0</v>
      </c>
      <c r="G143" s="54">
        <f t="shared" si="46"/>
        <v>0</v>
      </c>
      <c r="H143" s="444">
        <f t="shared" si="43"/>
        <v>0</v>
      </c>
      <c r="I143" s="445">
        <f t="shared" si="44"/>
        <v>0</v>
      </c>
      <c r="J143" s="53">
        <f t="shared" si="47"/>
        <v>0</v>
      </c>
      <c r="K143" s="53"/>
      <c r="L143" s="112"/>
      <c r="M143" s="53">
        <f t="shared" si="48"/>
        <v>0</v>
      </c>
      <c r="N143" s="112"/>
      <c r="O143" s="53">
        <f t="shared" si="49"/>
        <v>0</v>
      </c>
      <c r="P143" s="53">
        <f t="shared" si="50"/>
        <v>0</v>
      </c>
    </row>
    <row r="144" spans="2:16" ht="12.5">
      <c r="B144" t="str">
        <f t="shared" si="30"/>
        <v/>
      </c>
      <c r="C144" s="49">
        <f>IF(D94="","-",+C143+1)</f>
        <v>2061</v>
      </c>
      <c r="D144" s="11">
        <f>IF(F143+SUM(E$100:E143)=D$93,F143,D$93-SUM(E$100:E143))</f>
        <v>0</v>
      </c>
      <c r="E144" s="374">
        <f t="shared" si="51"/>
        <v>0</v>
      </c>
      <c r="F144" s="54">
        <f t="shared" si="45"/>
        <v>0</v>
      </c>
      <c r="G144" s="54">
        <f t="shared" si="46"/>
        <v>0</v>
      </c>
      <c r="H144" s="444">
        <f t="shared" si="43"/>
        <v>0</v>
      </c>
      <c r="I144" s="445">
        <f t="shared" si="44"/>
        <v>0</v>
      </c>
      <c r="J144" s="53">
        <f t="shared" si="47"/>
        <v>0</v>
      </c>
      <c r="K144" s="53"/>
      <c r="L144" s="112"/>
      <c r="M144" s="53">
        <f t="shared" si="48"/>
        <v>0</v>
      </c>
      <c r="N144" s="112"/>
      <c r="O144" s="53">
        <f t="shared" si="49"/>
        <v>0</v>
      </c>
      <c r="P144" s="53">
        <f t="shared" si="50"/>
        <v>0</v>
      </c>
    </row>
    <row r="145" spans="2:16" ht="12.5">
      <c r="B145" t="str">
        <f t="shared" si="30"/>
        <v/>
      </c>
      <c r="C145" s="49">
        <f>IF(D94="","-",+C144+1)</f>
        <v>2062</v>
      </c>
      <c r="D145" s="11">
        <f>IF(F144+SUM(E$100:E144)=D$93,F144,D$93-SUM(E$100:E144))</f>
        <v>0</v>
      </c>
      <c r="E145" s="374">
        <f t="shared" si="51"/>
        <v>0</v>
      </c>
      <c r="F145" s="54">
        <f t="shared" si="45"/>
        <v>0</v>
      </c>
      <c r="G145" s="54">
        <f t="shared" si="46"/>
        <v>0</v>
      </c>
      <c r="H145" s="444">
        <f t="shared" si="43"/>
        <v>0</v>
      </c>
      <c r="I145" s="445">
        <f t="shared" si="44"/>
        <v>0</v>
      </c>
      <c r="J145" s="53">
        <f t="shared" si="47"/>
        <v>0</v>
      </c>
      <c r="K145" s="53"/>
      <c r="L145" s="112"/>
      <c r="M145" s="53">
        <f t="shared" si="48"/>
        <v>0</v>
      </c>
      <c r="N145" s="112"/>
      <c r="O145" s="53">
        <f t="shared" si="49"/>
        <v>0</v>
      </c>
      <c r="P145" s="53">
        <f t="shared" si="50"/>
        <v>0</v>
      </c>
    </row>
    <row r="146" spans="2:16" ht="12.5">
      <c r="B146" t="str">
        <f t="shared" si="30"/>
        <v/>
      </c>
      <c r="C146" s="49">
        <f>IF(D94="","-",+C145+1)</f>
        <v>2063</v>
      </c>
      <c r="D146" s="11">
        <f>IF(F145+SUM(E$100:E145)=D$93,F145,D$93-SUM(E$100:E145))</f>
        <v>0</v>
      </c>
      <c r="E146" s="374">
        <f t="shared" si="51"/>
        <v>0</v>
      </c>
      <c r="F146" s="54">
        <f t="shared" si="45"/>
        <v>0</v>
      </c>
      <c r="G146" s="54">
        <f t="shared" si="46"/>
        <v>0</v>
      </c>
      <c r="H146" s="444">
        <f t="shared" si="43"/>
        <v>0</v>
      </c>
      <c r="I146" s="445">
        <f t="shared" si="44"/>
        <v>0</v>
      </c>
      <c r="J146" s="53">
        <f t="shared" si="47"/>
        <v>0</v>
      </c>
      <c r="K146" s="53"/>
      <c r="L146" s="112"/>
      <c r="M146" s="53">
        <f t="shared" si="48"/>
        <v>0</v>
      </c>
      <c r="N146" s="112"/>
      <c r="O146" s="53">
        <f t="shared" si="49"/>
        <v>0</v>
      </c>
      <c r="P146" s="53">
        <f t="shared" si="50"/>
        <v>0</v>
      </c>
    </row>
    <row r="147" spans="2:16" ht="12.5">
      <c r="B147" t="str">
        <f t="shared" si="30"/>
        <v/>
      </c>
      <c r="C147" s="49">
        <f>IF(D94="","-",+C146+1)</f>
        <v>2064</v>
      </c>
      <c r="D147" s="11">
        <f>IF(F146+SUM(E$100:E146)=D$93,F146,D$93-SUM(E$100:E146))</f>
        <v>0</v>
      </c>
      <c r="E147" s="374">
        <f t="shared" si="51"/>
        <v>0</v>
      </c>
      <c r="F147" s="54">
        <f t="shared" si="45"/>
        <v>0</v>
      </c>
      <c r="G147" s="54">
        <f t="shared" si="46"/>
        <v>0</v>
      </c>
      <c r="H147" s="444">
        <f t="shared" si="43"/>
        <v>0</v>
      </c>
      <c r="I147" s="445">
        <f t="shared" si="44"/>
        <v>0</v>
      </c>
      <c r="J147" s="53">
        <f t="shared" si="47"/>
        <v>0</v>
      </c>
      <c r="K147" s="53"/>
      <c r="L147" s="112"/>
      <c r="M147" s="53">
        <f t="shared" si="48"/>
        <v>0</v>
      </c>
      <c r="N147" s="112"/>
      <c r="O147" s="53">
        <f t="shared" si="49"/>
        <v>0</v>
      </c>
      <c r="P147" s="53">
        <f t="shared" si="50"/>
        <v>0</v>
      </c>
    </row>
    <row r="148" spans="2:16" ht="12.5">
      <c r="B148" t="str">
        <f t="shared" si="30"/>
        <v/>
      </c>
      <c r="C148" s="49">
        <f>IF(D94="","-",+C147+1)</f>
        <v>2065</v>
      </c>
      <c r="D148" s="11">
        <f>IF(F147+SUM(E$100:E147)=D$93,F147,D$93-SUM(E$100:E147))</f>
        <v>0</v>
      </c>
      <c r="E148" s="374">
        <f t="shared" si="51"/>
        <v>0</v>
      </c>
      <c r="F148" s="54">
        <f t="shared" si="45"/>
        <v>0</v>
      </c>
      <c r="G148" s="54">
        <f t="shared" si="46"/>
        <v>0</v>
      </c>
      <c r="H148" s="444">
        <f t="shared" si="43"/>
        <v>0</v>
      </c>
      <c r="I148" s="445">
        <f t="shared" si="44"/>
        <v>0</v>
      </c>
      <c r="J148" s="53">
        <f t="shared" si="47"/>
        <v>0</v>
      </c>
      <c r="K148" s="53"/>
      <c r="L148" s="112"/>
      <c r="M148" s="53">
        <f t="shared" si="48"/>
        <v>0</v>
      </c>
      <c r="N148" s="112"/>
      <c r="O148" s="53">
        <f t="shared" si="49"/>
        <v>0</v>
      </c>
      <c r="P148" s="53">
        <f t="shared" si="50"/>
        <v>0</v>
      </c>
    </row>
    <row r="149" spans="2:16" ht="12.5">
      <c r="B149" t="str">
        <f t="shared" si="30"/>
        <v/>
      </c>
      <c r="C149" s="49">
        <f>IF(D94="","-",+C148+1)</f>
        <v>2066</v>
      </c>
      <c r="D149" s="11">
        <f>IF(F148+SUM(E$100:E148)=D$93,F148,D$93-SUM(E$100:E148))</f>
        <v>0</v>
      </c>
      <c r="E149" s="374">
        <f t="shared" si="51"/>
        <v>0</v>
      </c>
      <c r="F149" s="54">
        <f t="shared" si="45"/>
        <v>0</v>
      </c>
      <c r="G149" s="54">
        <f t="shared" si="46"/>
        <v>0</v>
      </c>
      <c r="H149" s="444">
        <f t="shared" si="43"/>
        <v>0</v>
      </c>
      <c r="I149" s="445">
        <f t="shared" si="44"/>
        <v>0</v>
      </c>
      <c r="J149" s="53">
        <f t="shared" si="47"/>
        <v>0</v>
      </c>
      <c r="K149" s="53"/>
      <c r="L149" s="112"/>
      <c r="M149" s="53">
        <f t="shared" si="48"/>
        <v>0</v>
      </c>
      <c r="N149" s="112"/>
      <c r="O149" s="53">
        <f t="shared" si="49"/>
        <v>0</v>
      </c>
      <c r="P149" s="53">
        <f t="shared" si="50"/>
        <v>0</v>
      </c>
    </row>
    <row r="150" spans="2:16" ht="12.5">
      <c r="B150" t="str">
        <f t="shared" si="30"/>
        <v/>
      </c>
      <c r="C150" s="49">
        <f>IF(D94="","-",+C149+1)</f>
        <v>2067</v>
      </c>
      <c r="D150" s="11">
        <f>IF(F149+SUM(E$100:E149)=D$93,F149,D$93-SUM(E$100:E149))</f>
        <v>0</v>
      </c>
      <c r="E150" s="374">
        <f t="shared" si="51"/>
        <v>0</v>
      </c>
      <c r="F150" s="54">
        <f t="shared" si="45"/>
        <v>0</v>
      </c>
      <c r="G150" s="54">
        <f t="shared" si="46"/>
        <v>0</v>
      </c>
      <c r="H150" s="444">
        <f t="shared" si="43"/>
        <v>0</v>
      </c>
      <c r="I150" s="445">
        <f t="shared" si="44"/>
        <v>0</v>
      </c>
      <c r="J150" s="53">
        <f t="shared" si="47"/>
        <v>0</v>
      </c>
      <c r="K150" s="53"/>
      <c r="L150" s="112"/>
      <c r="M150" s="53">
        <f t="shared" si="48"/>
        <v>0</v>
      </c>
      <c r="N150" s="112"/>
      <c r="O150" s="53">
        <f t="shared" si="49"/>
        <v>0</v>
      </c>
      <c r="P150" s="53">
        <f t="shared" si="50"/>
        <v>0</v>
      </c>
    </row>
    <row r="151" spans="2:16" ht="12.5">
      <c r="B151" t="str">
        <f t="shared" si="30"/>
        <v/>
      </c>
      <c r="C151" s="49">
        <f>IF(D94="","-",+C150+1)</f>
        <v>2068</v>
      </c>
      <c r="D151" s="11">
        <f>IF(F150+SUM(E$100:E150)=D$93,F150,D$93-SUM(E$100:E150))</f>
        <v>0</v>
      </c>
      <c r="E151" s="374">
        <f t="shared" si="51"/>
        <v>0</v>
      </c>
      <c r="F151" s="54">
        <f t="shared" si="45"/>
        <v>0</v>
      </c>
      <c r="G151" s="54">
        <f t="shared" si="46"/>
        <v>0</v>
      </c>
      <c r="H151" s="444">
        <f t="shared" si="43"/>
        <v>0</v>
      </c>
      <c r="I151" s="445">
        <f t="shared" si="44"/>
        <v>0</v>
      </c>
      <c r="J151" s="53">
        <f t="shared" si="47"/>
        <v>0</v>
      </c>
      <c r="K151" s="53"/>
      <c r="L151" s="112"/>
      <c r="M151" s="53">
        <f t="shared" si="48"/>
        <v>0</v>
      </c>
      <c r="N151" s="112"/>
      <c r="O151" s="53">
        <f t="shared" si="49"/>
        <v>0</v>
      </c>
      <c r="P151" s="53">
        <f t="shared" si="50"/>
        <v>0</v>
      </c>
    </row>
    <row r="152" spans="2:16" ht="12.5">
      <c r="B152" t="str">
        <f t="shared" si="30"/>
        <v/>
      </c>
      <c r="C152" s="49">
        <f>IF(D94="","-",+C151+1)</f>
        <v>2069</v>
      </c>
      <c r="D152" s="11">
        <f>IF(F151+SUM(E$100:E151)=D$93,F151,D$93-SUM(E$100:E151))</f>
        <v>0</v>
      </c>
      <c r="E152" s="374">
        <f t="shared" si="51"/>
        <v>0</v>
      </c>
      <c r="F152" s="54">
        <f t="shared" si="45"/>
        <v>0</v>
      </c>
      <c r="G152" s="54">
        <f t="shared" si="46"/>
        <v>0</v>
      </c>
      <c r="H152" s="444">
        <f t="shared" si="43"/>
        <v>0</v>
      </c>
      <c r="I152" s="445">
        <f t="shared" si="44"/>
        <v>0</v>
      </c>
      <c r="J152" s="53">
        <f t="shared" si="47"/>
        <v>0</v>
      </c>
      <c r="K152" s="53"/>
      <c r="L152" s="112"/>
      <c r="M152" s="53">
        <f t="shared" si="48"/>
        <v>0</v>
      </c>
      <c r="N152" s="112"/>
      <c r="O152" s="53">
        <f t="shared" si="49"/>
        <v>0</v>
      </c>
      <c r="P152" s="53">
        <f t="shared" si="50"/>
        <v>0</v>
      </c>
    </row>
    <row r="153" spans="2:16" ht="12.5">
      <c r="B153" t="str">
        <f t="shared" si="30"/>
        <v/>
      </c>
      <c r="C153" s="49">
        <f>IF(D94="","-",+C152+1)</f>
        <v>2070</v>
      </c>
      <c r="D153" s="11">
        <f>IF(F152+SUM(E$100:E152)=D$93,F152,D$93-SUM(E$100:E152))</f>
        <v>0</v>
      </c>
      <c r="E153" s="374">
        <f t="shared" si="51"/>
        <v>0</v>
      </c>
      <c r="F153" s="54">
        <f t="shared" si="45"/>
        <v>0</v>
      </c>
      <c r="G153" s="54">
        <f t="shared" si="46"/>
        <v>0</v>
      </c>
      <c r="H153" s="444">
        <f t="shared" si="43"/>
        <v>0</v>
      </c>
      <c r="I153" s="445">
        <f t="shared" si="44"/>
        <v>0</v>
      </c>
      <c r="J153" s="53">
        <f t="shared" si="47"/>
        <v>0</v>
      </c>
      <c r="K153" s="53"/>
      <c r="L153" s="112"/>
      <c r="M153" s="53">
        <f t="shared" si="48"/>
        <v>0</v>
      </c>
      <c r="N153" s="112"/>
      <c r="O153" s="53">
        <f t="shared" si="49"/>
        <v>0</v>
      </c>
      <c r="P153" s="53">
        <f t="shared" si="50"/>
        <v>0</v>
      </c>
    </row>
    <row r="154" spans="2:16" ht="12.5">
      <c r="B154" t="str">
        <f t="shared" si="30"/>
        <v/>
      </c>
      <c r="C154" s="49">
        <f>IF(D94="","-",+C153+1)</f>
        <v>2071</v>
      </c>
      <c r="D154" s="11">
        <f>IF(F153+SUM(E$100:E153)=D$93,F153,D$93-SUM(E$100:E153))</f>
        <v>0</v>
      </c>
      <c r="E154" s="374">
        <f t="shared" si="51"/>
        <v>0</v>
      </c>
      <c r="F154" s="54">
        <f t="shared" si="45"/>
        <v>0</v>
      </c>
      <c r="G154" s="54">
        <f t="shared" si="46"/>
        <v>0</v>
      </c>
      <c r="H154" s="444">
        <f t="shared" si="43"/>
        <v>0</v>
      </c>
      <c r="I154" s="445">
        <f t="shared" si="44"/>
        <v>0</v>
      </c>
      <c r="J154" s="53">
        <f t="shared" si="47"/>
        <v>0</v>
      </c>
      <c r="K154" s="53"/>
      <c r="L154" s="112"/>
      <c r="M154" s="53">
        <f t="shared" si="48"/>
        <v>0</v>
      </c>
      <c r="N154" s="112"/>
      <c r="O154" s="53">
        <f t="shared" si="49"/>
        <v>0</v>
      </c>
      <c r="P154" s="53">
        <f t="shared" si="50"/>
        <v>0</v>
      </c>
    </row>
    <row r="155" spans="2:16" ht="13" thickBot="1">
      <c r="B155" t="str">
        <f t="shared" si="30"/>
        <v/>
      </c>
      <c r="C155" s="58">
        <f>IF(D94="","-",+C154+1)</f>
        <v>2072</v>
      </c>
      <c r="D155" s="82">
        <f>IF(F154+SUM(E$100:E154)=D$93,F154,D$93-SUM(E$100:E154))</f>
        <v>0</v>
      </c>
      <c r="E155" s="386">
        <f t="shared" si="51"/>
        <v>0</v>
      </c>
      <c r="F155" s="59">
        <f t="shared" si="45"/>
        <v>0</v>
      </c>
      <c r="G155" s="59">
        <f t="shared" si="46"/>
        <v>0</v>
      </c>
      <c r="H155" s="441">
        <f t="shared" si="43"/>
        <v>0</v>
      </c>
      <c r="I155" s="442">
        <f t="shared" si="44"/>
        <v>0</v>
      </c>
      <c r="J155" s="63">
        <f t="shared" si="47"/>
        <v>0</v>
      </c>
      <c r="K155" s="53"/>
      <c r="L155" s="113"/>
      <c r="M155" s="63">
        <f t="shared" si="48"/>
        <v>0</v>
      </c>
      <c r="N155" s="113"/>
      <c r="O155" s="63">
        <f t="shared" si="49"/>
        <v>0</v>
      </c>
      <c r="P155" s="63">
        <f t="shared" si="50"/>
        <v>0</v>
      </c>
    </row>
    <row r="156" spans="2:16" ht="12.5">
      <c r="C156" s="11" t="s">
        <v>75</v>
      </c>
      <c r="D156" s="239"/>
      <c r="E156" s="239">
        <f>SUM(E100:E155)</f>
        <v>9653726</v>
      </c>
      <c r="F156" s="239"/>
      <c r="G156" s="239"/>
      <c r="H156" s="239">
        <f>SUM(H100:H155)</f>
        <v>21085177.324676648</v>
      </c>
      <c r="I156" s="239">
        <f>SUM(I100:I155)</f>
        <v>21085177.324676648</v>
      </c>
      <c r="J156" s="239">
        <f>SUM(J100:J155)</f>
        <v>0</v>
      </c>
      <c r="K156" s="239"/>
      <c r="L156" s="239"/>
      <c r="M156" s="239"/>
      <c r="N156" s="239"/>
      <c r="O156" s="239"/>
      <c r="P156" s="1"/>
    </row>
    <row r="157" spans="2:16" ht="12.5">
      <c r="C157" t="s">
        <v>90</v>
      </c>
      <c r="D157" s="2"/>
      <c r="E157" s="1"/>
      <c r="F157" s="1"/>
      <c r="G157" s="1"/>
      <c r="H157" s="1"/>
      <c r="I157" s="257"/>
      <c r="J157" s="257"/>
      <c r="K157" s="239"/>
      <c r="L157" s="257"/>
      <c r="M157" s="257"/>
      <c r="N157" s="257"/>
      <c r="O157" s="257"/>
      <c r="P157" s="1"/>
    </row>
    <row r="158" spans="2:16" ht="12.5">
      <c r="C158" s="83"/>
      <c r="D158" s="2"/>
      <c r="E158" s="1"/>
      <c r="F158" s="1"/>
      <c r="G158" s="1"/>
      <c r="H158" s="1"/>
      <c r="I158" s="257"/>
      <c r="J158" s="257"/>
      <c r="K158" s="239"/>
      <c r="L158" s="257"/>
      <c r="M158" s="257"/>
      <c r="N158" s="257"/>
      <c r="O158" s="257"/>
      <c r="P158" s="1"/>
    </row>
    <row r="159" spans="2:16" ht="13">
      <c r="C159" s="97" t="s">
        <v>130</v>
      </c>
      <c r="D159" s="2"/>
      <c r="E159" s="1"/>
      <c r="F159" s="1"/>
      <c r="G159" s="1"/>
      <c r="H159" s="1"/>
      <c r="I159" s="257"/>
      <c r="J159" s="257"/>
      <c r="K159" s="239"/>
      <c r="L159" s="257"/>
      <c r="M159" s="257"/>
      <c r="N159" s="257"/>
      <c r="O159" s="257"/>
      <c r="P159" s="1"/>
    </row>
    <row r="160" spans="2:16" ht="13">
      <c r="C160" s="25" t="s">
        <v>76</v>
      </c>
      <c r="D160" s="11"/>
      <c r="E160" s="11"/>
      <c r="F160" s="11"/>
      <c r="G160" s="11"/>
      <c r="H160" s="239"/>
      <c r="I160" s="239"/>
      <c r="J160" s="64"/>
      <c r="K160" s="64"/>
      <c r="L160" s="64"/>
      <c r="M160" s="64"/>
      <c r="N160" s="64"/>
      <c r="O160" s="64"/>
      <c r="P160" s="1"/>
    </row>
    <row r="161" spans="3:16" ht="13">
      <c r="C161" s="84" t="s">
        <v>77</v>
      </c>
      <c r="D161" s="11"/>
      <c r="E161" s="11"/>
      <c r="F161" s="11"/>
      <c r="G161" s="11"/>
      <c r="H161" s="239"/>
      <c r="I161" s="239"/>
      <c r="J161" s="64"/>
      <c r="K161" s="64"/>
      <c r="L161" s="64"/>
      <c r="M161" s="64"/>
      <c r="N161" s="64"/>
      <c r="O161" s="64"/>
      <c r="P161" s="1"/>
    </row>
    <row r="162" spans="3:16" ht="13">
      <c r="C162" s="84"/>
      <c r="D162" s="11"/>
      <c r="E162" s="11"/>
      <c r="F162" s="11"/>
      <c r="G162" s="11"/>
      <c r="H162" s="239"/>
      <c r="I162" s="239"/>
      <c r="J162" s="64"/>
      <c r="K162" s="64"/>
      <c r="L162" s="64"/>
      <c r="M162" s="64"/>
      <c r="N162" s="64"/>
      <c r="O162" s="64"/>
      <c r="P162" s="1"/>
    </row>
    <row r="163" spans="3:16" ht="17.5">
      <c r="C163" s="84"/>
      <c r="D163" s="11"/>
      <c r="E163" s="11"/>
      <c r="F163" s="11"/>
      <c r="G163" s="11"/>
      <c r="H163" s="239"/>
      <c r="I163" s="239"/>
      <c r="J163" s="64"/>
      <c r="K163" s="64"/>
      <c r="L163" s="64"/>
      <c r="M163" s="64"/>
      <c r="N163" s="64"/>
      <c r="P163" s="95" t="s">
        <v>129</v>
      </c>
    </row>
  </sheetData>
  <conditionalFormatting sqref="C17:C73">
    <cfRule type="cellIs" dxfId="27" priority="1" stopIfTrue="1" operator="equal">
      <formula>$I$10</formula>
    </cfRule>
  </conditionalFormatting>
  <conditionalFormatting sqref="C100:C155">
    <cfRule type="cellIs" dxfId="26"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8"/>
  <dimension ref="A1:U134"/>
  <sheetViews>
    <sheetView topLeftCell="A84" zoomScale="80" zoomScaleNormal="80" zoomScaleSheetLayoutView="90" workbookViewId="0">
      <selection activeCell="F121" sqref="F121"/>
    </sheetView>
  </sheetViews>
  <sheetFormatPr defaultColWidth="8.7265625" defaultRowHeight="12.75" customHeight="1"/>
  <cols>
    <col min="1" max="1" width="8.1796875" customWidth="1"/>
    <col min="2" max="2" width="6.7265625" customWidth="1"/>
    <col min="3" max="3" width="23.26953125" customWidth="1"/>
    <col min="4" max="8" width="17.7265625" customWidth="1"/>
    <col min="9" max="9" width="16.1796875" customWidth="1"/>
    <col min="10" max="10" width="2.1796875" customWidth="1"/>
    <col min="11" max="11" width="17.7265625" customWidth="1"/>
    <col min="12" max="12" width="16.1796875" customWidth="1"/>
    <col min="13" max="13" width="17.7265625" customWidth="1"/>
    <col min="14" max="14" width="16.7265625" customWidth="1"/>
    <col min="15" max="15" width="22.453125" customWidth="1"/>
    <col min="16" max="16" width="3.54296875" bestFit="1" customWidth="1"/>
    <col min="17" max="17" width="4.7265625" customWidth="1"/>
    <col min="18" max="18" width="15.453125" customWidth="1"/>
    <col min="19" max="19" width="81.81640625" bestFit="1" customWidth="1"/>
    <col min="23" max="23" width="9.1796875" customWidth="1"/>
  </cols>
  <sheetData>
    <row r="1" spans="1:21" ht="17.5">
      <c r="A1" s="496" t="s">
        <v>109</v>
      </c>
      <c r="B1" s="497"/>
      <c r="C1" s="497"/>
      <c r="D1" s="497"/>
      <c r="E1" s="497"/>
      <c r="F1" s="497"/>
      <c r="G1" s="497"/>
      <c r="H1" s="497"/>
      <c r="I1" s="497"/>
      <c r="J1" s="497"/>
    </row>
    <row r="2" spans="1:21" ht="17.5">
      <c r="A2" s="499" t="str">
        <f>L19&amp;" Cost of Service Formula Rate Projected on "&amp;L19-1&amp;" FF1 Balances"</f>
        <v>2026 Cost of Service Formula Rate Projected on 2025 FF1 Balances</v>
      </c>
      <c r="B2" s="499"/>
      <c r="C2" s="499"/>
      <c r="D2" s="499"/>
      <c r="E2" s="499"/>
      <c r="F2" s="499"/>
      <c r="G2" s="499"/>
      <c r="H2" s="499"/>
      <c r="I2" s="499"/>
      <c r="J2" s="499"/>
    </row>
    <row r="3" spans="1:21" ht="18">
      <c r="A3" s="498" t="s">
        <v>124</v>
      </c>
      <c r="B3" s="499"/>
      <c r="C3" s="499"/>
      <c r="D3" s="499"/>
      <c r="E3" s="499"/>
      <c r="F3" s="499"/>
      <c r="G3" s="499"/>
      <c r="H3" s="499"/>
      <c r="I3" s="499"/>
      <c r="J3" s="499"/>
      <c r="Q3" s="90" t="s">
        <v>110</v>
      </c>
    </row>
    <row r="4" spans="1:21" ht="17.5">
      <c r="A4" s="499" t="str">
        <f>"Based on a Carrying Charge Derived from ""Historic"" "&amp;L19-1&amp;" Data"</f>
        <v>Based on a Carrying Charge Derived from "Historic" 2025 Data</v>
      </c>
      <c r="B4" s="499"/>
      <c r="C4" s="499"/>
      <c r="D4" s="499"/>
      <c r="E4" s="499"/>
      <c r="F4" s="499"/>
      <c r="G4" s="499"/>
      <c r="H4" s="499"/>
      <c r="I4" s="499"/>
      <c r="J4" s="499"/>
      <c r="K4" s="499"/>
    </row>
    <row r="5" spans="1:21" ht="18">
      <c r="A5" s="500" t="s">
        <v>188</v>
      </c>
      <c r="B5" s="500"/>
      <c r="C5" s="500"/>
      <c r="D5" s="500"/>
      <c r="E5" s="500"/>
      <c r="F5" s="500"/>
      <c r="G5" s="500"/>
      <c r="H5" s="500"/>
      <c r="I5" s="500"/>
      <c r="J5" s="500"/>
    </row>
    <row r="6" spans="1:21" ht="18">
      <c r="A6" s="131"/>
      <c r="B6" s="131"/>
      <c r="C6" s="131"/>
      <c r="D6" s="131"/>
      <c r="E6" s="131"/>
      <c r="F6" s="131"/>
      <c r="G6" s="131"/>
      <c r="H6" s="131"/>
      <c r="I6" s="131"/>
      <c r="J6" s="131"/>
    </row>
    <row r="7" spans="1:21" ht="12.5">
      <c r="D7" s="136"/>
      <c r="H7" s="180"/>
    </row>
    <row r="8" spans="1:21" ht="33.75" customHeight="1">
      <c r="B8" s="4" t="s">
        <v>0</v>
      </c>
      <c r="C8" s="494" t="str">
        <f>"Calculate Return and Income Taxes with "&amp;F13&amp;" basis point ROE increase for Projects Qualified for Incentive."</f>
        <v>Calculate Return and Income Taxes with 0 basis point ROE increase for Projects Qualified for Incentive.</v>
      </c>
      <c r="D8" s="495"/>
      <c r="E8" s="495"/>
      <c r="F8" s="495"/>
      <c r="G8" s="495"/>
      <c r="H8" s="495"/>
      <c r="R8" s="197"/>
    </row>
    <row r="9" spans="1:21" ht="12.5">
      <c r="D9" s="136"/>
      <c r="H9" s="180"/>
    </row>
    <row r="10" spans="1:21" ht="15.5">
      <c r="C10" s="6" t="str">
        <f>"A.   Determine 'R' with hypothetical "&amp;F13&amp;" basis point increase in ROE for Identified Projects"</f>
        <v>A.   Determine 'R' with hypothetical 0 basis point increase in ROE for Identified Projects</v>
      </c>
      <c r="D10" s="136"/>
      <c r="H10" s="180"/>
    </row>
    <row r="11" spans="1:21" ht="12.5">
      <c r="D11" s="136"/>
      <c r="H11" s="180"/>
    </row>
    <row r="12" spans="1:21" ht="12.5">
      <c r="C12" s="198" t="str">
        <f>S102</f>
        <v xml:space="preserve">   ROE w/o incentives  (TCOS, ln 143)</v>
      </c>
      <c r="D12" s="136"/>
      <c r="E12" s="199"/>
      <c r="F12" s="200">
        <f>+R102</f>
        <v>0.105</v>
      </c>
      <c r="G12" s="201"/>
      <c r="H12" s="202"/>
      <c r="I12" s="203"/>
      <c r="J12" s="203"/>
      <c r="K12" s="203"/>
      <c r="L12" s="203"/>
      <c r="M12" s="203"/>
      <c r="N12" s="203"/>
      <c r="O12" s="199"/>
      <c r="P12" s="203"/>
      <c r="Q12" s="1"/>
      <c r="U12" s="1"/>
    </row>
    <row r="13" spans="1:21" ht="12.5">
      <c r="C13" s="198" t="s">
        <v>1</v>
      </c>
      <c r="D13" s="136"/>
      <c r="E13" s="199"/>
      <c r="F13" s="204">
        <f>+R103</f>
        <v>0</v>
      </c>
      <c r="G13" t="s">
        <v>133</v>
      </c>
      <c r="K13" s="203"/>
      <c r="L13" s="203"/>
      <c r="M13" s="203"/>
      <c r="N13" s="203"/>
      <c r="O13" s="199"/>
      <c r="P13" s="203"/>
      <c r="Q13" s="1"/>
      <c r="U13" s="1"/>
    </row>
    <row r="14" spans="1:21" ht="13.5" thickBot="1">
      <c r="C14" s="198" t="str">
        <f>"   ROE with additional "&amp;F13&amp;" basis point incentive"</f>
        <v xml:space="preserve">   ROE with additional 0 basis point incentive</v>
      </c>
      <c r="D14" s="199"/>
      <c r="E14" s="199"/>
      <c r="F14" s="205">
        <f>IF((F12+(F13/10000)&gt;0.1245),"ERROR",F12+(F13/10000))</f>
        <v>0.105</v>
      </c>
      <c r="G14" s="206" t="s">
        <v>2</v>
      </c>
      <c r="H14" s="203"/>
      <c r="I14" s="203"/>
      <c r="J14" s="203"/>
      <c r="K14" s="203"/>
      <c r="L14" s="203"/>
      <c r="M14" s="203"/>
      <c r="N14" s="203"/>
      <c r="O14" s="199"/>
      <c r="P14" s="203"/>
      <c r="Q14" s="1"/>
      <c r="U14" s="1"/>
    </row>
    <row r="15" spans="1:21" ht="12.5">
      <c r="C15" s="198" t="s">
        <v>3</v>
      </c>
      <c r="D15" s="136"/>
      <c r="E15" s="199"/>
      <c r="F15" s="205"/>
      <c r="G15" s="199"/>
      <c r="H15" s="203"/>
      <c r="I15" s="203"/>
      <c r="J15" s="203"/>
      <c r="K15" s="488" t="s">
        <v>4</v>
      </c>
      <c r="L15" s="489"/>
      <c r="M15" s="489"/>
      <c r="N15" s="489"/>
      <c r="O15" s="490"/>
      <c r="P15" s="203"/>
      <c r="Q15" s="1"/>
      <c r="U15" s="1"/>
    </row>
    <row r="16" spans="1:21" ht="12.5">
      <c r="C16" s="203"/>
      <c r="D16" s="207" t="s">
        <v>5</v>
      </c>
      <c r="E16" s="207" t="s">
        <v>6</v>
      </c>
      <c r="F16" s="208" t="s">
        <v>7</v>
      </c>
      <c r="G16" s="199"/>
      <c r="H16" s="203"/>
      <c r="I16" s="203"/>
      <c r="J16" s="203"/>
      <c r="K16" s="491"/>
      <c r="L16" s="492"/>
      <c r="M16" s="492"/>
      <c r="N16" s="492"/>
      <c r="O16" s="493"/>
      <c r="P16" s="203"/>
      <c r="Q16" s="1"/>
    </row>
    <row r="17" spans="3:21" ht="12.5">
      <c r="C17" s="209" t="s">
        <v>8</v>
      </c>
      <c r="D17" s="210">
        <f>+R104</f>
        <v>0.44847834017216842</v>
      </c>
      <c r="E17" s="211">
        <f>+R105</f>
        <v>3.9865592735061559E-2</v>
      </c>
      <c r="F17" s="212">
        <f>E17*D17</f>
        <v>1.7878854859800064E-2</v>
      </c>
      <c r="G17" s="199"/>
      <c r="H17" s="203"/>
      <c r="I17" s="213"/>
      <c r="J17" s="213"/>
      <c r="K17" s="214"/>
      <c r="L17" s="215"/>
      <c r="M17" s="203" t="s">
        <v>9</v>
      </c>
      <c r="N17" s="203" t="s">
        <v>10</v>
      </c>
      <c r="O17" s="216" t="s">
        <v>11</v>
      </c>
      <c r="P17" s="203"/>
      <c r="Q17" s="1"/>
      <c r="U17" s="203"/>
    </row>
    <row r="18" spans="3:21" ht="12.5">
      <c r="C18" s="209" t="s">
        <v>12</v>
      </c>
      <c r="D18" s="210">
        <f>+R106</f>
        <v>0</v>
      </c>
      <c r="E18" s="211">
        <f>+R107</f>
        <v>0</v>
      </c>
      <c r="F18" s="212">
        <f>E18*D18</f>
        <v>0</v>
      </c>
      <c r="G18" s="217"/>
      <c r="H18" s="217"/>
      <c r="I18" s="218"/>
      <c r="J18" s="218"/>
      <c r="K18" s="219"/>
      <c r="O18" s="220"/>
      <c r="P18" s="217"/>
      <c r="Q18" s="1"/>
      <c r="U18" s="1"/>
    </row>
    <row r="19" spans="3:21" ht="13" thickBot="1">
      <c r="C19" s="209" t="s">
        <v>13</v>
      </c>
      <c r="D19" s="210">
        <f>+R108</f>
        <v>0.55152165982783152</v>
      </c>
      <c r="E19" s="211">
        <f>+F14</f>
        <v>0.105</v>
      </c>
      <c r="F19" s="221">
        <f>E19*D19</f>
        <v>5.7909774281922309E-2</v>
      </c>
      <c r="G19" s="217"/>
      <c r="H19" s="217"/>
      <c r="I19" s="205"/>
      <c r="J19" s="218"/>
      <c r="K19" s="222" t="s">
        <v>14</v>
      </c>
      <c r="L19" s="223">
        <v>2026</v>
      </c>
      <c r="M19" s="224">
        <f>SUM('OKT.001:OKT.xyz - blank'!N5)</f>
        <v>44287207.733890466</v>
      </c>
      <c r="N19" s="224">
        <f>SUM('OKT.001:OKT.xyz - blank'!N6)</f>
        <v>44287207.733890466</v>
      </c>
      <c r="O19" s="225">
        <f>+N19-M19</f>
        <v>0</v>
      </c>
      <c r="P19" s="218"/>
      <c r="Q19" s="1"/>
      <c r="U19" s="1"/>
    </row>
    <row r="20" spans="3:21" ht="12.5">
      <c r="C20" s="198"/>
      <c r="D20" s="199"/>
      <c r="E20" s="226" t="s">
        <v>15</v>
      </c>
      <c r="F20" s="212">
        <f>SUM(F17:F19)</f>
        <v>7.578862914172238E-2</v>
      </c>
      <c r="G20" s="217"/>
      <c r="H20" s="217"/>
      <c r="I20" s="218"/>
      <c r="J20" s="218"/>
      <c r="M20" s="227" t="str">
        <f>IF(M19=SUM('OKT.001:OKT.xyz - blank'!N5),"","ERROR")</f>
        <v/>
      </c>
      <c r="N20" s="227" t="str">
        <f>IF(N19=SUM('OKT.001:OKT.xyz - blank'!N6),"","ERROR")</f>
        <v/>
      </c>
      <c r="O20" s="227" t="str">
        <f>IF(O19=SUM('OKT.001:OKT.xyz - blank'!N7),"","ERROR")</f>
        <v/>
      </c>
      <c r="P20" s="217"/>
      <c r="Q20" s="1"/>
      <c r="U20" s="1"/>
    </row>
    <row r="21" spans="3:21" ht="13">
      <c r="D21" s="228"/>
      <c r="E21" s="228"/>
      <c r="F21" s="217"/>
      <c r="G21" s="217"/>
      <c r="H21" s="217"/>
      <c r="I21" s="217"/>
      <c r="J21" s="217"/>
      <c r="K21" s="25" t="s">
        <v>16</v>
      </c>
      <c r="P21" s="217"/>
      <c r="Q21" s="1"/>
      <c r="U21" s="1"/>
    </row>
    <row r="22" spans="3:21" ht="15.5">
      <c r="C22" s="6" t="str">
        <f>"B.   Determine Return using 'R' with hypothetical "&amp;F13&amp;" basis point ROE increase for Identified Projects."</f>
        <v>B.   Determine Return using 'R' with hypothetical 0 basis point ROE increase for Identified Projects.</v>
      </c>
      <c r="D22" s="228"/>
      <c r="E22" s="228"/>
      <c r="F22" s="217"/>
      <c r="G22" s="217"/>
      <c r="H22" s="199"/>
      <c r="I22" s="217"/>
      <c r="J22" s="217"/>
      <c r="K22" t="s">
        <v>17</v>
      </c>
      <c r="P22" s="217"/>
      <c r="Q22" s="1"/>
      <c r="U22" s="1"/>
    </row>
    <row r="23" spans="3:21" ht="12.5">
      <c r="C23" s="203"/>
      <c r="D23" s="228"/>
      <c r="E23" s="228"/>
      <c r="F23" s="217"/>
      <c r="G23" s="217"/>
      <c r="H23" s="217"/>
      <c r="I23" s="217"/>
      <c r="J23" s="217"/>
      <c r="K23" s="218"/>
      <c r="L23" s="215"/>
      <c r="M23" s="229"/>
      <c r="N23" s="218"/>
      <c r="O23" s="217"/>
      <c r="P23" s="217"/>
      <c r="Q23" s="1"/>
      <c r="U23" s="1"/>
    </row>
    <row r="24" spans="3:21" ht="12.5">
      <c r="C24" s="198" t="str">
        <f>+S109</f>
        <v xml:space="preserve">   Rate Base  (TCOS, ln 63)</v>
      </c>
      <c r="D24" s="199"/>
      <c r="E24" s="230">
        <f>+R109</f>
        <v>1537962428.1760836</v>
      </c>
      <c r="F24" s="231"/>
      <c r="G24" s="217"/>
      <c r="H24" s="217"/>
      <c r="I24" s="217"/>
      <c r="J24" s="217"/>
      <c r="K24" s="217"/>
      <c r="L24" s="217"/>
      <c r="M24" s="217"/>
      <c r="N24" s="217"/>
      <c r="O24" s="217"/>
      <c r="P24" s="231"/>
      <c r="Q24" s="1"/>
      <c r="U24" s="1"/>
    </row>
    <row r="25" spans="3:21" ht="12.5">
      <c r="C25" s="203" t="s">
        <v>18</v>
      </c>
      <c r="D25" s="201"/>
      <c r="E25" s="232">
        <f>F20</f>
        <v>7.578862914172238E-2</v>
      </c>
      <c r="F25" s="217"/>
      <c r="G25" s="217"/>
      <c r="H25" s="217"/>
      <c r="I25" s="217"/>
      <c r="J25" s="217"/>
      <c r="K25" s="217"/>
      <c r="L25" s="217"/>
      <c r="M25" s="233"/>
      <c r="N25" s="217"/>
      <c r="O25" s="217"/>
      <c r="P25" s="217"/>
      <c r="Q25" s="1"/>
      <c r="U25" s="1"/>
    </row>
    <row r="26" spans="3:21" ht="12.5">
      <c r="C26" s="234" t="s">
        <v>19</v>
      </c>
      <c r="D26" s="234"/>
      <c r="E26" s="218">
        <f>E24*E25</f>
        <v>116560064.10294004</v>
      </c>
      <c r="F26" s="217"/>
      <c r="G26" s="217"/>
      <c r="H26" s="217"/>
      <c r="I26" s="218"/>
      <c r="J26" s="218"/>
      <c r="K26" s="218"/>
      <c r="L26" s="218"/>
      <c r="M26" s="218"/>
      <c r="N26" s="218"/>
      <c r="O26" s="217"/>
      <c r="P26" s="217"/>
      <c r="Q26" s="1"/>
      <c r="U26" s="1"/>
    </row>
    <row r="27" spans="3:21" ht="12.5">
      <c r="C27" s="234"/>
      <c r="D27" s="203"/>
      <c r="E27" s="203"/>
      <c r="F27" s="217"/>
      <c r="G27" s="217"/>
      <c r="H27" s="217"/>
      <c r="I27" s="218"/>
      <c r="J27" s="218"/>
      <c r="K27" s="218"/>
      <c r="L27" s="218"/>
      <c r="M27" s="218"/>
      <c r="N27" s="218"/>
      <c r="O27" s="217"/>
      <c r="P27" s="217"/>
      <c r="Q27" s="1"/>
      <c r="U27" s="1"/>
    </row>
    <row r="28" spans="3:21" ht="15.5">
      <c r="C28" s="6" t="str">
        <f>"C.   Determine Income Taxes using Return with hypothetical "&amp;F13&amp;" basis point ROE increase for Identified Projects."</f>
        <v>C.   Determine Income Taxes using Return with hypothetical 0 basis point ROE increase for Identified Projects.</v>
      </c>
      <c r="D28" s="235"/>
      <c r="E28" s="235"/>
      <c r="F28" s="236"/>
      <c r="G28" s="236"/>
      <c r="H28" s="236"/>
      <c r="I28" s="237"/>
      <c r="J28" s="237"/>
      <c r="K28" s="237"/>
      <c r="L28" s="237"/>
      <c r="M28" s="237"/>
      <c r="N28" s="237"/>
      <c r="O28" s="236"/>
      <c r="P28" s="236"/>
      <c r="Q28" s="1"/>
      <c r="U28" s="1"/>
    </row>
    <row r="29" spans="3:21" ht="13">
      <c r="C29" s="198"/>
      <c r="D29" s="203"/>
      <c r="E29" s="203"/>
      <c r="F29" s="217"/>
      <c r="G29" s="217"/>
      <c r="H29" s="217"/>
      <c r="I29" s="218"/>
      <c r="J29" s="218"/>
      <c r="K29" s="218"/>
      <c r="L29" s="218"/>
      <c r="M29" s="218"/>
      <c r="N29" s="218"/>
      <c r="O29" s="217"/>
      <c r="P29" s="217"/>
      <c r="Q29" s="1"/>
      <c r="U29" s="25"/>
    </row>
    <row r="30" spans="3:21" ht="12.5">
      <c r="C30" s="203" t="s">
        <v>20</v>
      </c>
      <c r="D30" s="238"/>
      <c r="E30" s="231">
        <f>E26</f>
        <v>116560064.10294004</v>
      </c>
      <c r="F30" s="217"/>
      <c r="G30" s="217"/>
      <c r="H30" s="217"/>
      <c r="I30" s="217"/>
      <c r="J30" s="217"/>
      <c r="K30" s="217"/>
      <c r="L30" s="217"/>
      <c r="M30" s="217"/>
      <c r="N30" s="217"/>
      <c r="O30" s="217"/>
      <c r="P30" s="217"/>
      <c r="Q30" s="1"/>
      <c r="U30" s="1"/>
    </row>
    <row r="31" spans="3:21" ht="12.5">
      <c r="C31" s="198" t="str">
        <f>+S110</f>
        <v xml:space="preserve">   Tax Rate  (TCOS, ln 99)</v>
      </c>
      <c r="D31" s="238"/>
      <c r="E31" s="7">
        <f>+R110</f>
        <v>0.24041499999999993</v>
      </c>
      <c r="F31" s="217"/>
      <c r="G31" s="217"/>
      <c r="H31" s="217"/>
      <c r="I31" s="217"/>
      <c r="J31" s="217"/>
      <c r="K31" s="217"/>
      <c r="L31" s="217"/>
      <c r="M31" s="217"/>
      <c r="N31" s="217"/>
      <c r="O31" s="217"/>
      <c r="P31" s="217"/>
      <c r="Q31" s="1"/>
      <c r="U31" s="1"/>
    </row>
    <row r="32" spans="3:21" ht="12.5">
      <c r="C32" s="203" t="s">
        <v>21</v>
      </c>
      <c r="D32" s="2"/>
      <c r="E32" s="205">
        <f>IF(F17&gt;0,($E31/(1-$E31))*(1-$F17/$F20),0)</f>
        <v>0.24184271035056393</v>
      </c>
      <c r="F32" s="1"/>
      <c r="G32" s="205"/>
      <c r="H32" s="239"/>
      <c r="I32" s="1"/>
      <c r="J32" s="1"/>
      <c r="K32" s="1"/>
      <c r="L32" s="1"/>
      <c r="M32" s="1"/>
      <c r="N32" s="1"/>
      <c r="O32" s="1"/>
      <c r="P32" s="1"/>
      <c r="Q32" s="1"/>
      <c r="U32" s="1"/>
    </row>
    <row r="33" spans="2:21" ht="12.5">
      <c r="C33" s="240" t="s">
        <v>22</v>
      </c>
      <c r="D33" s="241"/>
      <c r="E33" s="242">
        <f>E30*E32</f>
        <v>28189201.821290493</v>
      </c>
      <c r="F33" s="243"/>
      <c r="G33" s="1"/>
      <c r="H33" s="239"/>
      <c r="I33" s="1"/>
      <c r="J33" s="1"/>
      <c r="K33" s="1"/>
      <c r="L33" s="1"/>
      <c r="M33" s="1"/>
      <c r="N33" s="1"/>
      <c r="O33" s="1"/>
      <c r="P33" s="1"/>
      <c r="Q33" s="1"/>
      <c r="U33" s="1"/>
    </row>
    <row r="34" spans="2:21" ht="12.5">
      <c r="C34" s="234" t="s">
        <v>274</v>
      </c>
      <c r="D34" s="2"/>
      <c r="E34" s="243">
        <f>+R112</f>
        <v>-77760.601391883363</v>
      </c>
      <c r="F34" s="243"/>
      <c r="G34" s="1"/>
      <c r="H34" s="239"/>
      <c r="I34" s="1"/>
      <c r="J34" s="1"/>
      <c r="K34" s="1"/>
      <c r="L34" s="1"/>
      <c r="M34" s="1"/>
      <c r="N34" s="1"/>
      <c r="O34" s="1"/>
      <c r="P34" s="1"/>
      <c r="Q34" s="1"/>
      <c r="U34" s="1"/>
    </row>
    <row r="35" spans="2:21" ht="15.5">
      <c r="C35" s="198" t="s">
        <v>286</v>
      </c>
      <c r="D35" s="244"/>
      <c r="E35" s="243">
        <f>+R113</f>
        <v>423939.31471527216</v>
      </c>
      <c r="F35" s="244"/>
      <c r="G35" s="244"/>
      <c r="H35" s="244"/>
      <c r="I35" s="244"/>
      <c r="J35" s="244"/>
      <c r="K35" s="244"/>
      <c r="L35" s="244"/>
      <c r="M35" s="244"/>
      <c r="N35" s="244"/>
      <c r="O35" s="244"/>
      <c r="P35" s="245"/>
      <c r="Q35" s="244"/>
      <c r="U35" s="25"/>
    </row>
    <row r="36" spans="2:21" ht="15.5">
      <c r="C36" s="234" t="s">
        <v>23</v>
      </c>
      <c r="D36" s="244"/>
      <c r="E36" s="217">
        <f>SUM(E33:E35)</f>
        <v>28535380.534613885</v>
      </c>
      <c r="F36" s="244"/>
      <c r="G36" s="244"/>
      <c r="H36" s="244"/>
      <c r="I36" s="244"/>
      <c r="J36" s="244"/>
      <c r="K36" s="244"/>
      <c r="L36" s="244"/>
      <c r="M36" s="244"/>
      <c r="N36" s="244"/>
      <c r="O36" s="244"/>
      <c r="P36" s="246"/>
      <c r="Q36" s="244"/>
      <c r="U36" s="1"/>
    </row>
    <row r="37" spans="2:21" ht="12.75" customHeight="1">
      <c r="C37" s="247"/>
      <c r="D37" s="244"/>
      <c r="E37" s="244"/>
      <c r="F37" s="244"/>
      <c r="G37" s="244"/>
      <c r="H37" s="244"/>
      <c r="I37" s="244"/>
      <c r="J37" s="244"/>
      <c r="K37" s="244"/>
      <c r="L37" s="244"/>
      <c r="M37" s="244"/>
      <c r="N37" s="244"/>
      <c r="O37" s="244"/>
      <c r="P37" s="246"/>
      <c r="Q37" s="244"/>
      <c r="R37" s="1"/>
      <c r="S37" s="1"/>
      <c r="T37" s="1"/>
      <c r="U37" s="1"/>
    </row>
    <row r="38" spans="2:21" ht="18">
      <c r="B38" s="4" t="s">
        <v>24</v>
      </c>
      <c r="C38" s="9" t="str">
        <f>"Calculate Net Plant Carrying Charge Rate (Fixed Charge Rate or FCR) with hypothetical "&amp;F13&amp;" basis point"</f>
        <v>Calculate Net Plant Carrying Charge Rate (Fixed Charge Rate or FCR) with hypothetical 0 basis point</v>
      </c>
      <c r="D38" s="244"/>
      <c r="E38" s="244"/>
      <c r="F38" s="244"/>
      <c r="G38" s="244"/>
      <c r="H38" s="244"/>
      <c r="I38" s="244"/>
      <c r="J38" s="244"/>
      <c r="K38" s="244"/>
      <c r="L38" s="244"/>
      <c r="M38" s="244"/>
      <c r="N38" s="244"/>
      <c r="O38" s="244"/>
      <c r="P38" s="246"/>
      <c r="Q38" s="244"/>
      <c r="R38" s="1"/>
      <c r="S38" s="1"/>
      <c r="T38" s="1"/>
      <c r="U38" s="1"/>
    </row>
    <row r="39" spans="2:21" ht="15.75" customHeight="1">
      <c r="B39" s="4"/>
      <c r="C39" s="9" t="str">
        <f>"ROE increase."</f>
        <v>ROE increase.</v>
      </c>
      <c r="D39" s="244"/>
      <c r="E39" s="244"/>
      <c r="F39" s="244"/>
      <c r="G39" s="244"/>
      <c r="H39" s="244"/>
      <c r="I39" s="244"/>
      <c r="J39" s="244"/>
      <c r="K39" s="244"/>
      <c r="L39" s="244"/>
      <c r="M39" s="244"/>
      <c r="N39" s="244"/>
      <c r="O39" s="244"/>
      <c r="P39" s="246"/>
      <c r="Q39" s="244"/>
      <c r="R39" s="1"/>
      <c r="S39" s="1"/>
      <c r="T39" s="1"/>
      <c r="U39" s="1"/>
    </row>
    <row r="40" spans="2:21" ht="12.75" customHeight="1">
      <c r="C40" s="247"/>
      <c r="D40" s="244"/>
      <c r="E40" s="244"/>
      <c r="F40" s="244"/>
      <c r="G40" s="244"/>
      <c r="H40" s="244"/>
      <c r="I40" s="244"/>
      <c r="J40" s="244"/>
      <c r="K40" s="244"/>
      <c r="L40" s="244"/>
      <c r="M40" s="244"/>
      <c r="N40" s="244"/>
      <c r="O40" s="244"/>
      <c r="P40" s="246"/>
      <c r="Q40" s="244"/>
      <c r="R40" s="1"/>
      <c r="S40" s="1"/>
      <c r="T40" s="1"/>
      <c r="U40" s="1"/>
    </row>
    <row r="41" spans="2:21" ht="15.5">
      <c r="B41" s="1"/>
      <c r="C41" s="6" t="s">
        <v>240</v>
      </c>
      <c r="D41" s="199"/>
      <c r="E41" s="199"/>
      <c r="F41" s="199"/>
      <c r="G41" s="199"/>
      <c r="H41" s="199"/>
      <c r="I41" s="199"/>
      <c r="J41" s="199"/>
      <c r="K41" s="199"/>
      <c r="L41" s="199"/>
      <c r="M41" s="199"/>
      <c r="N41" s="199"/>
      <c r="O41" s="199"/>
      <c r="P41" s="217"/>
      <c r="Q41" s="199"/>
      <c r="R41" s="1"/>
      <c r="S41" s="1"/>
      <c r="T41" s="1"/>
      <c r="U41" s="1"/>
    </row>
    <row r="42" spans="2:21" ht="15.5">
      <c r="B42" s="1"/>
      <c r="C42" s="6"/>
      <c r="D42" s="199"/>
      <c r="E42" s="199"/>
      <c r="F42" s="199"/>
      <c r="G42" s="199"/>
      <c r="H42" s="199"/>
      <c r="I42" s="199"/>
      <c r="J42" s="199"/>
      <c r="K42" s="199"/>
      <c r="L42" s="199"/>
      <c r="M42" s="199"/>
      <c r="N42" s="199"/>
      <c r="O42" s="199"/>
      <c r="P42" s="217"/>
      <c r="Q42" s="199"/>
      <c r="R42" s="1"/>
      <c r="S42" s="1"/>
      <c r="T42" s="1"/>
      <c r="U42" s="1"/>
    </row>
    <row r="43" spans="2:21" ht="12.75" customHeight="1">
      <c r="B43" s="1"/>
      <c r="C43" s="198" t="str">
        <f>+S114</f>
        <v xml:space="preserve">   Net Revenue Requirement  (TCOS, ln 117)</v>
      </c>
      <c r="D43" s="199"/>
      <c r="E43" s="199"/>
      <c r="F43" s="217">
        <f>+R114</f>
        <v>257664281.47762913</v>
      </c>
      <c r="G43" s="199"/>
      <c r="H43" s="199"/>
      <c r="I43" s="199"/>
      <c r="J43" s="199"/>
      <c r="K43" s="199"/>
      <c r="L43" s="199"/>
      <c r="M43" s="199"/>
      <c r="N43" s="199"/>
      <c r="O43" s="199"/>
      <c r="P43" s="217"/>
      <c r="Q43" s="199"/>
      <c r="R43" s="1"/>
      <c r="S43" s="1"/>
      <c r="T43" s="1"/>
      <c r="U43" s="1"/>
    </row>
    <row r="44" spans="2:21" ht="12.5">
      <c r="B44" s="1"/>
      <c r="C44" s="198" t="str">
        <f>+S115</f>
        <v xml:space="preserve">   Return  (TCOS, ln 112)</v>
      </c>
      <c r="D44" s="199"/>
      <c r="E44" s="199"/>
      <c r="F44" s="218">
        <f>+R115</f>
        <v>116560064.10294004</v>
      </c>
      <c r="G44" s="198"/>
      <c r="H44" s="198"/>
      <c r="I44" s="198"/>
      <c r="J44" s="198"/>
      <c r="K44" s="198"/>
      <c r="L44" s="198"/>
      <c r="M44" s="198"/>
      <c r="N44" s="198"/>
      <c r="O44" s="198"/>
      <c r="P44" s="217"/>
      <c r="Q44" s="199"/>
      <c r="R44" s="1"/>
      <c r="S44" s="1"/>
      <c r="T44" s="1"/>
      <c r="U44" s="1"/>
    </row>
    <row r="45" spans="2:21" ht="12.5">
      <c r="B45" s="1"/>
      <c r="C45" s="198" t="str">
        <f>+S116</f>
        <v xml:space="preserve">   Income Taxes  (TCOS, ln 111)</v>
      </c>
      <c r="D45" s="199"/>
      <c r="E45" s="199"/>
      <c r="F45" s="217">
        <f>+R116</f>
        <v>28535380.534613885</v>
      </c>
      <c r="G45" s="199"/>
      <c r="H45" s="199"/>
      <c r="I45" s="248"/>
      <c r="J45" s="248"/>
      <c r="K45" s="248"/>
      <c r="L45" s="248"/>
      <c r="M45" s="248"/>
      <c r="N45" s="248"/>
      <c r="O45" s="199"/>
      <c r="P45" s="199"/>
      <c r="Q45" s="199"/>
      <c r="R45" s="1"/>
      <c r="S45" s="1"/>
      <c r="T45" s="1"/>
      <c r="U45" s="1"/>
    </row>
    <row r="46" spans="2:21" ht="12.5">
      <c r="B46" s="1"/>
      <c r="C46" s="198" t="str">
        <f>+S117</f>
        <v xml:space="preserve">  Gross Margin Taxes  (TCOS, ln 116)</v>
      </c>
      <c r="D46" s="199"/>
      <c r="E46" s="199"/>
      <c r="F46" s="249">
        <f>+R117</f>
        <v>0</v>
      </c>
      <c r="G46" s="199"/>
      <c r="H46" s="199"/>
      <c r="I46" s="248"/>
      <c r="J46" s="248"/>
      <c r="K46" s="248"/>
      <c r="L46" s="248"/>
      <c r="M46" s="248"/>
      <c r="N46" s="248"/>
      <c r="O46" s="199"/>
      <c r="P46" s="199"/>
      <c r="Q46" s="199"/>
      <c r="R46" s="1"/>
      <c r="S46" s="1"/>
      <c r="T46" s="1"/>
      <c r="U46" s="1"/>
    </row>
    <row r="47" spans="2:21" ht="12.5">
      <c r="B47" s="1"/>
      <c r="C47" s="1" t="s">
        <v>25</v>
      </c>
      <c r="D47" s="199"/>
      <c r="E47" s="199"/>
      <c r="F47" s="218">
        <f>F43-F44-F45-F46</f>
        <v>112568836.84007522</v>
      </c>
      <c r="G47" s="215"/>
      <c r="H47" s="199"/>
      <c r="I47" s="215"/>
      <c r="J47" s="215"/>
      <c r="K47" s="215"/>
      <c r="L47" s="215"/>
      <c r="M47" s="215"/>
      <c r="N47" s="215"/>
      <c r="O47" s="199"/>
      <c r="P47" s="215"/>
      <c r="Q47" s="199"/>
      <c r="R47" s="1"/>
      <c r="S47" s="1"/>
      <c r="T47" s="1"/>
      <c r="U47" s="1"/>
    </row>
    <row r="48" spans="2:21" ht="12.5">
      <c r="B48" s="1"/>
      <c r="C48" s="198"/>
      <c r="D48" s="199"/>
      <c r="E48" s="199"/>
      <c r="F48" s="217"/>
      <c r="G48" s="200"/>
      <c r="H48" s="250"/>
      <c r="I48" s="250"/>
      <c r="J48" s="250"/>
      <c r="K48" s="250"/>
      <c r="L48" s="250"/>
      <c r="M48" s="250"/>
      <c r="N48" s="250"/>
      <c r="O48" s="203"/>
      <c r="P48" s="250"/>
      <c r="Q48" s="251"/>
      <c r="R48" s="1"/>
      <c r="S48" s="1"/>
      <c r="T48" s="1"/>
      <c r="U48" s="1"/>
    </row>
    <row r="49" spans="2:21" ht="15.5">
      <c r="B49" s="1"/>
      <c r="C49" s="6" t="str">
        <f>"B.   Determine Net Revenue Requirement with hypothetical "&amp;F13&amp;" basis point increase in ROE."</f>
        <v>B.   Determine Net Revenue Requirement with hypothetical 0 basis point increase in ROE.</v>
      </c>
      <c r="D49" s="203"/>
      <c r="E49" s="203"/>
      <c r="F49" s="217"/>
      <c r="G49" s="200"/>
      <c r="H49" s="250"/>
      <c r="I49" s="250"/>
      <c r="J49" s="250"/>
      <c r="K49" s="250"/>
      <c r="L49" s="250"/>
      <c r="M49" s="250"/>
      <c r="N49" s="250"/>
      <c r="O49" s="203"/>
      <c r="P49" s="250"/>
      <c r="Q49" s="199"/>
      <c r="T49" s="1"/>
      <c r="U49" s="1"/>
    </row>
    <row r="50" spans="2:21" ht="15.5">
      <c r="B50" s="1"/>
      <c r="C50" s="6"/>
      <c r="D50" s="203"/>
      <c r="E50" s="203"/>
      <c r="F50" s="217"/>
      <c r="G50" s="200"/>
      <c r="H50" s="250"/>
      <c r="I50" s="250"/>
      <c r="J50" s="250"/>
      <c r="K50" s="250"/>
      <c r="L50" s="250"/>
      <c r="M50" s="250"/>
      <c r="N50" s="250"/>
      <c r="O50" s="203"/>
      <c r="P50" s="250"/>
      <c r="Q50" s="199"/>
      <c r="T50" s="1"/>
      <c r="U50" s="1"/>
    </row>
    <row r="51" spans="2:21" ht="13">
      <c r="B51" s="1"/>
      <c r="C51" s="198" t="str">
        <f>C47</f>
        <v xml:space="preserve">   Net Revenue Requirement, Less Return and Taxes</v>
      </c>
      <c r="D51" s="203"/>
      <c r="E51" s="203"/>
      <c r="F51" s="217">
        <f>F47</f>
        <v>112568836.84007522</v>
      </c>
      <c r="G51" s="199"/>
      <c r="H51" s="199"/>
      <c r="I51" s="199"/>
      <c r="J51" s="199"/>
      <c r="K51" s="199"/>
      <c r="L51" s="199"/>
      <c r="M51" s="199"/>
      <c r="N51" s="199"/>
      <c r="O51" s="252"/>
      <c r="P51" s="253"/>
      <c r="Q51" s="254"/>
      <c r="T51" s="1"/>
      <c r="U51" s="1"/>
    </row>
    <row r="52" spans="2:21" ht="13">
      <c r="B52" s="1"/>
      <c r="C52" s="203" t="s">
        <v>92</v>
      </c>
      <c r="D52" s="2"/>
      <c r="E52" s="1"/>
      <c r="F52" s="243">
        <f>E26</f>
        <v>116560064.10294004</v>
      </c>
      <c r="G52" s="1"/>
      <c r="H52" s="255"/>
      <c r="I52" s="1"/>
      <c r="J52" s="1"/>
      <c r="K52" s="1"/>
      <c r="L52" s="1"/>
      <c r="M52" s="1"/>
      <c r="N52" s="1"/>
      <c r="O52" s="1"/>
      <c r="P52" s="1"/>
      <c r="Q52" s="1"/>
      <c r="T52" s="1"/>
      <c r="U52" s="1"/>
    </row>
    <row r="53" spans="2:21" ht="12.75" customHeight="1">
      <c r="B53" s="1"/>
      <c r="C53" s="198" t="s">
        <v>26</v>
      </c>
      <c r="D53" s="199"/>
      <c r="E53" s="199"/>
      <c r="F53" s="256">
        <f>E36</f>
        <v>28535380.534613885</v>
      </c>
      <c r="G53" s="1"/>
      <c r="H53" s="257"/>
      <c r="I53" s="1"/>
      <c r="J53" s="1"/>
      <c r="K53" s="1"/>
      <c r="L53" s="1"/>
      <c r="M53" s="1"/>
      <c r="N53" s="1"/>
      <c r="O53" s="1"/>
      <c r="P53" s="1"/>
      <c r="Q53" s="1"/>
      <c r="T53" s="1"/>
      <c r="U53" s="1"/>
    </row>
    <row r="54" spans="2:21" ht="12.5">
      <c r="B54" s="1"/>
      <c r="C54" s="1" t="str">
        <f>"   Net Revenue Requirement, with "&amp;F13&amp;" Basis Point ROE increase"</f>
        <v xml:space="preserve">   Net Revenue Requirement, with 0 Basis Point ROE increase</v>
      </c>
      <c r="D54" s="2"/>
      <c r="E54" s="1"/>
      <c r="F54" s="243">
        <f>SUM(F51:F53)</f>
        <v>257664281.47762915</v>
      </c>
      <c r="G54" s="1"/>
      <c r="H54" s="257"/>
      <c r="I54" s="1"/>
      <c r="J54" s="1"/>
      <c r="K54" s="1"/>
      <c r="L54" s="1"/>
      <c r="M54" s="1"/>
      <c r="N54" s="1"/>
      <c r="O54" s="1"/>
      <c r="P54" s="1"/>
      <c r="Q54" s="1"/>
      <c r="R54" s="1"/>
      <c r="S54" s="1"/>
      <c r="T54" s="1"/>
      <c r="U54" s="1"/>
    </row>
    <row r="55" spans="2:21" ht="12.5">
      <c r="B55" s="1"/>
      <c r="C55" s="1" t="str">
        <f>"   Gross Margin Tax with "&amp;F13&amp;" Basis Point ROE Increase (II C. below)"</f>
        <v xml:space="preserve">   Gross Margin Tax with 0 Basis Point ROE Increase (II C. below)</v>
      </c>
      <c r="F55" s="258">
        <f>+F70</f>
        <v>0</v>
      </c>
      <c r="G55" s="1"/>
      <c r="H55" s="257"/>
      <c r="I55" s="1"/>
      <c r="J55" s="1"/>
      <c r="K55" s="1"/>
      <c r="L55" s="1"/>
      <c r="M55" s="1"/>
      <c r="N55" s="1"/>
      <c r="O55" s="1"/>
      <c r="P55" s="1"/>
      <c r="Q55" s="1"/>
      <c r="R55" s="1"/>
      <c r="S55" s="1"/>
      <c r="T55" s="1"/>
      <c r="U55" s="1"/>
    </row>
    <row r="56" spans="2:21" ht="12.5">
      <c r="B56" s="1"/>
      <c r="C56" s="1" t="s">
        <v>27</v>
      </c>
      <c r="D56" s="2"/>
      <c r="E56" s="1"/>
      <c r="F56" s="243">
        <f>+F54+F55</f>
        <v>257664281.47762915</v>
      </c>
      <c r="G56" s="1"/>
      <c r="H56" s="257"/>
      <c r="I56" s="1"/>
      <c r="J56" s="1"/>
      <c r="K56" s="1"/>
      <c r="L56" s="1"/>
      <c r="M56" s="1"/>
      <c r="N56" s="1"/>
      <c r="O56" s="1"/>
      <c r="P56" s="1"/>
      <c r="Q56" s="1"/>
      <c r="R56" s="1"/>
      <c r="S56" s="1"/>
      <c r="T56" s="1"/>
      <c r="U56" s="1"/>
    </row>
    <row r="57" spans="2:21" ht="12.5">
      <c r="B57" s="1"/>
      <c r="C57" s="198" t="str">
        <f>+S118</f>
        <v xml:space="preserve">   Less: Depreciation  (TCOS, ln 86)</v>
      </c>
      <c r="D57" s="2"/>
      <c r="E57" s="1"/>
      <c r="F57" s="259">
        <f>+R118</f>
        <v>69842627.279817834</v>
      </c>
      <c r="G57" s="1"/>
      <c r="H57" s="257"/>
      <c r="I57" s="1"/>
      <c r="J57" s="1"/>
      <c r="K57" s="1"/>
      <c r="L57" s="1"/>
      <c r="M57" s="1"/>
      <c r="N57" s="1"/>
      <c r="O57" s="1"/>
      <c r="P57" s="1"/>
      <c r="Q57" s="1"/>
      <c r="R57" s="1"/>
      <c r="S57" s="1"/>
      <c r="T57" s="1"/>
      <c r="U57" s="1"/>
    </row>
    <row r="58" spans="2:21" ht="12.5">
      <c r="B58" s="1"/>
      <c r="C58" s="1" t="str">
        <f>"   Net Rev. Req, w/"&amp;F13&amp;" Basis Point ROE increase, less Depreciation"</f>
        <v xml:space="preserve">   Net Rev. Req, w/0 Basis Point ROE increase, less Depreciation</v>
      </c>
      <c r="D58" s="2"/>
      <c r="E58" s="1"/>
      <c r="F58" s="243">
        <f>F56-F57</f>
        <v>187821654.19781131</v>
      </c>
      <c r="G58" s="1"/>
      <c r="H58" s="257"/>
      <c r="I58" s="1"/>
      <c r="J58" s="1"/>
      <c r="K58" s="1"/>
      <c r="L58" s="1"/>
      <c r="M58" s="1"/>
      <c r="N58" s="1"/>
      <c r="O58" s="1"/>
      <c r="P58" s="1"/>
      <c r="Q58" s="1"/>
      <c r="R58" s="1"/>
      <c r="S58" s="1"/>
      <c r="T58" s="1"/>
      <c r="U58" s="1"/>
    </row>
    <row r="59" spans="2:21" ht="12.5">
      <c r="B59" s="1"/>
      <c r="C59" s="1"/>
      <c r="D59" s="2"/>
      <c r="E59" s="1"/>
      <c r="F59" s="1"/>
      <c r="G59" s="1"/>
      <c r="H59" s="257"/>
      <c r="I59" s="1"/>
      <c r="J59" s="1"/>
      <c r="K59" s="1"/>
      <c r="L59" s="1"/>
      <c r="M59" s="1"/>
      <c r="N59" s="1"/>
      <c r="O59" s="1"/>
      <c r="P59" s="1"/>
      <c r="Q59" s="1"/>
      <c r="R59" s="1"/>
      <c r="S59" s="1"/>
      <c r="T59" s="1"/>
      <c r="U59" s="1"/>
    </row>
    <row r="60" spans="2:21" ht="15.5">
      <c r="B60" s="1"/>
      <c r="C60" s="6" t="str">
        <f>"C.   Determine Gross Margin Tax with hypothetical "&amp;F13&amp;" basis point increase in ROE."</f>
        <v>C.   Determine Gross Margin Tax with hypothetical 0 basis point increase in ROE.</v>
      </c>
      <c r="F60" s="243"/>
      <c r="G60" s="1"/>
      <c r="H60" s="260"/>
      <c r="I60" s="1"/>
      <c r="J60" s="1"/>
      <c r="K60" s="1"/>
      <c r="L60" s="1"/>
      <c r="M60" s="1"/>
      <c r="N60" s="1"/>
      <c r="O60" s="1"/>
      <c r="P60" s="1"/>
      <c r="Q60" s="1"/>
      <c r="R60" s="1"/>
      <c r="S60" s="1"/>
      <c r="T60" s="1"/>
      <c r="U60" s="1"/>
    </row>
    <row r="61" spans="2:21" ht="12.5">
      <c r="B61" s="1"/>
      <c r="C61" s="1" t="str">
        <f>"   Net Revenue Requirement before Gross Margin Taxes, with "&amp;F13&amp;" "</f>
        <v xml:space="preserve">   Net Revenue Requirement before Gross Margin Taxes, with 0 </v>
      </c>
      <c r="F61" s="243">
        <f>+F54</f>
        <v>257664281.47762915</v>
      </c>
      <c r="G61" s="1"/>
      <c r="H61" s="260"/>
      <c r="I61" s="1"/>
      <c r="J61" s="1"/>
      <c r="K61" s="1"/>
      <c r="L61" s="1"/>
      <c r="M61" s="1"/>
      <c r="N61" s="1"/>
      <c r="O61" s="1"/>
      <c r="P61" s="1"/>
      <c r="Q61" s="1"/>
      <c r="R61" s="1"/>
      <c r="S61" s="1"/>
      <c r="T61" s="1"/>
      <c r="U61" s="1"/>
    </row>
    <row r="62" spans="2:21" ht="12.5">
      <c r="B62" s="1"/>
      <c r="C62" s="1" t="s">
        <v>28</v>
      </c>
      <c r="F62" s="243"/>
      <c r="G62" s="1"/>
      <c r="H62" s="260"/>
      <c r="I62" s="1"/>
      <c r="J62" s="1"/>
      <c r="K62" s="1"/>
      <c r="L62" s="1"/>
      <c r="M62" s="1"/>
      <c r="N62" s="1"/>
      <c r="O62" s="1"/>
      <c r="P62" s="1"/>
      <c r="Q62" s="1"/>
      <c r="R62" s="1"/>
      <c r="S62" s="1"/>
      <c r="T62" s="1"/>
      <c r="U62" s="1"/>
    </row>
    <row r="63" spans="2:21" ht="12.5">
      <c r="B63" s="1"/>
      <c r="C63" s="1" t="str">
        <f>+S119</f>
        <v xml:space="preserve">       Apportionment Factor to Texas (Worksheet K, ln 12)</v>
      </c>
      <c r="D63" s="2"/>
      <c r="E63" s="1"/>
      <c r="F63" s="261">
        <f>+R119</f>
        <v>0</v>
      </c>
      <c r="G63" s="1"/>
      <c r="H63" s="260"/>
      <c r="I63" s="1"/>
      <c r="J63" s="1"/>
      <c r="K63" s="1"/>
      <c r="L63" s="1"/>
      <c r="M63" s="1"/>
      <c r="N63" s="1"/>
      <c r="O63" s="1"/>
      <c r="P63" s="1"/>
      <c r="Q63" s="1"/>
      <c r="R63" s="1"/>
      <c r="S63" s="1"/>
      <c r="T63" s="1"/>
      <c r="U63" s="1"/>
    </row>
    <row r="64" spans="2:21" ht="12.5">
      <c r="B64" s="1"/>
      <c r="C64" s="1" t="s">
        <v>29</v>
      </c>
      <c r="D64" s="2"/>
      <c r="E64" s="1"/>
      <c r="F64" s="243">
        <f>+F61*F63</f>
        <v>0</v>
      </c>
      <c r="G64" s="1"/>
      <c r="H64" s="260"/>
      <c r="I64" s="1"/>
      <c r="J64" s="1"/>
      <c r="K64" s="1"/>
      <c r="L64" s="1"/>
      <c r="M64" s="1"/>
      <c r="N64" s="1"/>
      <c r="O64" s="1"/>
      <c r="P64" s="1"/>
      <c r="Q64" s="1"/>
      <c r="R64" s="1"/>
      <c r="S64" s="1"/>
      <c r="T64" s="1"/>
      <c r="U64" s="1"/>
    </row>
    <row r="65" spans="2:21" ht="12.5">
      <c r="B65" s="1"/>
      <c r="C65" s="1" t="s">
        <v>257</v>
      </c>
      <c r="D65" s="2"/>
      <c r="E65" s="1"/>
      <c r="F65" s="262">
        <v>0.22</v>
      </c>
      <c r="G65" s="1"/>
      <c r="H65" s="260"/>
      <c r="I65" s="1"/>
      <c r="J65" s="1"/>
      <c r="K65" s="1"/>
      <c r="L65" s="1"/>
      <c r="M65" s="1"/>
      <c r="N65" s="1"/>
      <c r="O65" s="1"/>
      <c r="P65" s="1"/>
      <c r="Q65" s="1"/>
      <c r="R65" s="1"/>
      <c r="S65" s="1"/>
      <c r="T65" s="1"/>
      <c r="U65" s="1"/>
    </row>
    <row r="66" spans="2:21" ht="12.5">
      <c r="B66" s="1"/>
      <c r="C66" s="1" t="s">
        <v>30</v>
      </c>
      <c r="D66" s="2"/>
      <c r="E66" s="1"/>
      <c r="F66" s="243">
        <f>+F64*F65</f>
        <v>0</v>
      </c>
      <c r="G66" s="1"/>
      <c r="H66" s="260"/>
      <c r="I66" s="1"/>
      <c r="J66" s="1"/>
      <c r="K66" s="1"/>
      <c r="L66" s="1"/>
      <c r="M66" s="1"/>
      <c r="N66" s="1"/>
      <c r="O66" s="1"/>
      <c r="P66" s="1"/>
      <c r="Q66" s="1"/>
      <c r="R66" s="1"/>
      <c r="S66" s="1"/>
      <c r="T66" s="1"/>
      <c r="U66" s="1"/>
    </row>
    <row r="67" spans="2:21" ht="12.5">
      <c r="B67" s="1"/>
      <c r="C67" s="1" t="s">
        <v>31</v>
      </c>
      <c r="D67" s="2"/>
      <c r="E67" s="1"/>
      <c r="F67" s="262">
        <v>0.01</v>
      </c>
      <c r="G67" s="1"/>
      <c r="H67" s="260"/>
      <c r="I67" s="1"/>
      <c r="J67" s="1"/>
      <c r="K67" s="1"/>
      <c r="L67" s="1"/>
      <c r="M67" s="1"/>
      <c r="N67" s="1"/>
      <c r="O67" s="1"/>
      <c r="P67" s="1"/>
      <c r="Q67" s="1"/>
      <c r="R67" s="1"/>
      <c r="S67" s="1"/>
      <c r="T67" s="1"/>
      <c r="U67" s="1"/>
    </row>
    <row r="68" spans="2:21" ht="12.5">
      <c r="B68" s="1"/>
      <c r="C68" s="1" t="s">
        <v>32</v>
      </c>
      <c r="D68" s="2"/>
      <c r="E68" s="1"/>
      <c r="F68" s="243">
        <f>+F66*F67</f>
        <v>0</v>
      </c>
      <c r="G68" s="1"/>
      <c r="H68" s="260"/>
      <c r="I68" s="1"/>
      <c r="J68" s="1"/>
      <c r="K68" s="1"/>
      <c r="L68" s="1"/>
      <c r="M68" s="1"/>
      <c r="N68" s="1"/>
      <c r="O68" s="1"/>
      <c r="P68" s="1"/>
      <c r="Q68" s="1"/>
      <c r="R68" s="1"/>
      <c r="S68" s="1"/>
      <c r="T68" s="1"/>
      <c r="U68" s="1"/>
    </row>
    <row r="69" spans="2:21" ht="12.5">
      <c r="B69" s="1"/>
      <c r="C69" s="1" t="s">
        <v>33</v>
      </c>
      <c r="D69" s="2"/>
      <c r="E69" s="1"/>
      <c r="F69" s="263">
        <f>+ROUND((F68*F65*F63)/(1-F67)*F67,0)</f>
        <v>0</v>
      </c>
      <c r="G69" s="1"/>
      <c r="H69" s="260"/>
      <c r="I69" s="1"/>
      <c r="J69" s="1"/>
      <c r="K69" s="1"/>
      <c r="L69" s="1"/>
      <c r="M69" s="1"/>
      <c r="N69" s="1"/>
      <c r="O69" s="1"/>
      <c r="P69" s="1"/>
      <c r="Q69" s="1"/>
      <c r="R69" s="1"/>
      <c r="S69" s="1"/>
      <c r="T69" s="1"/>
      <c r="U69" s="1"/>
    </row>
    <row r="70" spans="2:21" ht="12.5">
      <c r="B70" s="1"/>
      <c r="C70" s="1" t="s">
        <v>34</v>
      </c>
      <c r="D70" s="2"/>
      <c r="E70" s="1"/>
      <c r="F70" s="243">
        <f>+F68+F69</f>
        <v>0</v>
      </c>
      <c r="G70" s="1"/>
      <c r="H70" s="260"/>
      <c r="I70" s="1"/>
      <c r="J70" s="1"/>
      <c r="K70" s="1"/>
      <c r="L70" s="1"/>
      <c r="M70" s="1"/>
      <c r="N70" s="1"/>
      <c r="O70" s="1"/>
      <c r="P70" s="1"/>
      <c r="Q70" s="1"/>
      <c r="R70" s="1"/>
      <c r="S70" s="1"/>
      <c r="T70" s="1"/>
      <c r="U70" s="1"/>
    </row>
    <row r="71" spans="2:21" ht="12.5">
      <c r="B71" s="1"/>
      <c r="C71" s="1"/>
      <c r="D71" s="2"/>
      <c r="E71" s="1"/>
      <c r="F71" s="1"/>
      <c r="G71" s="1"/>
      <c r="H71" s="257"/>
      <c r="I71" s="1"/>
      <c r="J71" s="1"/>
      <c r="K71" s="1"/>
      <c r="L71" s="1"/>
      <c r="M71" s="1"/>
      <c r="N71" s="1"/>
      <c r="O71" s="1"/>
      <c r="P71" s="1"/>
      <c r="Q71" s="1"/>
      <c r="R71" s="1"/>
      <c r="S71" s="1"/>
      <c r="T71" s="1"/>
      <c r="U71" s="1"/>
    </row>
    <row r="72" spans="2:21" ht="15.5">
      <c r="B72" s="1"/>
      <c r="C72" s="6" t="str">
        <f>"D.   Determine FCR with hypothetical "&amp;F13&amp;" basis point ROE increase."</f>
        <v>D.   Determine FCR with hypothetical 0 basis point ROE increase.</v>
      </c>
      <c r="D72" s="2"/>
      <c r="E72" s="1"/>
      <c r="F72" s="1"/>
      <c r="G72" s="1"/>
      <c r="H72" s="257"/>
      <c r="I72" s="1"/>
      <c r="J72" s="1"/>
      <c r="K72" s="1"/>
      <c r="L72" s="1"/>
      <c r="M72" s="1"/>
      <c r="N72" s="1"/>
      <c r="O72" s="1"/>
      <c r="P72" s="1"/>
      <c r="Q72" s="1"/>
      <c r="R72" s="1"/>
      <c r="S72" s="1"/>
      <c r="T72" s="1"/>
      <c r="U72" s="1"/>
    </row>
    <row r="73" spans="2:21" ht="12.5">
      <c r="B73" s="1"/>
      <c r="C73" s="198" t="str">
        <f>+S120</f>
        <v xml:space="preserve">   Net Transmission Plant  (TCOS, ln 37)</v>
      </c>
      <c r="D73" s="2"/>
      <c r="E73" s="1"/>
      <c r="F73" s="243">
        <f>+R120</f>
        <v>1714764569.4830747</v>
      </c>
      <c r="G73" s="264"/>
      <c r="H73" s="180"/>
      <c r="P73" s="1"/>
      <c r="Q73" s="1"/>
      <c r="R73" s="1"/>
      <c r="S73" s="1"/>
      <c r="T73" s="1"/>
      <c r="U73" s="257"/>
    </row>
    <row r="74" spans="2:21" ht="12.5">
      <c r="B74" s="1"/>
      <c r="C74" s="1" t="str">
        <f>"   Net Revenue Requirement, with "&amp;F13&amp;" Basis Point ROE increase"</f>
        <v xml:space="preserve">   Net Revenue Requirement, with 0 Basis Point ROE increase</v>
      </c>
      <c r="D74" s="2"/>
      <c r="E74" s="1"/>
      <c r="F74" s="258">
        <f>F54</f>
        <v>257664281.47762915</v>
      </c>
      <c r="H74" s="180"/>
      <c r="P74" s="1"/>
      <c r="Q74" s="1"/>
      <c r="R74" s="1"/>
      <c r="S74" s="1"/>
      <c r="T74" s="1"/>
      <c r="U74" s="257"/>
    </row>
    <row r="75" spans="2:21" ht="12.5">
      <c r="B75" s="1"/>
      <c r="C75" s="1" t="str">
        <f>"   FCR with "&amp;F13&amp;" Basis Point increase in ROE"</f>
        <v xml:space="preserve">   FCR with 0 Basis Point increase in ROE</v>
      </c>
      <c r="D75" s="2"/>
      <c r="E75" s="1"/>
      <c r="F75" s="7">
        <f>IF(F73=0,0,F74/F73)</f>
        <v>0.15026219112709069</v>
      </c>
      <c r="H75" s="180"/>
      <c r="P75" s="1"/>
      <c r="Q75" s="1"/>
      <c r="R75" s="1"/>
      <c r="S75" s="1"/>
      <c r="T75" s="1"/>
      <c r="U75" s="257"/>
    </row>
    <row r="76" spans="2:21" ht="12.5">
      <c r="B76" s="1"/>
      <c r="D76" s="2"/>
      <c r="E76" s="1"/>
      <c r="F76" s="1"/>
      <c r="H76" s="180"/>
      <c r="P76" s="1"/>
      <c r="Q76" s="1"/>
      <c r="R76" s="1"/>
      <c r="S76" s="1"/>
      <c r="T76" s="1"/>
      <c r="U76" s="257"/>
    </row>
    <row r="77" spans="2:21" ht="12.5">
      <c r="B77" s="1"/>
      <c r="C77" s="1" t="str">
        <f>"   Net Rev. Req, w / "&amp;F13&amp;" Basis Point ROE increase, less Dep."</f>
        <v xml:space="preserve">   Net Rev. Req, w / 0 Basis Point ROE increase, less Dep.</v>
      </c>
      <c r="D77" s="2"/>
      <c r="E77" s="1"/>
      <c r="F77" s="243">
        <f>F58</f>
        <v>187821654.19781131</v>
      </c>
      <c r="G77" s="264"/>
      <c r="H77" s="180"/>
      <c r="P77" s="1"/>
      <c r="Q77" s="1"/>
      <c r="R77" s="1"/>
      <c r="S77" s="1"/>
      <c r="T77" s="1"/>
      <c r="U77" s="257"/>
    </row>
    <row r="78" spans="2:21" ht="12.5">
      <c r="B78" s="1"/>
      <c r="C78" s="1" t="str">
        <f>"   FCR with "&amp;F13&amp;" Basis Point ROE increase, less Depreciation"</f>
        <v xml:space="preserve">   FCR with 0 Basis Point ROE increase, less Depreciation</v>
      </c>
      <c r="D78" s="2"/>
      <c r="E78" s="1"/>
      <c r="F78" s="7">
        <f>IF(F73=0,0,F77/F73)</f>
        <v>0.1095320357910306</v>
      </c>
      <c r="G78" s="7"/>
      <c r="H78" s="180"/>
      <c r="P78" s="1"/>
      <c r="Q78" s="1"/>
      <c r="R78" s="1"/>
      <c r="S78" s="1"/>
      <c r="T78" s="1"/>
      <c r="U78" s="257"/>
    </row>
    <row r="79" spans="2:21" ht="12.5">
      <c r="B79" s="1"/>
      <c r="C79" s="198" t="str">
        <f>+S121</f>
        <v xml:space="preserve">   FCR less Depreciation  (TCOS, ln 10)</v>
      </c>
      <c r="D79" s="2"/>
      <c r="E79" s="1"/>
      <c r="F79" s="265">
        <f>+R121</f>
        <v>0.1095320357910306</v>
      </c>
      <c r="H79" s="180"/>
      <c r="P79" s="1"/>
      <c r="Q79" s="1"/>
      <c r="R79" s="1"/>
      <c r="S79" s="1"/>
      <c r="T79" s="1"/>
      <c r="U79" s="257"/>
    </row>
    <row r="80" spans="2:21" ht="12.5">
      <c r="B80" s="1"/>
      <c r="C80" s="492" t="str">
        <f>"   Incremental FCR with "&amp;F13&amp;" Basis Point ROE increase, less Depreciation"</f>
        <v xml:space="preserve">   Incremental FCR with 0 Basis Point ROE increase, less Depreciation</v>
      </c>
      <c r="D80" s="495"/>
      <c r="E80" s="495"/>
      <c r="F80" s="7">
        <f>F78-F79</f>
        <v>0</v>
      </c>
      <c r="H80" s="180"/>
      <c r="P80" s="1"/>
      <c r="Q80" s="1"/>
      <c r="R80" s="1"/>
      <c r="S80" s="1"/>
      <c r="T80" s="1"/>
      <c r="U80" s="257"/>
    </row>
    <row r="81" spans="2:21" ht="12.5">
      <c r="B81" s="1"/>
      <c r="C81" s="495"/>
      <c r="D81" s="495"/>
      <c r="E81" s="495"/>
      <c r="F81" s="7"/>
      <c r="G81" s="1"/>
      <c r="H81" s="257"/>
      <c r="I81" s="1"/>
      <c r="J81" s="1"/>
      <c r="K81" s="1"/>
      <c r="L81" s="1"/>
      <c r="M81" s="1"/>
      <c r="N81" s="1"/>
      <c r="O81" s="1"/>
      <c r="P81" s="1"/>
      <c r="Q81" s="1"/>
      <c r="R81" s="1"/>
      <c r="S81" s="1"/>
      <c r="T81" s="1"/>
      <c r="U81" s="1"/>
    </row>
    <row r="82" spans="2:21" ht="18">
      <c r="B82" s="4" t="s">
        <v>35</v>
      </c>
      <c r="C82" s="9" t="s">
        <v>36</v>
      </c>
      <c r="D82" s="2"/>
      <c r="E82" s="1"/>
      <c r="F82" s="7"/>
      <c r="G82" s="1"/>
      <c r="H82" s="257"/>
      <c r="I82" s="1"/>
      <c r="J82" s="1"/>
      <c r="K82" s="1"/>
      <c r="L82" s="1"/>
      <c r="M82" s="1"/>
      <c r="N82" s="1"/>
      <c r="O82" s="1"/>
      <c r="P82" s="1"/>
      <c r="Q82" s="1"/>
      <c r="R82" s="1"/>
      <c r="S82" s="1"/>
      <c r="T82" s="1"/>
      <c r="U82" s="1"/>
    </row>
    <row r="83" spans="2:21" ht="12.75" customHeight="1">
      <c r="B83" s="4"/>
      <c r="C83" s="1" t="s">
        <v>37</v>
      </c>
      <c r="D83" s="2"/>
      <c r="F83" s="260">
        <f>R122</f>
        <v>1990941301.0032923</v>
      </c>
      <c r="G83" s="1" t="s">
        <v>241</v>
      </c>
      <c r="H83" s="257"/>
      <c r="I83" s="487" t="s">
        <v>259</v>
      </c>
      <c r="J83" s="487"/>
      <c r="K83" s="487"/>
      <c r="L83" s="487"/>
      <c r="M83" s="487"/>
      <c r="N83" s="487"/>
      <c r="O83" s="1"/>
      <c r="P83" s="1"/>
      <c r="Q83" s="1"/>
      <c r="R83" s="1"/>
      <c r="S83" s="1"/>
      <c r="T83" s="1"/>
      <c r="U83" s="1"/>
    </row>
    <row r="84" spans="2:21" ht="12.75" customHeight="1">
      <c r="B84" s="4"/>
      <c r="C84" s="1" t="s">
        <v>38</v>
      </c>
      <c r="D84" s="2"/>
      <c r="F84" s="266">
        <f>R123</f>
        <v>2206034439.9050779</v>
      </c>
      <c r="G84" s="1" t="s">
        <v>241</v>
      </c>
      <c r="H84" s="257"/>
      <c r="I84" s="487"/>
      <c r="J84" s="487"/>
      <c r="K84" s="487"/>
      <c r="L84" s="487"/>
      <c r="M84" s="487"/>
      <c r="N84" s="487"/>
      <c r="O84" s="1"/>
      <c r="P84" s="1"/>
      <c r="Q84" s="1"/>
      <c r="R84" s="1"/>
      <c r="S84" s="1"/>
      <c r="T84" s="1"/>
      <c r="U84" s="1"/>
    </row>
    <row r="85" spans="2:21" ht="12.5">
      <c r="B85" s="1"/>
      <c r="C85" s="1"/>
      <c r="D85" s="2"/>
      <c r="F85" s="257">
        <f>SUM(F83:F84)</f>
        <v>4196975740.90837</v>
      </c>
      <c r="G85" s="243"/>
      <c r="H85" s="257"/>
      <c r="I85" s="487"/>
      <c r="J85" s="487"/>
      <c r="K85" s="487"/>
      <c r="L85" s="487"/>
      <c r="M85" s="487"/>
      <c r="N85" s="487"/>
      <c r="O85" s="1"/>
      <c r="P85" s="1"/>
      <c r="Q85" s="1"/>
      <c r="R85" s="1"/>
      <c r="S85" s="1"/>
      <c r="T85" s="1"/>
      <c r="U85" s="1"/>
    </row>
    <row r="86" spans="2:21" ht="12.5">
      <c r="B86" s="1"/>
      <c r="C86" s="1" t="str">
        <f>S124</f>
        <v>Transmission Plant Average Balance for 2022</v>
      </c>
      <c r="D86" s="2"/>
      <c r="F86" s="267">
        <f>+F85/2</f>
        <v>2098487870.454185</v>
      </c>
      <c r="G86" s="268"/>
      <c r="H86" s="257"/>
      <c r="I86" s="487"/>
      <c r="J86" s="487"/>
      <c r="K86" s="487"/>
      <c r="L86" s="487"/>
      <c r="M86" s="487"/>
      <c r="N86" s="487"/>
      <c r="O86" s="1"/>
      <c r="P86" s="1"/>
      <c r="Q86" s="1"/>
      <c r="R86" s="1"/>
      <c r="S86" s="1"/>
      <c r="T86" s="1"/>
      <c r="U86" s="1"/>
    </row>
    <row r="87" spans="2:21" ht="12.5">
      <c r="B87" s="1"/>
      <c r="C87" s="198" t="str">
        <f>S125</f>
        <v>Annual Depreciation Expense  (Historic TCOS, ln 259)</v>
      </c>
      <c r="D87" s="2"/>
      <c r="E87" s="1"/>
      <c r="F87" s="267">
        <f>R125</f>
        <v>69842627.279817834</v>
      </c>
      <c r="G87" s="1"/>
      <c r="H87" s="257"/>
      <c r="I87" s="487"/>
      <c r="J87" s="487"/>
      <c r="K87" s="487"/>
      <c r="L87" s="487"/>
      <c r="M87" s="487"/>
      <c r="N87" s="487"/>
      <c r="O87" s="1"/>
      <c r="P87" s="1"/>
      <c r="Q87" s="1"/>
      <c r="R87" s="1"/>
      <c r="S87" s="1"/>
      <c r="T87" s="1"/>
      <c r="U87" s="1"/>
    </row>
    <row r="88" spans="2:21" ht="12.5">
      <c r="B88" s="1"/>
      <c r="C88" s="1" t="s">
        <v>39</v>
      </c>
      <c r="D88" s="2"/>
      <c r="E88" s="1"/>
      <c r="F88" s="7">
        <f>F87/F86</f>
        <v>3.3282359294600779E-2</v>
      </c>
      <c r="G88" s="1"/>
      <c r="H88" s="269"/>
      <c r="I88" s="487"/>
      <c r="J88" s="487"/>
      <c r="K88" s="487"/>
      <c r="L88" s="487"/>
      <c r="M88" s="487"/>
      <c r="N88" s="487"/>
      <c r="O88" s="1"/>
      <c r="P88" s="1"/>
      <c r="Q88" s="1"/>
      <c r="R88" s="1"/>
      <c r="S88" s="1"/>
      <c r="T88" s="1"/>
      <c r="U88" s="1"/>
    </row>
    <row r="89" spans="2:21" ht="12.5">
      <c r="B89" s="1"/>
      <c r="C89" s="1" t="s">
        <v>40</v>
      </c>
      <c r="D89" s="2"/>
      <c r="E89" s="1"/>
      <c r="F89" s="269">
        <f>IF(F88=0,0,1/F88)</f>
        <v>30.045946897827786</v>
      </c>
      <c r="H89" s="257"/>
      <c r="I89" s="1"/>
      <c r="J89" s="1"/>
      <c r="K89" s="1"/>
      <c r="L89" s="1"/>
      <c r="M89" s="1"/>
      <c r="N89" s="1"/>
      <c r="O89" s="1"/>
      <c r="P89" s="1"/>
      <c r="Q89" s="1"/>
      <c r="R89" s="1"/>
      <c r="S89" s="1"/>
      <c r="T89" s="1"/>
      <c r="U89" s="1"/>
    </row>
    <row r="90" spans="2:21" ht="12.5">
      <c r="B90" s="1"/>
      <c r="C90" s="1" t="s">
        <v>41</v>
      </c>
      <c r="D90" s="2"/>
      <c r="E90" s="1"/>
      <c r="F90" s="11">
        <f>ROUND(F89,0)</f>
        <v>30</v>
      </c>
      <c r="G90" s="1"/>
      <c r="H90" s="257"/>
      <c r="I90" s="1"/>
      <c r="J90" s="1"/>
      <c r="K90" s="1"/>
      <c r="L90" s="1"/>
      <c r="M90" s="1"/>
      <c r="N90" s="1"/>
      <c r="O90" s="1"/>
      <c r="P90" s="1"/>
      <c r="Q90" s="1"/>
      <c r="R90" s="1"/>
      <c r="S90" s="1"/>
      <c r="T90" s="1"/>
      <c r="U90" s="1"/>
    </row>
    <row r="91" spans="2:21" ht="12.5">
      <c r="C91" s="2"/>
      <c r="D91" s="11"/>
      <c r="E91" s="11"/>
      <c r="F91" s="11"/>
      <c r="G91" s="239"/>
      <c r="H91" s="239"/>
      <c r="I91" s="64"/>
      <c r="J91" s="64"/>
      <c r="K91" s="64"/>
      <c r="L91" s="64"/>
      <c r="M91" s="64"/>
      <c r="N91" s="64"/>
      <c r="O91" s="1"/>
      <c r="P91" s="1"/>
      <c r="Q91" s="1"/>
      <c r="R91" s="1"/>
      <c r="S91" s="1"/>
      <c r="T91" s="1"/>
      <c r="U91" s="1"/>
    </row>
    <row r="92" spans="2:21" ht="12.5">
      <c r="C92" s="2"/>
      <c r="D92" s="11"/>
      <c r="E92" s="11"/>
      <c r="F92" s="11"/>
      <c r="G92" s="239"/>
      <c r="H92" s="239"/>
      <c r="I92" s="64"/>
      <c r="J92" s="64"/>
      <c r="K92" s="64"/>
      <c r="L92" s="64"/>
      <c r="M92" s="64"/>
      <c r="N92" s="64"/>
      <c r="O92" s="1"/>
      <c r="P92" s="1"/>
      <c r="Q92" s="1"/>
      <c r="R92" s="1"/>
      <c r="S92" s="1"/>
      <c r="T92" s="1"/>
      <c r="U92" s="1"/>
    </row>
    <row r="93" spans="2:21" ht="12.5">
      <c r="P93" s="1"/>
      <c r="Q93" s="1"/>
      <c r="R93" s="1"/>
      <c r="S93" s="1"/>
      <c r="T93" s="1"/>
      <c r="U93" s="1"/>
    </row>
    <row r="94" spans="2:21" ht="13">
      <c r="P94" s="1"/>
      <c r="Q94" s="1"/>
      <c r="R94" s="270" t="s">
        <v>111</v>
      </c>
      <c r="S94" t="s">
        <v>112</v>
      </c>
      <c r="U94" s="1"/>
    </row>
    <row r="95" spans="2:21" ht="12.5">
      <c r="P95" s="1"/>
      <c r="Q95" s="1"/>
      <c r="U95" s="1"/>
    </row>
    <row r="96" spans="2:21" ht="13">
      <c r="C96" s="90" t="s">
        <v>108</v>
      </c>
      <c r="L96" s="90" t="s">
        <v>107</v>
      </c>
      <c r="P96" s="1"/>
      <c r="Q96" s="1"/>
      <c r="U96" s="1"/>
    </row>
    <row r="97" spans="16:21" ht="13">
      <c r="P97" s="1"/>
      <c r="Q97" s="1"/>
      <c r="R97" s="270" t="s">
        <v>102</v>
      </c>
      <c r="S97" s="271" t="s">
        <v>250</v>
      </c>
      <c r="U97" s="1"/>
    </row>
    <row r="98" spans="16:21" ht="13">
      <c r="P98" s="1"/>
      <c r="Q98" s="1"/>
      <c r="R98" s="270"/>
      <c r="S98" s="168" t="s">
        <v>106</v>
      </c>
      <c r="U98" s="1"/>
    </row>
    <row r="99" spans="16:21" ht="13.5" thickBot="1">
      <c r="P99" s="1"/>
      <c r="Q99" s="1"/>
      <c r="R99" s="272" t="s">
        <v>184</v>
      </c>
      <c r="U99" s="1"/>
    </row>
    <row r="100" spans="16:21" ht="12.5">
      <c r="P100" s="1"/>
      <c r="Q100" s="1"/>
      <c r="R100" s="273" t="s">
        <v>126</v>
      </c>
      <c r="S100" s="274" t="s">
        <v>127</v>
      </c>
      <c r="U100" s="1"/>
    </row>
    <row r="101" spans="16:21" ht="12.5">
      <c r="P101" s="1"/>
      <c r="Q101" s="1"/>
      <c r="R101" s="275">
        <v>2026</v>
      </c>
      <c r="S101" s="276" t="s">
        <v>285</v>
      </c>
      <c r="T101" s="1"/>
      <c r="U101" s="1"/>
    </row>
    <row r="102" spans="16:21" ht="12.5">
      <c r="P102" s="1"/>
      <c r="Q102" s="1"/>
      <c r="R102" s="277">
        <v>0.105</v>
      </c>
      <c r="S102" s="276" t="s">
        <v>270</v>
      </c>
      <c r="T102" s="1"/>
      <c r="U102" s="1"/>
    </row>
    <row r="103" spans="16:21" ht="12.5">
      <c r="P103" s="1"/>
      <c r="Q103" s="1"/>
      <c r="R103" s="278">
        <v>0</v>
      </c>
      <c r="S103" s="276" t="s">
        <v>1</v>
      </c>
      <c r="T103" s="1"/>
      <c r="U103" s="1"/>
    </row>
    <row r="104" spans="16:21" ht="12.5">
      <c r="P104" s="1"/>
      <c r="Q104" s="1"/>
      <c r="R104" s="279">
        <v>0.44847834017216842</v>
      </c>
      <c r="S104" s="280" t="s">
        <v>97</v>
      </c>
      <c r="T104" s="1"/>
      <c r="U104" s="1"/>
    </row>
    <row r="105" spans="16:21" ht="12.5">
      <c r="P105" s="1"/>
      <c r="Q105" s="1"/>
      <c r="R105" s="279">
        <v>3.9865592735061559E-2</v>
      </c>
      <c r="S105" s="280" t="s">
        <v>98</v>
      </c>
      <c r="T105" s="1"/>
      <c r="U105" s="1"/>
    </row>
    <row r="106" spans="16:21" ht="12.5">
      <c r="P106" s="1"/>
      <c r="Q106" s="1"/>
      <c r="R106" s="279">
        <v>0</v>
      </c>
      <c r="S106" s="280" t="s">
        <v>99</v>
      </c>
      <c r="T106" s="1"/>
      <c r="U106" s="1"/>
    </row>
    <row r="107" spans="16:21" ht="12.5">
      <c r="P107" s="1"/>
      <c r="Q107" s="1"/>
      <c r="R107" s="279">
        <v>0</v>
      </c>
      <c r="S107" s="280" t="s">
        <v>100</v>
      </c>
      <c r="T107" s="1"/>
      <c r="U107" s="1"/>
    </row>
    <row r="108" spans="16:21" ht="12.5">
      <c r="P108" s="1"/>
      <c r="Q108" s="1"/>
      <c r="R108" s="279">
        <v>0.55152165982783152</v>
      </c>
      <c r="S108" s="281" t="s">
        <v>101</v>
      </c>
      <c r="T108" s="1"/>
      <c r="U108" s="1"/>
    </row>
    <row r="109" spans="16:21" ht="12.5">
      <c r="P109" s="1"/>
      <c r="Q109" s="1"/>
      <c r="R109" s="282">
        <v>1537962428.1760836</v>
      </c>
      <c r="S109" s="283" t="s">
        <v>271</v>
      </c>
      <c r="T109" s="1"/>
      <c r="U109" s="1"/>
    </row>
    <row r="110" spans="16:21" ht="12.5">
      <c r="P110" s="1"/>
      <c r="Q110" s="1"/>
      <c r="R110" s="284">
        <v>0.24041499999999993</v>
      </c>
      <c r="S110" s="285" t="s">
        <v>272</v>
      </c>
      <c r="T110" s="1"/>
      <c r="U110" s="1"/>
    </row>
    <row r="111" spans="16:21" ht="12.5">
      <c r="P111" s="1"/>
      <c r="Q111" s="1"/>
      <c r="R111" s="286">
        <v>0</v>
      </c>
      <c r="S111" s="285" t="s">
        <v>273</v>
      </c>
      <c r="T111" s="1"/>
      <c r="U111" s="1"/>
    </row>
    <row r="112" spans="16:21" ht="12.5">
      <c r="P112" s="1"/>
      <c r="Q112" s="1"/>
      <c r="R112" s="286">
        <v>-77760.601391883363</v>
      </c>
      <c r="S112" s="285" t="s">
        <v>274</v>
      </c>
      <c r="T112" s="1"/>
      <c r="U112" s="1"/>
    </row>
    <row r="113" spans="3:21" ht="12.5">
      <c r="P113" s="1"/>
      <c r="Q113" s="1"/>
      <c r="R113" s="286">
        <v>423939.31471527216</v>
      </c>
      <c r="S113" s="285" t="s">
        <v>286</v>
      </c>
      <c r="T113" s="1"/>
      <c r="U113" s="1"/>
    </row>
    <row r="114" spans="3:21" ht="12.5">
      <c r="C114" s="1"/>
      <c r="D114" s="2"/>
      <c r="E114" s="1"/>
      <c r="F114" s="1"/>
      <c r="G114" s="1"/>
      <c r="H114" s="257"/>
      <c r="I114" s="1"/>
      <c r="J114" s="1"/>
      <c r="K114" s="1"/>
      <c r="L114" s="1"/>
      <c r="M114" s="1"/>
      <c r="P114" s="1"/>
      <c r="Q114" s="1"/>
      <c r="R114" s="286">
        <v>257664281.47762913</v>
      </c>
      <c r="S114" s="285" t="s">
        <v>276</v>
      </c>
      <c r="T114" s="1"/>
      <c r="U114" s="1"/>
    </row>
    <row r="115" spans="3:21" ht="12.5">
      <c r="C115" s="1"/>
      <c r="D115" s="2"/>
      <c r="E115" s="1"/>
      <c r="F115" s="1"/>
      <c r="G115" s="1"/>
      <c r="H115" s="257"/>
      <c r="I115" s="1"/>
      <c r="J115" s="1"/>
      <c r="K115" s="1"/>
      <c r="L115" s="1"/>
      <c r="M115" s="1"/>
      <c r="P115" s="1"/>
      <c r="Q115" s="1"/>
      <c r="R115" s="286">
        <v>116560064.10294004</v>
      </c>
      <c r="S115" s="285" t="s">
        <v>277</v>
      </c>
      <c r="T115" s="1"/>
      <c r="U115" s="1"/>
    </row>
    <row r="116" spans="3:21" ht="12.5">
      <c r="C116" s="1"/>
      <c r="D116" s="2"/>
      <c r="E116" s="1"/>
      <c r="F116" s="1"/>
      <c r="G116" s="1"/>
      <c r="H116" s="257"/>
      <c r="I116" s="1"/>
      <c r="J116" s="1"/>
      <c r="K116" s="1"/>
      <c r="L116" s="1"/>
      <c r="M116" s="1"/>
      <c r="P116" s="1"/>
      <c r="Q116" s="1"/>
      <c r="R116" s="286">
        <v>28535380.534613885</v>
      </c>
      <c r="S116" s="285" t="s">
        <v>278</v>
      </c>
      <c r="T116" s="1"/>
      <c r="U116" s="1"/>
    </row>
    <row r="117" spans="3:21" ht="12.5">
      <c r="C117" s="1"/>
      <c r="D117" s="2"/>
      <c r="E117" s="1"/>
      <c r="F117" s="1"/>
      <c r="G117" s="1"/>
      <c r="H117" s="257"/>
      <c r="I117" s="1"/>
      <c r="J117" s="1"/>
      <c r="K117" s="1"/>
      <c r="L117" s="1"/>
      <c r="M117" s="1"/>
      <c r="P117" s="1"/>
      <c r="Q117" s="1"/>
      <c r="R117" s="286">
        <v>0</v>
      </c>
      <c r="S117" s="285" t="s">
        <v>279</v>
      </c>
      <c r="T117" s="1"/>
      <c r="U117" s="1"/>
    </row>
    <row r="118" spans="3:21" ht="12.5">
      <c r="C118" s="1"/>
      <c r="D118" s="2"/>
      <c r="E118" s="1"/>
      <c r="F118" s="1"/>
      <c r="G118" s="1"/>
      <c r="H118" s="257"/>
      <c r="I118" s="1"/>
      <c r="J118" s="1"/>
      <c r="K118" s="1"/>
      <c r="L118" s="1"/>
      <c r="M118" s="1"/>
      <c r="P118" s="1"/>
      <c r="Q118" s="1"/>
      <c r="R118" s="286">
        <v>69842627.279817834</v>
      </c>
      <c r="S118" s="285" t="s">
        <v>280</v>
      </c>
      <c r="T118" s="1"/>
      <c r="U118" s="1"/>
    </row>
    <row r="119" spans="3:21" ht="12.5">
      <c r="C119" s="1"/>
      <c r="D119" s="2"/>
      <c r="E119" s="1"/>
      <c r="F119" s="1"/>
      <c r="G119" s="1"/>
      <c r="H119" s="257"/>
      <c r="I119" s="1"/>
      <c r="J119" s="1"/>
      <c r="K119" s="1"/>
      <c r="L119" s="1"/>
      <c r="M119" s="1"/>
      <c r="P119" s="1"/>
      <c r="Q119" s="1"/>
      <c r="R119" s="284">
        <v>0</v>
      </c>
      <c r="S119" s="285" t="s">
        <v>104</v>
      </c>
      <c r="T119" s="1"/>
      <c r="U119" s="1"/>
    </row>
    <row r="120" spans="3:21" ht="12.5">
      <c r="C120" s="1"/>
      <c r="D120" s="2"/>
      <c r="E120" s="1"/>
      <c r="F120" s="1"/>
      <c r="G120" s="1"/>
      <c r="H120" s="257"/>
      <c r="I120" s="1"/>
      <c r="J120" s="1"/>
      <c r="K120" s="1"/>
      <c r="L120" s="1"/>
      <c r="M120" s="1"/>
      <c r="P120" s="1"/>
      <c r="Q120" s="1"/>
      <c r="R120" s="286">
        <v>1714764569.4830747</v>
      </c>
      <c r="S120" s="285" t="s">
        <v>281</v>
      </c>
      <c r="T120" s="1"/>
      <c r="U120" s="1"/>
    </row>
    <row r="121" spans="3:21" ht="12.5">
      <c r="C121" s="1"/>
      <c r="D121" s="2"/>
      <c r="E121" s="1"/>
      <c r="F121" s="1"/>
      <c r="G121" s="1"/>
      <c r="H121" s="257"/>
      <c r="I121" s="1"/>
      <c r="J121" s="1"/>
      <c r="K121" s="1"/>
      <c r="L121" s="1"/>
      <c r="M121" s="1"/>
      <c r="P121" s="1"/>
      <c r="Q121" s="1"/>
      <c r="R121" s="284">
        <v>0.1095320357910306</v>
      </c>
      <c r="S121" s="287" t="s">
        <v>282</v>
      </c>
      <c r="T121" s="1"/>
      <c r="U121" s="1"/>
    </row>
    <row r="122" spans="3:21" ht="12.5">
      <c r="C122" s="1"/>
      <c r="D122" s="2"/>
      <c r="E122" s="1"/>
      <c r="F122" s="1"/>
      <c r="G122" s="1"/>
      <c r="H122" s="257"/>
      <c r="I122" s="1"/>
      <c r="J122" s="1"/>
      <c r="K122" s="1"/>
      <c r="L122" s="1"/>
      <c r="M122" s="1"/>
      <c r="P122" s="1"/>
      <c r="Q122" s="1"/>
      <c r="R122" s="288">
        <v>1990941301.0032923</v>
      </c>
      <c r="S122" s="280" t="s">
        <v>37</v>
      </c>
      <c r="T122" s="1"/>
      <c r="U122" s="1"/>
    </row>
    <row r="123" spans="3:21" ht="12.5">
      <c r="C123" s="1"/>
      <c r="D123" s="2"/>
      <c r="E123" s="1"/>
      <c r="F123" s="1"/>
      <c r="G123" s="1"/>
      <c r="H123" s="257"/>
      <c r="I123" s="1"/>
      <c r="J123" s="1"/>
      <c r="K123" s="1"/>
      <c r="L123" s="1"/>
      <c r="M123" s="1"/>
      <c r="P123" s="1"/>
      <c r="Q123" s="1"/>
      <c r="R123" s="289">
        <v>2206034439.9050779</v>
      </c>
      <c r="S123" s="281" t="s">
        <v>38</v>
      </c>
      <c r="T123" s="1"/>
      <c r="U123" s="1"/>
    </row>
    <row r="124" spans="3:21" ht="12.5">
      <c r="C124" s="1"/>
      <c r="D124" s="2"/>
      <c r="E124" s="1"/>
      <c r="F124" s="1"/>
      <c r="G124" s="1"/>
      <c r="H124" s="257"/>
      <c r="I124" s="1"/>
      <c r="J124" s="1"/>
      <c r="K124" s="1"/>
      <c r="L124" s="1"/>
      <c r="M124" s="1"/>
      <c r="N124" s="1"/>
      <c r="P124" s="1"/>
      <c r="Q124" s="1"/>
      <c r="R124" s="289">
        <v>2109969500.8504381</v>
      </c>
      <c r="S124" s="290" t="s">
        <v>319</v>
      </c>
      <c r="T124" s="2"/>
      <c r="U124" s="1"/>
    </row>
    <row r="125" spans="3:21" ht="13" thickBot="1">
      <c r="C125" s="1"/>
      <c r="D125" s="2"/>
      <c r="E125" s="1"/>
      <c r="F125" s="1"/>
      <c r="G125" s="1"/>
      <c r="H125" s="257"/>
      <c r="I125" s="1"/>
      <c r="J125" s="1"/>
      <c r="K125" s="1"/>
      <c r="L125" s="1"/>
      <c r="M125" s="1"/>
      <c r="N125" s="1"/>
      <c r="P125" s="1"/>
      <c r="Q125" s="1"/>
      <c r="R125" s="484">
        <v>69842627.279817834</v>
      </c>
      <c r="S125" s="291" t="s">
        <v>258</v>
      </c>
      <c r="T125" s="1"/>
      <c r="U125" s="1"/>
    </row>
    <row r="126" spans="3:21" ht="12.5">
      <c r="C126" s="1"/>
      <c r="D126" s="2"/>
      <c r="E126" s="1"/>
      <c r="F126" s="1"/>
      <c r="G126" s="1"/>
      <c r="H126" s="257"/>
      <c r="I126" s="1"/>
      <c r="J126" s="1"/>
      <c r="K126" s="1"/>
      <c r="L126" s="1"/>
      <c r="M126" s="1"/>
      <c r="N126" s="1"/>
      <c r="P126" s="1"/>
      <c r="Q126" s="1"/>
      <c r="R126" s="1"/>
      <c r="S126" s="1"/>
      <c r="T126" s="1"/>
      <c r="U126" s="1"/>
    </row>
    <row r="127" spans="3:21" ht="13">
      <c r="C127" s="1"/>
      <c r="D127" s="2"/>
      <c r="E127" s="1"/>
      <c r="F127" s="1"/>
      <c r="G127" s="1"/>
      <c r="H127" s="257"/>
      <c r="I127" s="1"/>
      <c r="J127" s="1"/>
      <c r="K127" s="1"/>
      <c r="L127" s="1"/>
      <c r="M127" s="1"/>
      <c r="N127" s="1"/>
      <c r="P127" s="1"/>
      <c r="Q127" s="1"/>
      <c r="R127" s="270" t="s">
        <v>103</v>
      </c>
      <c r="S127" s="1" t="s">
        <v>115</v>
      </c>
      <c r="T127" s="292"/>
      <c r="U127" s="268"/>
    </row>
    <row r="128" spans="3:21" ht="13.5" thickBot="1">
      <c r="C128" s="1"/>
      <c r="D128" s="2"/>
      <c r="E128" s="1"/>
      <c r="F128" s="1"/>
      <c r="G128" s="1"/>
      <c r="H128" s="255"/>
      <c r="I128" s="1"/>
      <c r="J128" s="1"/>
      <c r="K128" s="1"/>
      <c r="L128" s="1"/>
      <c r="M128" s="1"/>
      <c r="N128" s="1"/>
      <c r="P128" s="1"/>
      <c r="Q128" s="1"/>
      <c r="R128" s="272" t="s">
        <v>185</v>
      </c>
      <c r="S128" s="1"/>
      <c r="T128" s="292"/>
      <c r="U128" s="268"/>
    </row>
    <row r="129" spans="3:21" ht="12.5">
      <c r="C129" s="1"/>
      <c r="D129" s="2"/>
      <c r="E129" s="1"/>
      <c r="F129" s="1"/>
      <c r="G129" s="1"/>
      <c r="H129" s="255"/>
      <c r="I129" s="1"/>
      <c r="J129" s="1"/>
      <c r="K129" s="1"/>
      <c r="L129" s="1"/>
      <c r="M129" s="1"/>
      <c r="N129" s="1"/>
      <c r="P129" s="1"/>
      <c r="Q129" s="1"/>
      <c r="R129" s="293">
        <f>+M19</f>
        <v>44287207.733890466</v>
      </c>
      <c r="S129" s="1" t="str">
        <f>+K19&amp;" "&amp;M17</f>
        <v>PROJECTED YEAR Rev Require</v>
      </c>
      <c r="T129" s="292"/>
      <c r="U129" s="268"/>
    </row>
    <row r="130" spans="3:21" ht="12.5">
      <c r="C130" s="1"/>
      <c r="D130" s="2"/>
      <c r="E130" s="1"/>
      <c r="F130" s="1"/>
      <c r="G130" s="1"/>
      <c r="H130" s="255"/>
      <c r="I130" s="1"/>
      <c r="J130" s="1"/>
      <c r="K130" s="1"/>
      <c r="L130" s="1"/>
      <c r="M130" s="1"/>
      <c r="N130" s="1"/>
      <c r="O130" s="1"/>
      <c r="P130" s="1"/>
      <c r="Q130" s="1"/>
      <c r="R130" s="294">
        <f>+N19</f>
        <v>44287207.733890466</v>
      </c>
      <c r="S130" s="1" t="str">
        <f>K19&amp;" "&amp;N17</f>
        <v>PROJECTED YEAR  W Incentives</v>
      </c>
      <c r="T130" s="1"/>
      <c r="U130" s="1"/>
    </row>
    <row r="131" spans="3:21" ht="13" thickBot="1">
      <c r="C131" s="1"/>
      <c r="D131" s="2"/>
      <c r="E131" s="1"/>
      <c r="F131" s="1"/>
      <c r="G131" s="1"/>
      <c r="H131" s="255"/>
      <c r="I131" s="1"/>
      <c r="J131" s="1"/>
      <c r="K131" s="1"/>
      <c r="L131" s="1"/>
      <c r="M131" s="1"/>
      <c r="N131" s="1"/>
      <c r="O131" s="1"/>
      <c r="P131" s="1"/>
      <c r="Q131" s="1"/>
      <c r="R131" s="295">
        <f>+O19</f>
        <v>0</v>
      </c>
      <c r="S131" s="1" t="str">
        <f>K19&amp;" "&amp;O17</f>
        <v>PROJECTED YEAR Incentive Amounts</v>
      </c>
      <c r="T131" s="1"/>
      <c r="U131" s="1"/>
    </row>
    <row r="132" spans="3:21" ht="12.5">
      <c r="C132" s="1"/>
      <c r="D132" s="2"/>
      <c r="E132" s="1"/>
      <c r="F132" s="1"/>
      <c r="G132" s="1"/>
      <c r="H132" s="255"/>
      <c r="I132" s="1"/>
      <c r="J132" s="1"/>
      <c r="K132" s="1"/>
      <c r="L132" s="1"/>
      <c r="M132" s="1"/>
      <c r="N132" s="1"/>
      <c r="O132" s="1"/>
      <c r="P132" s="1"/>
      <c r="Q132" s="1"/>
      <c r="R132" s="1"/>
      <c r="S132" s="1"/>
      <c r="T132" s="1"/>
      <c r="U132" s="1"/>
    </row>
    <row r="133" spans="3:21" ht="12.75" customHeight="1">
      <c r="R133" s="1"/>
      <c r="S133" s="1"/>
    </row>
    <row r="134" spans="3:21" ht="12.75" customHeight="1">
      <c r="R134" s="270" t="s">
        <v>113</v>
      </c>
      <c r="S134" s="271" t="s">
        <v>114</v>
      </c>
    </row>
  </sheetData>
  <mergeCells count="9">
    <mergeCell ref="I83:N88"/>
    <mergeCell ref="K15:O16"/>
    <mergeCell ref="C8:H8"/>
    <mergeCell ref="C80:E81"/>
    <mergeCell ref="A1:J1"/>
    <mergeCell ref="A3:J3"/>
    <mergeCell ref="A5:J5"/>
    <mergeCell ref="A4:K4"/>
    <mergeCell ref="A2:J2"/>
  </mergeCells>
  <phoneticPr fontId="0" type="noConversion"/>
  <printOptions horizontalCentered="1"/>
  <pageMargins left="0.25" right="0.25" top="0.75" bottom="0.25" header="0.25" footer="0.5"/>
  <pageSetup scale="41" fitToHeight="2" orientation="landscape" horizontalDpi="1200" verticalDpi="1200" r:id="rId1"/>
  <headerFooter alignWithMargins="0">
    <oddHeader xml:space="preserve">&amp;R&amp;16AEPTCo - SPP Formula Rate
&amp;A TCOS - WS F
Page: &amp;P of &amp;N
</oddHeader>
    <oddFooter xml:space="preserve">&amp;C &amp;R </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8"/>
  <dimension ref="A1:P163"/>
  <sheetViews>
    <sheetView topLeftCell="A89" zoomScale="85" zoomScaleNormal="85" workbookViewId="0">
      <selection activeCell="L104" sqref="L104:O107"/>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257"/>
      <c r="K1" s="12"/>
      <c r="L1" s="12"/>
      <c r="M1" s="12"/>
      <c r="P1" s="98" t="str">
        <f ca="1">"OKT Project "&amp;RIGHT(MID(CELL("filename",$A$1),FIND("]",CELL("filename",$A$1))+1,256),2)&amp;" of "&amp;COUNT('OKT.001:OKT.xyz - blank'!$P$3)-1</f>
        <v>OKT Project 17 of 28</v>
      </c>
    </row>
    <row r="2" spans="1:16" ht="17.5">
      <c r="B2" s="1"/>
      <c r="C2" s="1"/>
      <c r="D2" s="2"/>
      <c r="E2" s="1"/>
      <c r="F2" s="1"/>
      <c r="G2" s="1"/>
      <c r="H2" s="257"/>
      <c r="I2" s="1"/>
      <c r="J2" s="1"/>
      <c r="K2" s="1"/>
      <c r="L2" s="1"/>
      <c r="M2" s="1"/>
      <c r="N2" s="1"/>
      <c r="P2" s="99" t="s">
        <v>131</v>
      </c>
    </row>
    <row r="3" spans="1:16" ht="18">
      <c r="B3" s="4" t="s">
        <v>42</v>
      </c>
      <c r="C3" s="9" t="s">
        <v>43</v>
      </c>
      <c r="D3" s="2"/>
      <c r="E3" s="1"/>
      <c r="F3" s="1"/>
      <c r="G3" s="1"/>
      <c r="H3" s="257"/>
      <c r="I3" s="257"/>
      <c r="J3" s="239"/>
      <c r="K3" s="257"/>
      <c r="L3" s="257"/>
      <c r="M3" s="257"/>
      <c r="N3" s="257"/>
      <c r="O3" s="1"/>
      <c r="P3" s="91">
        <v>1</v>
      </c>
    </row>
    <row r="4" spans="1:16" ht="16" thickBot="1">
      <c r="C4" s="247"/>
      <c r="D4" s="2"/>
      <c r="E4" s="1"/>
      <c r="F4" s="1"/>
      <c r="G4" s="1"/>
      <c r="H4" s="257"/>
      <c r="I4" s="257"/>
      <c r="J4" s="239"/>
      <c r="K4" s="257"/>
      <c r="L4" s="257"/>
      <c r="M4" s="257"/>
      <c r="N4" s="257"/>
      <c r="O4" s="1"/>
      <c r="P4" s="1"/>
    </row>
    <row r="5" spans="1:16" ht="15.5">
      <c r="C5" s="14" t="s">
        <v>44</v>
      </c>
      <c r="D5" s="2"/>
      <c r="E5" s="1"/>
      <c r="F5" s="1"/>
      <c r="G5" s="346"/>
      <c r="H5" s="1" t="s">
        <v>45</v>
      </c>
      <c r="I5" s="1"/>
      <c r="J5" s="1"/>
      <c r="K5" s="16" t="s">
        <v>242</v>
      </c>
      <c r="L5" s="17"/>
      <c r="M5" s="18"/>
      <c r="N5" s="347">
        <f>VLOOKUP(I10,C17:I73,5)</f>
        <v>10115949.131348884</v>
      </c>
      <c r="P5" s="1"/>
    </row>
    <row r="6" spans="1:16" ht="15.5">
      <c r="C6" s="6"/>
      <c r="D6" s="2"/>
      <c r="E6" s="1"/>
      <c r="F6" s="1"/>
      <c r="G6" s="1"/>
      <c r="H6" s="348"/>
      <c r="I6" s="348"/>
      <c r="J6" s="349"/>
      <c r="K6" s="22" t="s">
        <v>243</v>
      </c>
      <c r="L6" s="350"/>
      <c r="M6" s="1"/>
      <c r="N6" s="351">
        <f>VLOOKUP(I10,C17:I73,6)</f>
        <v>10115949.131348884</v>
      </c>
      <c r="O6" s="1"/>
      <c r="P6" s="1"/>
    </row>
    <row r="7" spans="1:16" ht="13.5" thickBot="1">
      <c r="C7" s="25" t="s">
        <v>46</v>
      </c>
      <c r="D7" s="87" t="s">
        <v>247</v>
      </c>
      <c r="E7" s="1"/>
      <c r="F7" s="1"/>
      <c r="G7" s="1"/>
      <c r="H7" s="257"/>
      <c r="I7" s="257"/>
      <c r="J7" s="239"/>
      <c r="K7" s="352" t="s">
        <v>47</v>
      </c>
      <c r="L7" s="353"/>
      <c r="M7" s="353"/>
      <c r="N7" s="354">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262</v>
      </c>
      <c r="E9" s="461" t="s">
        <v>296</v>
      </c>
      <c r="F9" s="31"/>
      <c r="G9" s="472" t="s">
        <v>333</v>
      </c>
      <c r="H9" s="31"/>
      <c r="I9" s="32"/>
      <c r="J9" s="33"/>
      <c r="P9" s="1"/>
    </row>
    <row r="10" spans="1:16" ht="13">
      <c r="C10" s="34" t="s">
        <v>49</v>
      </c>
      <c r="D10" s="355">
        <v>88160625.260000005</v>
      </c>
      <c r="E10" s="1" t="s">
        <v>50</v>
      </c>
      <c r="G10" s="2"/>
      <c r="H10" s="2"/>
      <c r="I10" s="36">
        <f>+'OKT.WS.F.BPU.ATRR.Projected'!R101</f>
        <v>2026</v>
      </c>
      <c r="J10" s="33"/>
      <c r="K10" s="239" t="s">
        <v>51</v>
      </c>
      <c r="O10" s="1"/>
      <c r="P10" s="1"/>
    </row>
    <row r="11" spans="1:16" ht="12.5">
      <c r="C11" s="34" t="s">
        <v>52</v>
      </c>
      <c r="D11" s="37">
        <v>2017</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5">
        <v>12</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239" t="s">
        <v>59</v>
      </c>
      <c r="L13" s="7"/>
      <c r="M13" s="7"/>
      <c r="N13" s="7"/>
      <c r="O13" s="1"/>
      <c r="P13" s="1"/>
    </row>
    <row r="14" spans="1:16" ht="13" thickBot="1">
      <c r="C14" s="34" t="s">
        <v>60</v>
      </c>
      <c r="D14" s="37" t="s">
        <v>61</v>
      </c>
      <c r="E14" s="1" t="s">
        <v>62</v>
      </c>
      <c r="F14" s="2"/>
      <c r="I14" s="356">
        <f>IF(D10=0,0,D10/D13)</f>
        <v>2938687.5086666667</v>
      </c>
      <c r="J14" s="239"/>
      <c r="K14" s="239"/>
      <c r="L14" s="239"/>
      <c r="M14" s="239"/>
      <c r="N14" s="239"/>
      <c r="O14" s="1"/>
      <c r="P14" s="1"/>
    </row>
    <row r="15" spans="1:16"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row>
    <row r="16" spans="1:16"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row>
    <row r="17" spans="2:16" ht="12.5">
      <c r="B17" t="str">
        <f t="shared" ref="B17:B71" si="0">IF(D17=F16,"","IU")</f>
        <v>IU</v>
      </c>
      <c r="C17" s="49">
        <f>IF(D11= "","-",D11)</f>
        <v>2017</v>
      </c>
      <c r="D17" s="431">
        <v>0</v>
      </c>
      <c r="E17" s="438">
        <v>0</v>
      </c>
      <c r="F17" s="431">
        <v>82823000</v>
      </c>
      <c r="G17" s="438">
        <v>4552779.1652027937</v>
      </c>
      <c r="H17" s="436">
        <v>4552779.1652027937</v>
      </c>
      <c r="I17" s="51">
        <f t="shared" ref="I17:I71" si="1">H17-G17</f>
        <v>0</v>
      </c>
      <c r="J17" s="51"/>
      <c r="K17" s="114">
        <f t="shared" ref="K17:K22" si="2">+G17</f>
        <v>4552779.1652027937</v>
      </c>
      <c r="L17" s="52">
        <f t="shared" ref="L17:L71" si="3">IF(K17&lt;&gt;0,+G17-K17,0)</f>
        <v>0</v>
      </c>
      <c r="M17" s="114">
        <f t="shared" ref="M17:M22" si="4">+H17</f>
        <v>4552779.1652027937</v>
      </c>
      <c r="N17" s="52">
        <f t="shared" ref="N17:N71" si="5">IF(M17&lt;&gt;0,+H17-M17,0)</f>
        <v>0</v>
      </c>
      <c r="O17" s="53">
        <f t="shared" ref="O17:O71" si="6">+N17-L17</f>
        <v>0</v>
      </c>
      <c r="P17" s="1"/>
    </row>
    <row r="18" spans="2:16" ht="12.5">
      <c r="B18" t="str">
        <f t="shared" si="0"/>
        <v/>
      </c>
      <c r="C18" s="49">
        <f>IF(D11="","-",+C17+1)</f>
        <v>2018</v>
      </c>
      <c r="D18" s="433">
        <v>82823000</v>
      </c>
      <c r="E18" s="432">
        <v>2031199.4497102054</v>
      </c>
      <c r="F18" s="433">
        <v>80791800.550289795</v>
      </c>
      <c r="G18" s="432">
        <v>10344766.031909464</v>
      </c>
      <c r="H18" s="436">
        <v>10344766.031909464</v>
      </c>
      <c r="I18" s="51">
        <f t="shared" si="1"/>
        <v>0</v>
      </c>
      <c r="J18" s="51"/>
      <c r="K18" s="416">
        <f t="shared" si="2"/>
        <v>10344766.031909464</v>
      </c>
      <c r="L18" s="419">
        <f t="shared" si="3"/>
        <v>0</v>
      </c>
      <c r="M18" s="416">
        <f t="shared" si="4"/>
        <v>10344766.031909464</v>
      </c>
      <c r="N18" s="53">
        <f t="shared" si="5"/>
        <v>0</v>
      </c>
      <c r="O18" s="53">
        <f t="shared" si="6"/>
        <v>0</v>
      </c>
      <c r="P18" s="1"/>
    </row>
    <row r="19" spans="2:16" ht="12.5">
      <c r="B19" t="str">
        <f t="shared" si="0"/>
        <v/>
      </c>
      <c r="C19" s="49">
        <f>IF(D11="","-",+C18+1)</f>
        <v>2019</v>
      </c>
      <c r="D19" s="433">
        <v>80791800.550289795</v>
      </c>
      <c r="E19" s="432">
        <v>2456434.6786346282</v>
      </c>
      <c r="F19" s="433">
        <v>78335365.871655166</v>
      </c>
      <c r="G19" s="432">
        <v>10725952.439931182</v>
      </c>
      <c r="H19" s="436">
        <v>10725952.439931182</v>
      </c>
      <c r="I19" s="51">
        <f t="shared" si="1"/>
        <v>0</v>
      </c>
      <c r="J19" s="51"/>
      <c r="K19" s="416">
        <f t="shared" si="2"/>
        <v>10725952.439931182</v>
      </c>
      <c r="L19" s="419">
        <f t="shared" ref="L19" si="7">IF(K19&lt;&gt;0,+G19-K19,0)</f>
        <v>0</v>
      </c>
      <c r="M19" s="416">
        <f t="shared" si="4"/>
        <v>10725952.439931182</v>
      </c>
      <c r="N19" s="53">
        <f t="shared" ref="N19" si="8">IF(M19&lt;&gt;0,+H19-M19,0)</f>
        <v>0</v>
      </c>
      <c r="O19" s="53">
        <f t="shared" ref="O19" si="9">+N19-L19</f>
        <v>0</v>
      </c>
      <c r="P19" s="1"/>
    </row>
    <row r="20" spans="2:16" ht="12.5">
      <c r="B20" t="str">
        <f t="shared" si="0"/>
        <v>IU</v>
      </c>
      <c r="C20" s="49">
        <f>IF(D11="","-",+C19+1)</f>
        <v>2020</v>
      </c>
      <c r="D20" s="433">
        <v>84194797.10057959</v>
      </c>
      <c r="E20" s="432">
        <v>2584327.8381604804</v>
      </c>
      <c r="F20" s="433">
        <v>81610469.262419105</v>
      </c>
      <c r="G20" s="432">
        <v>11283505.602105767</v>
      </c>
      <c r="H20" s="436">
        <v>11283505.602105767</v>
      </c>
      <c r="I20" s="51">
        <f t="shared" si="1"/>
        <v>0</v>
      </c>
      <c r="J20" s="51"/>
      <c r="K20" s="416">
        <f t="shared" si="2"/>
        <v>11283505.602105767</v>
      </c>
      <c r="L20" s="419">
        <f t="shared" ref="L20" si="10">IF(K20&lt;&gt;0,+G20-K20,0)</f>
        <v>0</v>
      </c>
      <c r="M20" s="416">
        <f t="shared" si="4"/>
        <v>11283505.602105767</v>
      </c>
      <c r="N20" s="53">
        <f t="shared" si="5"/>
        <v>0</v>
      </c>
      <c r="O20" s="53">
        <f t="shared" si="6"/>
        <v>0</v>
      </c>
      <c r="P20" s="1"/>
    </row>
    <row r="21" spans="2:16" ht="12.5">
      <c r="B21" t="str">
        <f t="shared" si="0"/>
        <v>IU</v>
      </c>
      <c r="C21" s="49">
        <f>IF(D11="","-",+C20+1)</f>
        <v>2021</v>
      </c>
      <c r="D21" s="433">
        <v>80497433.033494681</v>
      </c>
      <c r="E21" s="432">
        <v>2824819.1935483869</v>
      </c>
      <c r="F21" s="433">
        <v>77672613.8399463</v>
      </c>
      <c r="G21" s="432">
        <v>11380637.767430846</v>
      </c>
      <c r="H21" s="436">
        <v>11380637.767430846</v>
      </c>
      <c r="I21" s="51">
        <f t="shared" si="1"/>
        <v>0</v>
      </c>
      <c r="J21" s="51"/>
      <c r="K21" s="416">
        <f t="shared" si="2"/>
        <v>11380637.767430846</v>
      </c>
      <c r="L21" s="419">
        <f t="shared" ref="L21" si="11">IF(K21&lt;&gt;0,+G21-K21,0)</f>
        <v>0</v>
      </c>
      <c r="M21" s="416">
        <f t="shared" si="4"/>
        <v>11380637.767430846</v>
      </c>
      <c r="N21" s="53">
        <f t="shared" si="5"/>
        <v>0</v>
      </c>
      <c r="O21" s="53">
        <f t="shared" si="6"/>
        <v>0</v>
      </c>
      <c r="P21" s="1"/>
    </row>
    <row r="22" spans="2:16" ht="12.5">
      <c r="B22" t="str">
        <f t="shared" si="0"/>
        <v>IU</v>
      </c>
      <c r="C22" s="49">
        <f>IF(D11="","-",+C21+1)</f>
        <v>2022</v>
      </c>
      <c r="D22" s="433">
        <v>77782697.8399463</v>
      </c>
      <c r="E22" s="432">
        <v>2656953.9090909092</v>
      </c>
      <c r="F22" s="433">
        <v>75125743.930855393</v>
      </c>
      <c r="G22" s="432">
        <v>11430746.557201277</v>
      </c>
      <c r="H22" s="436">
        <v>11430746.557201277</v>
      </c>
      <c r="I22" s="51">
        <f t="shared" si="1"/>
        <v>0</v>
      </c>
      <c r="J22" s="51"/>
      <c r="K22" s="416">
        <f t="shared" si="2"/>
        <v>11430746.557201277</v>
      </c>
      <c r="L22" s="419">
        <f t="shared" ref="L22" si="12">IF(K22&lt;&gt;0,+G22-K22,0)</f>
        <v>0</v>
      </c>
      <c r="M22" s="416">
        <f t="shared" si="4"/>
        <v>11430746.557201277</v>
      </c>
      <c r="N22" s="53">
        <f t="shared" si="5"/>
        <v>0</v>
      </c>
      <c r="O22" s="53">
        <f t="shared" si="6"/>
        <v>0</v>
      </c>
      <c r="P22" s="1"/>
    </row>
    <row r="23" spans="2:16" ht="12.5">
      <c r="B23" t="str">
        <f t="shared" si="0"/>
        <v>IU</v>
      </c>
      <c r="C23" s="49">
        <f>IF(D11="","-",+C22+1)</f>
        <v>2023</v>
      </c>
      <c r="D23" s="433">
        <v>75125743.920855403</v>
      </c>
      <c r="E23" s="432">
        <v>2828370.2900000005</v>
      </c>
      <c r="F23" s="433">
        <v>72297373.630855396</v>
      </c>
      <c r="G23" s="432">
        <v>11160198.227597371</v>
      </c>
      <c r="H23" s="436">
        <v>11160198.227597371</v>
      </c>
      <c r="I23" s="51">
        <f t="shared" si="1"/>
        <v>0</v>
      </c>
      <c r="J23" s="51"/>
      <c r="K23" s="416">
        <f t="shared" ref="K23:K24" si="13">+G23</f>
        <v>11160198.227597371</v>
      </c>
      <c r="L23" s="419">
        <f t="shared" ref="L23:L24" si="14">IF(K23&lt;&gt;0,+G23-K23,0)</f>
        <v>0</v>
      </c>
      <c r="M23" s="416">
        <f t="shared" ref="M23:M24" si="15">+H23</f>
        <v>11160198.227597371</v>
      </c>
      <c r="N23" s="53">
        <f t="shared" ref="N23:N24" si="16">IF(M23&lt;&gt;0,+H23-M23,0)</f>
        <v>0</v>
      </c>
      <c r="O23" s="53">
        <f t="shared" ref="O23:O24" si="17">+N23-L23</f>
        <v>0</v>
      </c>
      <c r="P23" s="1"/>
    </row>
    <row r="24" spans="2:16" ht="12.5">
      <c r="B24" t="str">
        <f t="shared" si="0"/>
        <v>IU</v>
      </c>
      <c r="C24" s="49">
        <f>IF(D11="","-",+C23+1)</f>
        <v>2024</v>
      </c>
      <c r="D24" s="433">
        <v>72778519.900855392</v>
      </c>
      <c r="E24" s="432">
        <v>2843891.1374193551</v>
      </c>
      <c r="F24" s="433">
        <v>69934628.763436034</v>
      </c>
      <c r="G24" s="432">
        <v>10973662.187251475</v>
      </c>
      <c r="H24" s="436">
        <v>10973662.187251475</v>
      </c>
      <c r="I24" s="51">
        <f t="shared" si="1"/>
        <v>0</v>
      </c>
      <c r="J24" s="51"/>
      <c r="K24" s="416">
        <f t="shared" si="13"/>
        <v>10973662.187251475</v>
      </c>
      <c r="L24" s="419">
        <f t="shared" si="14"/>
        <v>0</v>
      </c>
      <c r="M24" s="416">
        <f t="shared" si="15"/>
        <v>10973662.187251475</v>
      </c>
      <c r="N24" s="53">
        <f t="shared" si="16"/>
        <v>0</v>
      </c>
      <c r="O24" s="53">
        <f t="shared" si="17"/>
        <v>0</v>
      </c>
      <c r="P24" s="1"/>
    </row>
    <row r="25" spans="2:16" ht="12.5">
      <c r="B25" t="str">
        <f t="shared" si="0"/>
        <v/>
      </c>
      <c r="C25" s="49">
        <f>IF(D11="","-",+C24+1)</f>
        <v>2025</v>
      </c>
      <c r="D25" s="433">
        <v>69934628.763436034</v>
      </c>
      <c r="E25" s="432">
        <v>2938687.5086666667</v>
      </c>
      <c r="F25" s="433">
        <v>66995941.25476937</v>
      </c>
      <c r="G25" s="432">
        <v>10774534.40747739</v>
      </c>
      <c r="H25" s="436">
        <v>10774534.40747739</v>
      </c>
      <c r="I25" s="51">
        <f t="shared" si="1"/>
        <v>0</v>
      </c>
      <c r="J25" s="51"/>
      <c r="K25" s="416">
        <f t="shared" ref="K25" si="18">+G25</f>
        <v>10774534.40747739</v>
      </c>
      <c r="L25" s="419">
        <f t="shared" ref="L25" si="19">IF(K25&lt;&gt;0,+G25-K25,0)</f>
        <v>0</v>
      </c>
      <c r="M25" s="416">
        <f t="shared" ref="M25" si="20">+H25</f>
        <v>10774534.40747739</v>
      </c>
      <c r="N25" s="53">
        <f t="shared" ref="N25" si="21">IF(M25&lt;&gt;0,+H25-M25,0)</f>
        <v>0</v>
      </c>
      <c r="O25" s="53">
        <f t="shared" ref="O25" si="22">+N25-L25</f>
        <v>0</v>
      </c>
      <c r="P25" s="1"/>
    </row>
    <row r="26" spans="2:16" ht="13">
      <c r="B26" t="str">
        <f t="shared" si="0"/>
        <v/>
      </c>
      <c r="C26" s="479">
        <f>IF(D11="","-",+C25+1)</f>
        <v>2026</v>
      </c>
      <c r="D26" s="54">
        <f>IF(F25+SUM(E$17:E25)=D$10,F25,D$10-SUM(E$17:E25))</f>
        <v>66995941.25476937</v>
      </c>
      <c r="E26" s="374">
        <f t="shared" ref="E26:E49" si="23">IF(+I$14&lt;F25,I$14,D26)</f>
        <v>2938687.5086666667</v>
      </c>
      <c r="F26" s="54">
        <f t="shared" ref="F26:F71" si="24">+D26-E26</f>
        <v>64057253.746102706</v>
      </c>
      <c r="G26" s="375">
        <f t="shared" ref="G26:G71" si="25">(D26+F26)/2*I$12+E26</f>
        <v>10115949.131348884</v>
      </c>
      <c r="H26" s="356">
        <f t="shared" ref="H26:H71" si="26">+(D26+F26)/2*I$13+E26</f>
        <v>10115949.131348884</v>
      </c>
      <c r="I26" s="51">
        <f t="shared" si="1"/>
        <v>0</v>
      </c>
      <c r="J26" s="51"/>
      <c r="K26" s="112"/>
      <c r="L26" s="53">
        <f t="shared" si="3"/>
        <v>0</v>
      </c>
      <c r="M26" s="112"/>
      <c r="N26" s="53">
        <f t="shared" si="5"/>
        <v>0</v>
      </c>
      <c r="O26" s="53">
        <f t="shared" si="6"/>
        <v>0</v>
      </c>
      <c r="P26" s="1"/>
    </row>
    <row r="27" spans="2:16" ht="12.5">
      <c r="B27" t="str">
        <f t="shared" si="0"/>
        <v/>
      </c>
      <c r="C27" s="49">
        <f>IF(D11="","-",+C26+1)</f>
        <v>2027</v>
      </c>
      <c r="D27" s="54">
        <f>IF(F26+SUM(E$17:E26)=D$10,F26,D$10-SUM(E$17:E26))</f>
        <v>64057253.746102706</v>
      </c>
      <c r="E27" s="374">
        <f t="shared" si="23"/>
        <v>2938687.5086666667</v>
      </c>
      <c r="F27" s="54">
        <f t="shared" si="24"/>
        <v>61118566.237436041</v>
      </c>
      <c r="G27" s="375">
        <f t="shared" si="25"/>
        <v>9794068.7059709523</v>
      </c>
      <c r="H27" s="356">
        <f t="shared" si="26"/>
        <v>9794068.7059709523</v>
      </c>
      <c r="I27" s="51">
        <f t="shared" si="1"/>
        <v>0</v>
      </c>
      <c r="J27" s="51"/>
      <c r="K27" s="112"/>
      <c r="L27" s="53">
        <f t="shared" si="3"/>
        <v>0</v>
      </c>
      <c r="M27" s="112"/>
      <c r="N27" s="53">
        <f t="shared" si="5"/>
        <v>0</v>
      </c>
      <c r="O27" s="53">
        <f t="shared" si="6"/>
        <v>0</v>
      </c>
      <c r="P27" s="1"/>
    </row>
    <row r="28" spans="2:16" ht="12.5">
      <c r="B28" t="str">
        <f t="shared" si="0"/>
        <v/>
      </c>
      <c r="C28" s="49">
        <f>IF(D11="","-",+C27+1)</f>
        <v>2028</v>
      </c>
      <c r="D28" s="54">
        <f>IF(F27+SUM(E$17:E27)=D$10,F27,D$10-SUM(E$17:E27))</f>
        <v>61118566.237436041</v>
      </c>
      <c r="E28" s="374">
        <f t="shared" si="23"/>
        <v>2938687.5086666667</v>
      </c>
      <c r="F28" s="54">
        <f t="shared" si="24"/>
        <v>58179878.728769377</v>
      </c>
      <c r="G28" s="375">
        <f t="shared" si="25"/>
        <v>9472188.280593019</v>
      </c>
      <c r="H28" s="356">
        <f t="shared" si="26"/>
        <v>9472188.280593019</v>
      </c>
      <c r="I28" s="51">
        <f t="shared" si="1"/>
        <v>0</v>
      </c>
      <c r="J28" s="51"/>
      <c r="K28" s="112"/>
      <c r="L28" s="53">
        <f t="shared" si="3"/>
        <v>0</v>
      </c>
      <c r="M28" s="112"/>
      <c r="N28" s="53">
        <f t="shared" si="5"/>
        <v>0</v>
      </c>
      <c r="O28" s="53">
        <f t="shared" si="6"/>
        <v>0</v>
      </c>
      <c r="P28" s="1"/>
    </row>
    <row r="29" spans="2:16" ht="12.5">
      <c r="B29" t="str">
        <f t="shared" si="0"/>
        <v/>
      </c>
      <c r="C29" s="49">
        <f>IF(D11="","-",+C28+1)</f>
        <v>2029</v>
      </c>
      <c r="D29" s="54">
        <f>IF(F28+SUM(E$17:E28)=D$10,F28,D$10-SUM(E$17:E28))</f>
        <v>58179878.728769377</v>
      </c>
      <c r="E29" s="374">
        <f t="shared" si="23"/>
        <v>2938687.5086666667</v>
      </c>
      <c r="F29" s="54">
        <f t="shared" si="24"/>
        <v>55241191.220102713</v>
      </c>
      <c r="G29" s="375">
        <f t="shared" si="25"/>
        <v>9150307.8552150875</v>
      </c>
      <c r="H29" s="356">
        <f t="shared" si="26"/>
        <v>9150307.8552150875</v>
      </c>
      <c r="I29" s="51">
        <f t="shared" si="1"/>
        <v>0</v>
      </c>
      <c r="J29" s="51"/>
      <c r="K29" s="112"/>
      <c r="L29" s="53">
        <f t="shared" si="3"/>
        <v>0</v>
      </c>
      <c r="M29" s="112"/>
      <c r="N29" s="53">
        <f t="shared" si="5"/>
        <v>0</v>
      </c>
      <c r="O29" s="53">
        <f t="shared" si="6"/>
        <v>0</v>
      </c>
      <c r="P29" s="1"/>
    </row>
    <row r="30" spans="2:16" ht="12.5">
      <c r="B30" t="str">
        <f t="shared" si="0"/>
        <v/>
      </c>
      <c r="C30" s="49">
        <f>IF(D11="","-",+C29+1)</f>
        <v>2030</v>
      </c>
      <c r="D30" s="54">
        <f>IF(F29+SUM(E$17:E29)=D$10,F29,D$10-SUM(E$17:E29))</f>
        <v>55241191.220102713</v>
      </c>
      <c r="E30" s="374">
        <f t="shared" si="23"/>
        <v>2938687.5086666667</v>
      </c>
      <c r="F30" s="54">
        <f t="shared" si="24"/>
        <v>52302503.711436048</v>
      </c>
      <c r="G30" s="375">
        <f t="shared" si="25"/>
        <v>8828427.4298371561</v>
      </c>
      <c r="H30" s="356">
        <f t="shared" si="26"/>
        <v>8828427.4298371561</v>
      </c>
      <c r="I30" s="51">
        <f t="shared" si="1"/>
        <v>0</v>
      </c>
      <c r="J30" s="51"/>
      <c r="K30" s="112"/>
      <c r="L30" s="53">
        <f t="shared" si="3"/>
        <v>0</v>
      </c>
      <c r="M30" s="112"/>
      <c r="N30" s="53">
        <f t="shared" si="5"/>
        <v>0</v>
      </c>
      <c r="O30" s="53">
        <f t="shared" si="6"/>
        <v>0</v>
      </c>
      <c r="P30" s="1"/>
    </row>
    <row r="31" spans="2:16" ht="12.5">
      <c r="B31" t="str">
        <f t="shared" si="0"/>
        <v/>
      </c>
      <c r="C31" s="49">
        <f>IF(D11="","-",+C30+1)</f>
        <v>2031</v>
      </c>
      <c r="D31" s="54">
        <f>IF(F30+SUM(E$17:E30)=D$10,F30,D$10-SUM(E$17:E30))</f>
        <v>52302503.711436048</v>
      </c>
      <c r="E31" s="374">
        <f t="shared" si="23"/>
        <v>2938687.5086666667</v>
      </c>
      <c r="F31" s="54">
        <f t="shared" si="24"/>
        <v>49363816.202769384</v>
      </c>
      <c r="G31" s="375">
        <f t="shared" si="25"/>
        <v>8506547.0044592246</v>
      </c>
      <c r="H31" s="356">
        <f t="shared" si="26"/>
        <v>8506547.0044592246</v>
      </c>
      <c r="I31" s="51">
        <f t="shared" si="1"/>
        <v>0</v>
      </c>
      <c r="J31" s="51"/>
      <c r="K31" s="112"/>
      <c r="L31" s="53">
        <f t="shared" si="3"/>
        <v>0</v>
      </c>
      <c r="M31" s="112"/>
      <c r="N31" s="53">
        <f t="shared" si="5"/>
        <v>0</v>
      </c>
      <c r="O31" s="53">
        <f t="shared" si="6"/>
        <v>0</v>
      </c>
      <c r="P31" s="1"/>
    </row>
    <row r="32" spans="2:16" ht="12.5">
      <c r="B32" t="str">
        <f t="shared" si="0"/>
        <v/>
      </c>
      <c r="C32" s="49">
        <f>IF(D11="","-",+C31+1)</f>
        <v>2032</v>
      </c>
      <c r="D32" s="54">
        <f>IF(F31+SUM(E$17:E31)=D$10,F31,D$10-SUM(E$17:E31))</f>
        <v>49363816.202769384</v>
      </c>
      <c r="E32" s="374">
        <f t="shared" si="23"/>
        <v>2938687.5086666667</v>
      </c>
      <c r="F32" s="54">
        <f t="shared" si="24"/>
        <v>46425128.694102719</v>
      </c>
      <c r="G32" s="375">
        <f t="shared" si="25"/>
        <v>8184666.5790812932</v>
      </c>
      <c r="H32" s="356">
        <f t="shared" si="26"/>
        <v>8184666.5790812932</v>
      </c>
      <c r="I32" s="51">
        <f t="shared" si="1"/>
        <v>0</v>
      </c>
      <c r="J32" s="51"/>
      <c r="K32" s="112"/>
      <c r="L32" s="53">
        <f t="shared" si="3"/>
        <v>0</v>
      </c>
      <c r="M32" s="112"/>
      <c r="N32" s="53">
        <f t="shared" si="5"/>
        <v>0</v>
      </c>
      <c r="O32" s="53">
        <f t="shared" si="6"/>
        <v>0</v>
      </c>
      <c r="P32" s="1"/>
    </row>
    <row r="33" spans="2:16" ht="12.5">
      <c r="B33" t="str">
        <f t="shared" si="0"/>
        <v/>
      </c>
      <c r="C33" s="49">
        <f>IF(D11="","-",+C32+1)</f>
        <v>2033</v>
      </c>
      <c r="D33" s="54">
        <f>IF(F32+SUM(E$17:E32)=D$10,F32,D$10-SUM(E$17:E32))</f>
        <v>46425128.694102719</v>
      </c>
      <c r="E33" s="374">
        <f t="shared" si="23"/>
        <v>2938687.5086666667</v>
      </c>
      <c r="F33" s="54">
        <f t="shared" si="24"/>
        <v>43486441.185436055</v>
      </c>
      <c r="G33" s="375">
        <f t="shared" si="25"/>
        <v>7862786.1537033617</v>
      </c>
      <c r="H33" s="356">
        <f t="shared" si="26"/>
        <v>7862786.1537033617</v>
      </c>
      <c r="I33" s="51">
        <f t="shared" si="1"/>
        <v>0</v>
      </c>
      <c r="J33" s="51"/>
      <c r="K33" s="112"/>
      <c r="L33" s="53">
        <f t="shared" si="3"/>
        <v>0</v>
      </c>
      <c r="M33" s="112"/>
      <c r="N33" s="53">
        <f t="shared" si="5"/>
        <v>0</v>
      </c>
      <c r="O33" s="53">
        <f t="shared" si="6"/>
        <v>0</v>
      </c>
      <c r="P33" s="1"/>
    </row>
    <row r="34" spans="2:16" ht="12.5">
      <c r="B34" t="str">
        <f t="shared" si="0"/>
        <v/>
      </c>
      <c r="C34" s="49">
        <f>IF(D11="","-",+C33+1)</f>
        <v>2034</v>
      </c>
      <c r="D34" s="54">
        <f>IF(F33+SUM(E$17:E33)=D$10,F33,D$10-SUM(E$17:E33))</f>
        <v>43486441.185436055</v>
      </c>
      <c r="E34" s="374">
        <f t="shared" si="23"/>
        <v>2938687.5086666667</v>
      </c>
      <c r="F34" s="54">
        <f t="shared" si="24"/>
        <v>40547753.676769391</v>
      </c>
      <c r="G34" s="375">
        <f t="shared" si="25"/>
        <v>7540905.7283254303</v>
      </c>
      <c r="H34" s="356">
        <f t="shared" si="26"/>
        <v>7540905.7283254303</v>
      </c>
      <c r="I34" s="51">
        <f t="shared" si="1"/>
        <v>0</v>
      </c>
      <c r="J34" s="51"/>
      <c r="K34" s="112"/>
      <c r="L34" s="53">
        <f t="shared" si="3"/>
        <v>0</v>
      </c>
      <c r="M34" s="112"/>
      <c r="N34" s="53">
        <f t="shared" si="5"/>
        <v>0</v>
      </c>
      <c r="O34" s="53">
        <f t="shared" si="6"/>
        <v>0</v>
      </c>
      <c r="P34" s="1"/>
    </row>
    <row r="35" spans="2:16" ht="12.5">
      <c r="B35" t="str">
        <f t="shared" si="0"/>
        <v/>
      </c>
      <c r="C35" s="49">
        <f>IF(D11="","-",+C34+1)</f>
        <v>2035</v>
      </c>
      <c r="D35" s="54">
        <f>IF(F34+SUM(E$17:E34)=D$10,F34,D$10-SUM(E$17:E34))</f>
        <v>40547753.676769391</v>
      </c>
      <c r="E35" s="374">
        <f t="shared" si="23"/>
        <v>2938687.5086666667</v>
      </c>
      <c r="F35" s="54">
        <f t="shared" si="24"/>
        <v>37609066.168102726</v>
      </c>
      <c r="G35" s="375">
        <f t="shared" si="25"/>
        <v>7219025.3029474989</v>
      </c>
      <c r="H35" s="356">
        <f t="shared" si="26"/>
        <v>7219025.3029474989</v>
      </c>
      <c r="I35" s="51">
        <f t="shared" si="1"/>
        <v>0</v>
      </c>
      <c r="J35" s="51"/>
      <c r="K35" s="112"/>
      <c r="L35" s="53">
        <f t="shared" si="3"/>
        <v>0</v>
      </c>
      <c r="M35" s="112"/>
      <c r="N35" s="53">
        <f t="shared" si="5"/>
        <v>0</v>
      </c>
      <c r="O35" s="53">
        <f t="shared" si="6"/>
        <v>0</v>
      </c>
      <c r="P35" s="1"/>
    </row>
    <row r="36" spans="2:16" ht="12.5">
      <c r="B36" t="str">
        <f t="shared" si="0"/>
        <v/>
      </c>
      <c r="C36" s="49">
        <f>IF(D11="","-",+C35+1)</f>
        <v>2036</v>
      </c>
      <c r="D36" s="54">
        <f>IF(F35+SUM(E$17:E35)=D$10,F35,D$10-SUM(E$17:E35))</f>
        <v>37609066.168102726</v>
      </c>
      <c r="E36" s="374">
        <f t="shared" si="23"/>
        <v>2938687.5086666667</v>
      </c>
      <c r="F36" s="54">
        <f t="shared" si="24"/>
        <v>34670378.659436062</v>
      </c>
      <c r="G36" s="375">
        <f t="shared" si="25"/>
        <v>6897144.8775695674</v>
      </c>
      <c r="H36" s="356">
        <f t="shared" si="26"/>
        <v>6897144.8775695674</v>
      </c>
      <c r="I36" s="51">
        <f t="shared" si="1"/>
        <v>0</v>
      </c>
      <c r="J36" s="51"/>
      <c r="K36" s="112"/>
      <c r="L36" s="53">
        <f t="shared" si="3"/>
        <v>0</v>
      </c>
      <c r="M36" s="112"/>
      <c r="N36" s="53">
        <f t="shared" si="5"/>
        <v>0</v>
      </c>
      <c r="O36" s="53">
        <f t="shared" si="6"/>
        <v>0</v>
      </c>
      <c r="P36" s="1"/>
    </row>
    <row r="37" spans="2:16" ht="12.5">
      <c r="B37" t="str">
        <f t="shared" si="0"/>
        <v/>
      </c>
      <c r="C37" s="49">
        <f>IF(D11="","-",+C36+1)</f>
        <v>2037</v>
      </c>
      <c r="D37" s="54">
        <f>IF(F36+SUM(E$17:E36)=D$10,F36,D$10-SUM(E$17:E36))</f>
        <v>34670378.659436062</v>
      </c>
      <c r="E37" s="374">
        <f t="shared" si="23"/>
        <v>2938687.5086666667</v>
      </c>
      <c r="F37" s="54">
        <f t="shared" si="24"/>
        <v>31731691.150769394</v>
      </c>
      <c r="G37" s="375">
        <f t="shared" si="25"/>
        <v>6575264.452191635</v>
      </c>
      <c r="H37" s="356">
        <f t="shared" si="26"/>
        <v>6575264.452191635</v>
      </c>
      <c r="I37" s="51">
        <f t="shared" si="1"/>
        <v>0</v>
      </c>
      <c r="J37" s="51"/>
      <c r="K37" s="112"/>
      <c r="L37" s="53">
        <f t="shared" si="3"/>
        <v>0</v>
      </c>
      <c r="M37" s="112"/>
      <c r="N37" s="53">
        <f t="shared" si="5"/>
        <v>0</v>
      </c>
      <c r="O37" s="53">
        <f t="shared" si="6"/>
        <v>0</v>
      </c>
      <c r="P37" s="1"/>
    </row>
    <row r="38" spans="2:16" ht="12.5">
      <c r="B38" t="str">
        <f t="shared" si="0"/>
        <v/>
      </c>
      <c r="C38" s="49">
        <f>IF(D11="","-",+C37+1)</f>
        <v>2038</v>
      </c>
      <c r="D38" s="54">
        <f>IF(F37+SUM(E$17:E37)=D$10,F37,D$10-SUM(E$17:E37))</f>
        <v>31731691.150769394</v>
      </c>
      <c r="E38" s="374">
        <f t="shared" si="23"/>
        <v>2938687.5086666667</v>
      </c>
      <c r="F38" s="54">
        <f t="shared" si="24"/>
        <v>28793003.642102726</v>
      </c>
      <c r="G38" s="375">
        <f t="shared" si="25"/>
        <v>6253384.0268137027</v>
      </c>
      <c r="H38" s="356">
        <f t="shared" si="26"/>
        <v>6253384.0268137027</v>
      </c>
      <c r="I38" s="51">
        <f t="shared" si="1"/>
        <v>0</v>
      </c>
      <c r="J38" s="51"/>
      <c r="K38" s="112"/>
      <c r="L38" s="53">
        <f t="shared" si="3"/>
        <v>0</v>
      </c>
      <c r="M38" s="112"/>
      <c r="N38" s="53">
        <f t="shared" si="5"/>
        <v>0</v>
      </c>
      <c r="O38" s="53">
        <f t="shared" si="6"/>
        <v>0</v>
      </c>
      <c r="P38" s="1"/>
    </row>
    <row r="39" spans="2:16" ht="12.5">
      <c r="B39" t="str">
        <f t="shared" si="0"/>
        <v/>
      </c>
      <c r="C39" s="49">
        <f>IF(D11="","-",+C38+1)</f>
        <v>2039</v>
      </c>
      <c r="D39" s="54">
        <f>IF(F38+SUM(E$17:E38)=D$10,F38,D$10-SUM(E$17:E38))</f>
        <v>28793003.642102726</v>
      </c>
      <c r="E39" s="374">
        <f t="shared" si="23"/>
        <v>2938687.5086666667</v>
      </c>
      <c r="F39" s="54">
        <f t="shared" si="24"/>
        <v>25854316.133436058</v>
      </c>
      <c r="G39" s="375">
        <f t="shared" si="25"/>
        <v>5931503.6014357712</v>
      </c>
      <c r="H39" s="356">
        <f t="shared" si="26"/>
        <v>5931503.6014357712</v>
      </c>
      <c r="I39" s="51">
        <f t="shared" si="1"/>
        <v>0</v>
      </c>
      <c r="J39" s="51"/>
      <c r="K39" s="112"/>
      <c r="L39" s="53">
        <f t="shared" si="3"/>
        <v>0</v>
      </c>
      <c r="M39" s="112"/>
      <c r="N39" s="53">
        <f t="shared" si="5"/>
        <v>0</v>
      </c>
      <c r="O39" s="53">
        <f t="shared" si="6"/>
        <v>0</v>
      </c>
      <c r="P39" s="1"/>
    </row>
    <row r="40" spans="2:16" ht="12.5">
      <c r="B40" t="str">
        <f t="shared" si="0"/>
        <v/>
      </c>
      <c r="C40" s="49">
        <f>IF(D11="","-",+C39+1)</f>
        <v>2040</v>
      </c>
      <c r="D40" s="54">
        <f>IF(F39+SUM(E$17:E39)=D$10,F39,D$10-SUM(E$17:E39))</f>
        <v>25854316.133436058</v>
      </c>
      <c r="E40" s="374">
        <f t="shared" si="23"/>
        <v>2938687.5086666667</v>
      </c>
      <c r="F40" s="54">
        <f t="shared" si="24"/>
        <v>22915628.62476939</v>
      </c>
      <c r="G40" s="375">
        <f t="shared" si="25"/>
        <v>5609623.1760578388</v>
      </c>
      <c r="H40" s="356">
        <f t="shared" si="26"/>
        <v>5609623.1760578388</v>
      </c>
      <c r="I40" s="51">
        <f t="shared" si="1"/>
        <v>0</v>
      </c>
      <c r="J40" s="51"/>
      <c r="K40" s="112"/>
      <c r="L40" s="53">
        <f t="shared" si="3"/>
        <v>0</v>
      </c>
      <c r="M40" s="112"/>
      <c r="N40" s="53">
        <f t="shared" si="5"/>
        <v>0</v>
      </c>
      <c r="O40" s="53">
        <f t="shared" si="6"/>
        <v>0</v>
      </c>
      <c r="P40" s="1"/>
    </row>
    <row r="41" spans="2:16" ht="12.5">
      <c r="B41" t="str">
        <f t="shared" si="0"/>
        <v/>
      </c>
      <c r="C41" s="49">
        <f>IF(D11="","-",+C40+1)</f>
        <v>2041</v>
      </c>
      <c r="D41" s="54">
        <f>IF(F40+SUM(E$17:E40)=D$10,F40,D$10-SUM(E$17:E40))</f>
        <v>22915628.62476939</v>
      </c>
      <c r="E41" s="374">
        <f t="shared" si="23"/>
        <v>2938687.5086666667</v>
      </c>
      <c r="F41" s="54">
        <f t="shared" si="24"/>
        <v>19976941.116102722</v>
      </c>
      <c r="G41" s="375">
        <f t="shared" si="25"/>
        <v>5287742.7506799065</v>
      </c>
      <c r="H41" s="356">
        <f t="shared" si="26"/>
        <v>5287742.7506799065</v>
      </c>
      <c r="I41" s="51">
        <f t="shared" si="1"/>
        <v>0</v>
      </c>
      <c r="J41" s="51"/>
      <c r="K41" s="112"/>
      <c r="L41" s="53">
        <f t="shared" si="3"/>
        <v>0</v>
      </c>
      <c r="M41" s="112"/>
      <c r="N41" s="53">
        <f t="shared" si="5"/>
        <v>0</v>
      </c>
      <c r="O41" s="53">
        <f t="shared" si="6"/>
        <v>0</v>
      </c>
      <c r="P41" s="1"/>
    </row>
    <row r="42" spans="2:16" ht="12.5">
      <c r="B42" t="str">
        <f t="shared" si="0"/>
        <v/>
      </c>
      <c r="C42" s="49">
        <f>IF(D11="","-",+C41+1)</f>
        <v>2042</v>
      </c>
      <c r="D42" s="54">
        <f>IF(F41+SUM(E$17:E41)=D$10,F41,D$10-SUM(E$17:E41))</f>
        <v>19976941.116102722</v>
      </c>
      <c r="E42" s="374">
        <f t="shared" si="23"/>
        <v>2938687.5086666667</v>
      </c>
      <c r="F42" s="54">
        <f t="shared" si="24"/>
        <v>17038253.607436053</v>
      </c>
      <c r="G42" s="375">
        <f t="shared" si="25"/>
        <v>4965862.325301975</v>
      </c>
      <c r="H42" s="356">
        <f t="shared" si="26"/>
        <v>4965862.325301975</v>
      </c>
      <c r="I42" s="51">
        <f t="shared" si="1"/>
        <v>0</v>
      </c>
      <c r="J42" s="51"/>
      <c r="K42" s="112"/>
      <c r="L42" s="53">
        <f t="shared" si="3"/>
        <v>0</v>
      </c>
      <c r="M42" s="112"/>
      <c r="N42" s="53">
        <f t="shared" si="5"/>
        <v>0</v>
      </c>
      <c r="O42" s="53">
        <f t="shared" si="6"/>
        <v>0</v>
      </c>
      <c r="P42" s="1"/>
    </row>
    <row r="43" spans="2:16" ht="12.5">
      <c r="B43" t="str">
        <f t="shared" si="0"/>
        <v/>
      </c>
      <c r="C43" s="49">
        <f>IF(D11="","-",+C42+1)</f>
        <v>2043</v>
      </c>
      <c r="D43" s="54">
        <f>IF(F42+SUM(E$17:E42)=D$10,F42,D$10-SUM(E$17:E42))</f>
        <v>17038253.607436053</v>
      </c>
      <c r="E43" s="374">
        <f t="shared" si="23"/>
        <v>2938687.5086666667</v>
      </c>
      <c r="F43" s="54">
        <f t="shared" si="24"/>
        <v>14099566.098769387</v>
      </c>
      <c r="G43" s="375">
        <f t="shared" si="25"/>
        <v>4643981.8999240426</v>
      </c>
      <c r="H43" s="356">
        <f t="shared" si="26"/>
        <v>4643981.8999240426</v>
      </c>
      <c r="I43" s="51">
        <f t="shared" si="1"/>
        <v>0</v>
      </c>
      <c r="J43" s="51"/>
      <c r="K43" s="112"/>
      <c r="L43" s="53">
        <f t="shared" si="3"/>
        <v>0</v>
      </c>
      <c r="M43" s="112"/>
      <c r="N43" s="53">
        <f t="shared" si="5"/>
        <v>0</v>
      </c>
      <c r="O43" s="53">
        <f t="shared" si="6"/>
        <v>0</v>
      </c>
      <c r="P43" s="1"/>
    </row>
    <row r="44" spans="2:16" ht="12.5">
      <c r="B44" t="str">
        <f t="shared" si="0"/>
        <v/>
      </c>
      <c r="C44" s="49">
        <f>IF(D11="","-",+C43+1)</f>
        <v>2044</v>
      </c>
      <c r="D44" s="54">
        <f>IF(F43+SUM(E$17:E43)=D$10,F43,D$10-SUM(E$17:E43))</f>
        <v>14099566.098769387</v>
      </c>
      <c r="E44" s="374">
        <f t="shared" si="23"/>
        <v>2938687.5086666667</v>
      </c>
      <c r="F44" s="54">
        <f t="shared" si="24"/>
        <v>11160878.590102721</v>
      </c>
      <c r="G44" s="375">
        <f t="shared" si="25"/>
        <v>4322101.4745461112</v>
      </c>
      <c r="H44" s="356">
        <f t="shared" si="26"/>
        <v>4322101.4745461112</v>
      </c>
      <c r="I44" s="51">
        <f t="shared" si="1"/>
        <v>0</v>
      </c>
      <c r="J44" s="51"/>
      <c r="K44" s="112"/>
      <c r="L44" s="53">
        <f t="shared" si="3"/>
        <v>0</v>
      </c>
      <c r="M44" s="112"/>
      <c r="N44" s="53">
        <f t="shared" si="5"/>
        <v>0</v>
      </c>
      <c r="O44" s="53">
        <f t="shared" si="6"/>
        <v>0</v>
      </c>
      <c r="P44" s="1"/>
    </row>
    <row r="45" spans="2:16" ht="12.5">
      <c r="B45" t="str">
        <f t="shared" si="0"/>
        <v/>
      </c>
      <c r="C45" s="49">
        <f>IF(D11="","-",+C44+1)</f>
        <v>2045</v>
      </c>
      <c r="D45" s="54">
        <f>IF(F44+SUM(E$17:E44)=D$10,F44,D$10-SUM(E$17:E44))</f>
        <v>11160878.590102721</v>
      </c>
      <c r="E45" s="374">
        <f t="shared" si="23"/>
        <v>2938687.5086666667</v>
      </c>
      <c r="F45" s="54">
        <f t="shared" si="24"/>
        <v>8222191.0814360548</v>
      </c>
      <c r="G45" s="375">
        <f t="shared" si="25"/>
        <v>4000221.0491681793</v>
      </c>
      <c r="H45" s="356">
        <f t="shared" si="26"/>
        <v>4000221.0491681793</v>
      </c>
      <c r="I45" s="51">
        <f t="shared" si="1"/>
        <v>0</v>
      </c>
      <c r="J45" s="51"/>
      <c r="K45" s="112"/>
      <c r="L45" s="53">
        <f t="shared" si="3"/>
        <v>0</v>
      </c>
      <c r="M45" s="112"/>
      <c r="N45" s="53">
        <f t="shared" si="5"/>
        <v>0</v>
      </c>
      <c r="O45" s="53">
        <f t="shared" si="6"/>
        <v>0</v>
      </c>
      <c r="P45" s="1"/>
    </row>
    <row r="46" spans="2:16" ht="12.5">
      <c r="B46" t="str">
        <f t="shared" si="0"/>
        <v/>
      </c>
      <c r="C46" s="49">
        <f>IF(D11="","-",+C45+1)</f>
        <v>2046</v>
      </c>
      <c r="D46" s="54">
        <f>IF(F45+SUM(E$17:E45)=D$10,F45,D$10-SUM(E$17:E45))</f>
        <v>8222191.0814360548</v>
      </c>
      <c r="E46" s="374">
        <f t="shared" si="23"/>
        <v>2938687.5086666667</v>
      </c>
      <c r="F46" s="54">
        <f t="shared" si="24"/>
        <v>5283503.5727693886</v>
      </c>
      <c r="G46" s="375">
        <f t="shared" si="25"/>
        <v>3678340.6237902474</v>
      </c>
      <c r="H46" s="356">
        <f t="shared" si="26"/>
        <v>3678340.6237902474</v>
      </c>
      <c r="I46" s="51">
        <f t="shared" si="1"/>
        <v>0</v>
      </c>
      <c r="J46" s="51"/>
      <c r="K46" s="112"/>
      <c r="L46" s="53">
        <f t="shared" si="3"/>
        <v>0</v>
      </c>
      <c r="M46" s="112"/>
      <c r="N46" s="53">
        <f t="shared" si="5"/>
        <v>0</v>
      </c>
      <c r="O46" s="53">
        <f t="shared" si="6"/>
        <v>0</v>
      </c>
      <c r="P46" s="1"/>
    </row>
    <row r="47" spans="2:16" ht="12.5">
      <c r="B47" t="str">
        <f t="shared" si="0"/>
        <v/>
      </c>
      <c r="C47" s="49">
        <f>IF(D11="","-",+C46+1)</f>
        <v>2047</v>
      </c>
      <c r="D47" s="54">
        <f>IF(F46+SUM(E$17:E46)=D$10,F46,D$10-SUM(E$17:E46))</f>
        <v>5283503.5727693886</v>
      </c>
      <c r="E47" s="374">
        <f t="shared" si="23"/>
        <v>2938687.5086666667</v>
      </c>
      <c r="F47" s="54">
        <f t="shared" si="24"/>
        <v>2344816.0641027219</v>
      </c>
      <c r="G47" s="375">
        <f t="shared" si="25"/>
        <v>3356460.1984123155</v>
      </c>
      <c r="H47" s="356">
        <f t="shared" si="26"/>
        <v>3356460.1984123155</v>
      </c>
      <c r="I47" s="51">
        <f t="shared" si="1"/>
        <v>0</v>
      </c>
      <c r="J47" s="51"/>
      <c r="K47" s="112"/>
      <c r="L47" s="53">
        <f t="shared" si="3"/>
        <v>0</v>
      </c>
      <c r="M47" s="112"/>
      <c r="N47" s="53">
        <f t="shared" si="5"/>
        <v>0</v>
      </c>
      <c r="O47" s="53">
        <f t="shared" si="6"/>
        <v>0</v>
      </c>
      <c r="P47" s="1"/>
    </row>
    <row r="48" spans="2:16" ht="12.5">
      <c r="B48" t="str">
        <f t="shared" si="0"/>
        <v/>
      </c>
      <c r="C48" s="49">
        <f>IF(D11="","-",+C47+1)</f>
        <v>2048</v>
      </c>
      <c r="D48" s="54">
        <f>IF(F47+SUM(E$17:E47)=D$10,F47,D$10-SUM(E$17:E47))</f>
        <v>2344816.0641027219</v>
      </c>
      <c r="E48" s="374">
        <f t="shared" si="23"/>
        <v>2344816.0641027219</v>
      </c>
      <c r="F48" s="54">
        <f t="shared" si="24"/>
        <v>0</v>
      </c>
      <c r="G48" s="375">
        <f t="shared" si="25"/>
        <v>2473232.3026310634</v>
      </c>
      <c r="H48" s="356">
        <f t="shared" si="26"/>
        <v>2473232.3026310634</v>
      </c>
      <c r="I48" s="51">
        <f t="shared" si="1"/>
        <v>0</v>
      </c>
      <c r="J48" s="51"/>
      <c r="K48" s="112"/>
      <c r="L48" s="53">
        <f t="shared" si="3"/>
        <v>0</v>
      </c>
      <c r="M48" s="112"/>
      <c r="N48" s="53">
        <f t="shared" si="5"/>
        <v>0</v>
      </c>
      <c r="O48" s="53">
        <f t="shared" si="6"/>
        <v>0</v>
      </c>
      <c r="P48" s="1"/>
    </row>
    <row r="49" spans="2:16" ht="12.5">
      <c r="B49" t="str">
        <f t="shared" si="0"/>
        <v/>
      </c>
      <c r="C49" s="49">
        <f>IF(D11="","-",+C48+1)</f>
        <v>2049</v>
      </c>
      <c r="D49" s="54">
        <f>IF(F48+SUM(E$17:E48)=D$10,F48,D$10-SUM(E$17:E48))</f>
        <v>0</v>
      </c>
      <c r="E49" s="374">
        <f t="shared" si="23"/>
        <v>0</v>
      </c>
      <c r="F49" s="54">
        <f t="shared" si="24"/>
        <v>0</v>
      </c>
      <c r="G49" s="375">
        <f t="shared" si="25"/>
        <v>0</v>
      </c>
      <c r="H49" s="356">
        <f t="shared" si="26"/>
        <v>0</v>
      </c>
      <c r="I49" s="51">
        <f t="shared" si="1"/>
        <v>0</v>
      </c>
      <c r="J49" s="51"/>
      <c r="K49" s="112"/>
      <c r="L49" s="53">
        <f t="shared" si="3"/>
        <v>0</v>
      </c>
      <c r="M49" s="112"/>
      <c r="N49" s="53">
        <f t="shared" si="5"/>
        <v>0</v>
      </c>
      <c r="O49" s="53">
        <f t="shared" si="6"/>
        <v>0</v>
      </c>
      <c r="P49" s="1"/>
    </row>
    <row r="50" spans="2:16" ht="12.5">
      <c r="B50" t="str">
        <f t="shared" si="0"/>
        <v/>
      </c>
      <c r="C50" s="49">
        <f>IF(D11="","-",+C49+1)</f>
        <v>2050</v>
      </c>
      <c r="D50" s="54">
        <f>IF(F49+SUM(E$17:E49)=D$10,F49,D$10-SUM(E$17:E49))</f>
        <v>0</v>
      </c>
      <c r="E50" s="374">
        <f t="shared" ref="E50:E71" si="27">IF(+I$14&lt;F49,I$14,D50)</f>
        <v>0</v>
      </c>
      <c r="F50" s="54">
        <f t="shared" si="24"/>
        <v>0</v>
      </c>
      <c r="G50" s="375">
        <f t="shared" si="25"/>
        <v>0</v>
      </c>
      <c r="H50" s="356">
        <f t="shared" si="26"/>
        <v>0</v>
      </c>
      <c r="I50" s="51">
        <f t="shared" si="1"/>
        <v>0</v>
      </c>
      <c r="J50" s="51"/>
      <c r="K50" s="112"/>
      <c r="L50" s="53">
        <f t="shared" si="3"/>
        <v>0</v>
      </c>
      <c r="M50" s="112"/>
      <c r="N50" s="53">
        <f t="shared" si="5"/>
        <v>0</v>
      </c>
      <c r="O50" s="53">
        <f t="shared" si="6"/>
        <v>0</v>
      </c>
      <c r="P50" s="1"/>
    </row>
    <row r="51" spans="2:16" ht="12.5">
      <c r="B51" t="str">
        <f t="shared" si="0"/>
        <v/>
      </c>
      <c r="C51" s="49">
        <f>IF(D11="","-",+C50+1)</f>
        <v>2051</v>
      </c>
      <c r="D51" s="54">
        <f>IF(F50+SUM(E$17:E50)=D$10,F50,D$10-SUM(E$17:E50))</f>
        <v>0</v>
      </c>
      <c r="E51" s="374">
        <f t="shared" si="27"/>
        <v>0</v>
      </c>
      <c r="F51" s="54">
        <f t="shared" si="24"/>
        <v>0</v>
      </c>
      <c r="G51" s="375">
        <f t="shared" si="25"/>
        <v>0</v>
      </c>
      <c r="H51" s="356">
        <f t="shared" si="26"/>
        <v>0</v>
      </c>
      <c r="I51" s="51">
        <f t="shared" si="1"/>
        <v>0</v>
      </c>
      <c r="J51" s="51"/>
      <c r="K51" s="112"/>
      <c r="L51" s="53">
        <f t="shared" si="3"/>
        <v>0</v>
      </c>
      <c r="M51" s="112"/>
      <c r="N51" s="53">
        <f t="shared" si="5"/>
        <v>0</v>
      </c>
      <c r="O51" s="53">
        <f t="shared" si="6"/>
        <v>0</v>
      </c>
      <c r="P51" s="1"/>
    </row>
    <row r="52" spans="2:16" ht="12.5">
      <c r="B52" t="str">
        <f t="shared" si="0"/>
        <v/>
      </c>
      <c r="C52" s="49">
        <f>IF(D11="","-",+C51+1)</f>
        <v>2052</v>
      </c>
      <c r="D52" s="54">
        <f>IF(F51+SUM(E$17:E51)=D$10,F51,D$10-SUM(E$17:E51))</f>
        <v>0</v>
      </c>
      <c r="E52" s="374">
        <f t="shared" si="27"/>
        <v>0</v>
      </c>
      <c r="F52" s="54">
        <f t="shared" si="24"/>
        <v>0</v>
      </c>
      <c r="G52" s="375">
        <f t="shared" si="25"/>
        <v>0</v>
      </c>
      <c r="H52" s="356">
        <f t="shared" si="26"/>
        <v>0</v>
      </c>
      <c r="I52" s="51">
        <f t="shared" si="1"/>
        <v>0</v>
      </c>
      <c r="J52" s="51"/>
      <c r="K52" s="112"/>
      <c r="L52" s="53">
        <f t="shared" si="3"/>
        <v>0</v>
      </c>
      <c r="M52" s="112"/>
      <c r="N52" s="53">
        <f t="shared" si="5"/>
        <v>0</v>
      </c>
      <c r="O52" s="53">
        <f t="shared" si="6"/>
        <v>0</v>
      </c>
      <c r="P52" s="1"/>
    </row>
    <row r="53" spans="2:16" ht="12.5">
      <c r="B53" t="str">
        <f t="shared" si="0"/>
        <v/>
      </c>
      <c r="C53" s="49">
        <f>IF(D11="","-",+C52+1)</f>
        <v>2053</v>
      </c>
      <c r="D53" s="54">
        <f>IF(F52+SUM(E$17:E52)=D$10,F52,D$10-SUM(E$17:E52))</f>
        <v>0</v>
      </c>
      <c r="E53" s="374">
        <f t="shared" si="27"/>
        <v>0</v>
      </c>
      <c r="F53" s="54">
        <f t="shared" si="24"/>
        <v>0</v>
      </c>
      <c r="G53" s="375">
        <f t="shared" si="25"/>
        <v>0</v>
      </c>
      <c r="H53" s="356">
        <f t="shared" si="26"/>
        <v>0</v>
      </c>
      <c r="I53" s="51">
        <f t="shared" si="1"/>
        <v>0</v>
      </c>
      <c r="J53" s="51"/>
      <c r="K53" s="112"/>
      <c r="L53" s="53">
        <f t="shared" si="3"/>
        <v>0</v>
      </c>
      <c r="M53" s="112"/>
      <c r="N53" s="53">
        <f t="shared" si="5"/>
        <v>0</v>
      </c>
      <c r="O53" s="53">
        <f t="shared" si="6"/>
        <v>0</v>
      </c>
      <c r="P53" s="1"/>
    </row>
    <row r="54" spans="2:16" ht="12.5">
      <c r="B54" t="str">
        <f t="shared" si="0"/>
        <v/>
      </c>
      <c r="C54" s="49">
        <f>IF(D11="","-",+C53+1)</f>
        <v>2054</v>
      </c>
      <c r="D54" s="54">
        <f>IF(F53+SUM(E$17:E53)=D$10,F53,D$10-SUM(E$17:E53))</f>
        <v>0</v>
      </c>
      <c r="E54" s="374">
        <f t="shared" si="27"/>
        <v>0</v>
      </c>
      <c r="F54" s="54">
        <f t="shared" si="24"/>
        <v>0</v>
      </c>
      <c r="G54" s="375">
        <f t="shared" si="25"/>
        <v>0</v>
      </c>
      <c r="H54" s="356">
        <f t="shared" si="26"/>
        <v>0</v>
      </c>
      <c r="I54" s="51">
        <f t="shared" si="1"/>
        <v>0</v>
      </c>
      <c r="J54" s="51"/>
      <c r="K54" s="112"/>
      <c r="L54" s="53">
        <f t="shared" si="3"/>
        <v>0</v>
      </c>
      <c r="M54" s="112"/>
      <c r="N54" s="53">
        <f t="shared" si="5"/>
        <v>0</v>
      </c>
      <c r="O54" s="53">
        <f t="shared" si="6"/>
        <v>0</v>
      </c>
      <c r="P54" s="1"/>
    </row>
    <row r="55" spans="2:16" ht="12.5">
      <c r="B55" t="str">
        <f t="shared" si="0"/>
        <v/>
      </c>
      <c r="C55" s="49">
        <f>IF(D11="","-",+C54+1)</f>
        <v>2055</v>
      </c>
      <c r="D55" s="54">
        <f>IF(F54+SUM(E$17:E54)=D$10,F54,D$10-SUM(E$17:E54))</f>
        <v>0</v>
      </c>
      <c r="E55" s="374">
        <f t="shared" si="27"/>
        <v>0</v>
      </c>
      <c r="F55" s="54">
        <f t="shared" si="24"/>
        <v>0</v>
      </c>
      <c r="G55" s="375">
        <f t="shared" si="25"/>
        <v>0</v>
      </c>
      <c r="H55" s="356">
        <f t="shared" si="26"/>
        <v>0</v>
      </c>
      <c r="I55" s="51">
        <f t="shared" si="1"/>
        <v>0</v>
      </c>
      <c r="J55" s="51"/>
      <c r="K55" s="112"/>
      <c r="L55" s="53">
        <f t="shared" si="3"/>
        <v>0</v>
      </c>
      <c r="M55" s="112"/>
      <c r="N55" s="53">
        <f t="shared" si="5"/>
        <v>0</v>
      </c>
      <c r="O55" s="53">
        <f t="shared" si="6"/>
        <v>0</v>
      </c>
      <c r="P55" s="1"/>
    </row>
    <row r="56" spans="2:16" ht="12.5">
      <c r="B56" t="str">
        <f t="shared" si="0"/>
        <v/>
      </c>
      <c r="C56" s="49">
        <f>IF(D11="","-",+C55+1)</f>
        <v>2056</v>
      </c>
      <c r="D56" s="54">
        <f>IF(F55+SUM(E$17:E55)=D$10,F55,D$10-SUM(E$17:E55))</f>
        <v>0</v>
      </c>
      <c r="E56" s="374">
        <f t="shared" si="27"/>
        <v>0</v>
      </c>
      <c r="F56" s="54">
        <f t="shared" si="24"/>
        <v>0</v>
      </c>
      <c r="G56" s="375">
        <f t="shared" si="25"/>
        <v>0</v>
      </c>
      <c r="H56" s="356">
        <f t="shared" si="26"/>
        <v>0</v>
      </c>
      <c r="I56" s="51">
        <f t="shared" si="1"/>
        <v>0</v>
      </c>
      <c r="J56" s="51"/>
      <c r="K56" s="112"/>
      <c r="L56" s="53">
        <f t="shared" si="3"/>
        <v>0</v>
      </c>
      <c r="M56" s="112"/>
      <c r="N56" s="53">
        <f t="shared" si="5"/>
        <v>0</v>
      </c>
      <c r="O56" s="53">
        <f t="shared" si="6"/>
        <v>0</v>
      </c>
      <c r="P56" s="1"/>
    </row>
    <row r="57" spans="2:16" ht="12.5">
      <c r="B57" t="str">
        <f t="shared" si="0"/>
        <v/>
      </c>
      <c r="C57" s="49">
        <f>IF(D11="","-",+C56+1)</f>
        <v>2057</v>
      </c>
      <c r="D57" s="54">
        <f>IF(F56+SUM(E$17:E56)=D$10,F56,D$10-SUM(E$17:E56))</f>
        <v>0</v>
      </c>
      <c r="E57" s="374">
        <f t="shared" si="27"/>
        <v>0</v>
      </c>
      <c r="F57" s="54">
        <f t="shared" si="24"/>
        <v>0</v>
      </c>
      <c r="G57" s="375">
        <f t="shared" si="25"/>
        <v>0</v>
      </c>
      <c r="H57" s="356">
        <f t="shared" si="26"/>
        <v>0</v>
      </c>
      <c r="I57" s="51">
        <f t="shared" si="1"/>
        <v>0</v>
      </c>
      <c r="J57" s="51"/>
      <c r="K57" s="112"/>
      <c r="L57" s="53">
        <f t="shared" si="3"/>
        <v>0</v>
      </c>
      <c r="M57" s="112"/>
      <c r="N57" s="53">
        <f t="shared" si="5"/>
        <v>0</v>
      </c>
      <c r="O57" s="53">
        <f t="shared" si="6"/>
        <v>0</v>
      </c>
      <c r="P57" s="1"/>
    </row>
    <row r="58" spans="2:16" ht="12.5">
      <c r="B58" t="str">
        <f t="shared" si="0"/>
        <v/>
      </c>
      <c r="C58" s="49">
        <f>IF(D11="","-",+C57+1)</f>
        <v>2058</v>
      </c>
      <c r="D58" s="54">
        <f>IF(F57+SUM(E$17:E57)=D$10,F57,D$10-SUM(E$17:E57))</f>
        <v>0</v>
      </c>
      <c r="E58" s="374">
        <f t="shared" si="27"/>
        <v>0</v>
      </c>
      <c r="F58" s="54">
        <f t="shared" si="24"/>
        <v>0</v>
      </c>
      <c r="G58" s="375">
        <f t="shared" si="25"/>
        <v>0</v>
      </c>
      <c r="H58" s="356">
        <f t="shared" si="26"/>
        <v>0</v>
      </c>
      <c r="I58" s="51">
        <f t="shared" si="1"/>
        <v>0</v>
      </c>
      <c r="J58" s="51"/>
      <c r="K58" s="112"/>
      <c r="L58" s="53">
        <f t="shared" si="3"/>
        <v>0</v>
      </c>
      <c r="M58" s="112"/>
      <c r="N58" s="53">
        <f t="shared" si="5"/>
        <v>0</v>
      </c>
      <c r="O58" s="53">
        <f t="shared" si="6"/>
        <v>0</v>
      </c>
      <c r="P58" s="1"/>
    </row>
    <row r="59" spans="2:16" ht="12.5">
      <c r="B59" t="str">
        <f t="shared" si="0"/>
        <v/>
      </c>
      <c r="C59" s="49">
        <f>IF(D11="","-",+C58+1)</f>
        <v>2059</v>
      </c>
      <c r="D59" s="54">
        <f>IF(F58+SUM(E$17:E58)=D$10,F58,D$10-SUM(E$17:E58))</f>
        <v>0</v>
      </c>
      <c r="E59" s="374">
        <f t="shared" si="27"/>
        <v>0</v>
      </c>
      <c r="F59" s="54">
        <f t="shared" si="24"/>
        <v>0</v>
      </c>
      <c r="G59" s="375">
        <f t="shared" si="25"/>
        <v>0</v>
      </c>
      <c r="H59" s="356">
        <f t="shared" si="26"/>
        <v>0</v>
      </c>
      <c r="I59" s="51">
        <f t="shared" si="1"/>
        <v>0</v>
      </c>
      <c r="J59" s="51"/>
      <c r="K59" s="112"/>
      <c r="L59" s="53">
        <f t="shared" si="3"/>
        <v>0</v>
      </c>
      <c r="M59" s="112"/>
      <c r="N59" s="53">
        <f t="shared" si="5"/>
        <v>0</v>
      </c>
      <c r="O59" s="53">
        <f t="shared" si="6"/>
        <v>0</v>
      </c>
      <c r="P59" s="1"/>
    </row>
    <row r="60" spans="2:16" ht="12.5">
      <c r="B60" t="str">
        <f t="shared" si="0"/>
        <v/>
      </c>
      <c r="C60" s="49">
        <f>IF(D11="","-",+C59+1)</f>
        <v>2060</v>
      </c>
      <c r="D60" s="54">
        <f>IF(F59+SUM(E$17:E59)=D$10,F59,D$10-SUM(E$17:E59))</f>
        <v>0</v>
      </c>
      <c r="E60" s="374">
        <f t="shared" si="27"/>
        <v>0</v>
      </c>
      <c r="F60" s="54">
        <f t="shared" si="24"/>
        <v>0</v>
      </c>
      <c r="G60" s="375">
        <f t="shared" si="25"/>
        <v>0</v>
      </c>
      <c r="H60" s="356">
        <f t="shared" si="26"/>
        <v>0</v>
      </c>
      <c r="I60" s="51">
        <f t="shared" si="1"/>
        <v>0</v>
      </c>
      <c r="J60" s="51"/>
      <c r="K60" s="112"/>
      <c r="L60" s="53">
        <f t="shared" si="3"/>
        <v>0</v>
      </c>
      <c r="M60" s="112"/>
      <c r="N60" s="53">
        <f t="shared" si="5"/>
        <v>0</v>
      </c>
      <c r="O60" s="53">
        <f t="shared" si="6"/>
        <v>0</v>
      </c>
      <c r="P60" s="1"/>
    </row>
    <row r="61" spans="2:16" ht="12.5">
      <c r="B61" t="str">
        <f t="shared" si="0"/>
        <v/>
      </c>
      <c r="C61" s="49">
        <f>IF(D11="","-",+C60+1)</f>
        <v>2061</v>
      </c>
      <c r="D61" s="54">
        <f>IF(F60+SUM(E$17:E60)=D$10,F60,D$10-SUM(E$17:E60))</f>
        <v>0</v>
      </c>
      <c r="E61" s="374">
        <f t="shared" si="27"/>
        <v>0</v>
      </c>
      <c r="F61" s="54">
        <f t="shared" si="24"/>
        <v>0</v>
      </c>
      <c r="G61" s="385">
        <f t="shared" si="25"/>
        <v>0</v>
      </c>
      <c r="H61" s="356">
        <f t="shared" si="26"/>
        <v>0</v>
      </c>
      <c r="I61" s="51">
        <f t="shared" si="1"/>
        <v>0</v>
      </c>
      <c r="J61" s="51"/>
      <c r="K61" s="112"/>
      <c r="L61" s="53">
        <f t="shared" si="3"/>
        <v>0</v>
      </c>
      <c r="M61" s="112"/>
      <c r="N61" s="53">
        <f t="shared" si="5"/>
        <v>0</v>
      </c>
      <c r="O61" s="53">
        <f t="shared" si="6"/>
        <v>0</v>
      </c>
      <c r="P61" s="1"/>
    </row>
    <row r="62" spans="2:16" ht="12.5">
      <c r="B62" t="str">
        <f t="shared" si="0"/>
        <v/>
      </c>
      <c r="C62" s="49">
        <f>IF(D11="","-",+C61+1)</f>
        <v>2062</v>
      </c>
      <c r="D62" s="54">
        <f>IF(F61+SUM(E$17:E61)=D$10,F61,D$10-SUM(E$17:E61))</f>
        <v>0</v>
      </c>
      <c r="E62" s="374">
        <f t="shared" si="27"/>
        <v>0</v>
      </c>
      <c r="F62" s="54">
        <f t="shared" si="24"/>
        <v>0</v>
      </c>
      <c r="G62" s="385">
        <f t="shared" si="25"/>
        <v>0</v>
      </c>
      <c r="H62" s="356">
        <f t="shared" si="26"/>
        <v>0</v>
      </c>
      <c r="I62" s="51">
        <f t="shared" si="1"/>
        <v>0</v>
      </c>
      <c r="J62" s="51"/>
      <c r="K62" s="112"/>
      <c r="L62" s="53">
        <f t="shared" si="3"/>
        <v>0</v>
      </c>
      <c r="M62" s="112"/>
      <c r="N62" s="53">
        <f t="shared" si="5"/>
        <v>0</v>
      </c>
      <c r="O62" s="53">
        <f t="shared" si="6"/>
        <v>0</v>
      </c>
      <c r="P62" s="1"/>
    </row>
    <row r="63" spans="2:16" ht="12.5">
      <c r="B63" t="str">
        <f t="shared" si="0"/>
        <v/>
      </c>
      <c r="C63" s="49">
        <f>IF(D11="","-",+C62+1)</f>
        <v>2063</v>
      </c>
      <c r="D63" s="54">
        <f>IF(F62+SUM(E$17:E62)=D$10,F62,D$10-SUM(E$17:E62))</f>
        <v>0</v>
      </c>
      <c r="E63" s="374">
        <f t="shared" si="27"/>
        <v>0</v>
      </c>
      <c r="F63" s="54">
        <f t="shared" si="24"/>
        <v>0</v>
      </c>
      <c r="G63" s="385">
        <f t="shared" si="25"/>
        <v>0</v>
      </c>
      <c r="H63" s="356">
        <f t="shared" si="26"/>
        <v>0</v>
      </c>
      <c r="I63" s="51">
        <f t="shared" si="1"/>
        <v>0</v>
      </c>
      <c r="J63" s="51"/>
      <c r="K63" s="112"/>
      <c r="L63" s="53">
        <f t="shared" si="3"/>
        <v>0</v>
      </c>
      <c r="M63" s="112"/>
      <c r="N63" s="53">
        <f t="shared" si="5"/>
        <v>0</v>
      </c>
      <c r="O63" s="53">
        <f t="shared" si="6"/>
        <v>0</v>
      </c>
      <c r="P63" s="1"/>
    </row>
    <row r="64" spans="2:16" ht="12.5">
      <c r="B64" t="str">
        <f t="shared" si="0"/>
        <v/>
      </c>
      <c r="C64" s="49">
        <f>IF(D11="","-",+C63+1)</f>
        <v>2064</v>
      </c>
      <c r="D64" s="54">
        <f>IF(F63+SUM(E$17:E63)=D$10,F63,D$10-SUM(E$17:E63))</f>
        <v>0</v>
      </c>
      <c r="E64" s="374">
        <f t="shared" si="27"/>
        <v>0</v>
      </c>
      <c r="F64" s="54">
        <f t="shared" si="24"/>
        <v>0</v>
      </c>
      <c r="G64" s="385">
        <f t="shared" si="25"/>
        <v>0</v>
      </c>
      <c r="H64" s="356">
        <f t="shared" si="26"/>
        <v>0</v>
      </c>
      <c r="I64" s="51">
        <f t="shared" si="1"/>
        <v>0</v>
      </c>
      <c r="J64" s="51"/>
      <c r="K64" s="112"/>
      <c r="L64" s="53">
        <f t="shared" si="3"/>
        <v>0</v>
      </c>
      <c r="M64" s="112"/>
      <c r="N64" s="53">
        <f t="shared" si="5"/>
        <v>0</v>
      </c>
      <c r="O64" s="53">
        <f t="shared" si="6"/>
        <v>0</v>
      </c>
      <c r="P64" s="1"/>
    </row>
    <row r="65" spans="2:16" ht="12.5">
      <c r="B65" t="str">
        <f t="shared" si="0"/>
        <v/>
      </c>
      <c r="C65" s="49">
        <f>IF(D11="","-",+C64+1)</f>
        <v>2065</v>
      </c>
      <c r="D65" s="54">
        <f>IF(F64+SUM(E$17:E64)=D$10,F64,D$10-SUM(E$17:E64))</f>
        <v>0</v>
      </c>
      <c r="E65" s="374">
        <f t="shared" si="27"/>
        <v>0</v>
      </c>
      <c r="F65" s="54">
        <f t="shared" si="24"/>
        <v>0</v>
      </c>
      <c r="G65" s="385">
        <f t="shared" si="25"/>
        <v>0</v>
      </c>
      <c r="H65" s="356">
        <f t="shared" si="26"/>
        <v>0</v>
      </c>
      <c r="I65" s="51">
        <f t="shared" si="1"/>
        <v>0</v>
      </c>
      <c r="J65" s="51"/>
      <c r="K65" s="112"/>
      <c r="L65" s="53">
        <f t="shared" si="3"/>
        <v>0</v>
      </c>
      <c r="M65" s="112"/>
      <c r="N65" s="53">
        <f t="shared" si="5"/>
        <v>0</v>
      </c>
      <c r="O65" s="53">
        <f t="shared" si="6"/>
        <v>0</v>
      </c>
      <c r="P65" s="1"/>
    </row>
    <row r="66" spans="2:16" ht="12.5">
      <c r="B66" t="str">
        <f t="shared" si="0"/>
        <v/>
      </c>
      <c r="C66" s="49">
        <f>IF(D11="","-",+C65+1)</f>
        <v>2066</v>
      </c>
      <c r="D66" s="54">
        <f>IF(F65+SUM(E$17:E65)=D$10,F65,D$10-SUM(E$17:E65))</f>
        <v>0</v>
      </c>
      <c r="E66" s="374">
        <f t="shared" si="27"/>
        <v>0</v>
      </c>
      <c r="F66" s="54">
        <f t="shared" si="24"/>
        <v>0</v>
      </c>
      <c r="G66" s="385">
        <f t="shared" si="25"/>
        <v>0</v>
      </c>
      <c r="H66" s="356">
        <f t="shared" si="26"/>
        <v>0</v>
      </c>
      <c r="I66" s="51">
        <f t="shared" si="1"/>
        <v>0</v>
      </c>
      <c r="J66" s="51"/>
      <c r="K66" s="112"/>
      <c r="L66" s="53">
        <f t="shared" si="3"/>
        <v>0</v>
      </c>
      <c r="M66" s="112"/>
      <c r="N66" s="53">
        <f t="shared" si="5"/>
        <v>0</v>
      </c>
      <c r="O66" s="53">
        <f t="shared" si="6"/>
        <v>0</v>
      </c>
      <c r="P66" s="1"/>
    </row>
    <row r="67" spans="2:16" ht="12.5">
      <c r="B67" t="str">
        <f t="shared" si="0"/>
        <v/>
      </c>
      <c r="C67" s="49">
        <f>IF(D11="","-",+C66+1)</f>
        <v>2067</v>
      </c>
      <c r="D67" s="54">
        <f>IF(F66+SUM(E$17:E66)=D$10,F66,D$10-SUM(E$17:E66))</f>
        <v>0</v>
      </c>
      <c r="E67" s="374">
        <f t="shared" si="27"/>
        <v>0</v>
      </c>
      <c r="F67" s="54">
        <f t="shared" si="24"/>
        <v>0</v>
      </c>
      <c r="G67" s="385">
        <f t="shared" si="25"/>
        <v>0</v>
      </c>
      <c r="H67" s="356">
        <f t="shared" si="26"/>
        <v>0</v>
      </c>
      <c r="I67" s="51">
        <f t="shared" si="1"/>
        <v>0</v>
      </c>
      <c r="J67" s="51"/>
      <c r="K67" s="112"/>
      <c r="L67" s="53">
        <f t="shared" si="3"/>
        <v>0</v>
      </c>
      <c r="M67" s="112"/>
      <c r="N67" s="53">
        <f t="shared" si="5"/>
        <v>0</v>
      </c>
      <c r="O67" s="53">
        <f t="shared" si="6"/>
        <v>0</v>
      </c>
      <c r="P67" s="1"/>
    </row>
    <row r="68" spans="2:16" ht="12.5">
      <c r="B68" t="str">
        <f t="shared" si="0"/>
        <v/>
      </c>
      <c r="C68" s="49">
        <f>IF(D11="","-",+C67+1)</f>
        <v>2068</v>
      </c>
      <c r="D68" s="54">
        <f>IF(F67+SUM(E$17:E67)=D$10,F67,D$10-SUM(E$17:E67))</f>
        <v>0</v>
      </c>
      <c r="E68" s="374">
        <f t="shared" si="27"/>
        <v>0</v>
      </c>
      <c r="F68" s="54">
        <f t="shared" si="24"/>
        <v>0</v>
      </c>
      <c r="G68" s="385">
        <f t="shared" si="25"/>
        <v>0</v>
      </c>
      <c r="H68" s="356">
        <f t="shared" si="26"/>
        <v>0</v>
      </c>
      <c r="I68" s="51">
        <f t="shared" si="1"/>
        <v>0</v>
      </c>
      <c r="J68" s="51"/>
      <c r="K68" s="112"/>
      <c r="L68" s="53">
        <f t="shared" si="3"/>
        <v>0</v>
      </c>
      <c r="M68" s="112"/>
      <c r="N68" s="53">
        <f t="shared" si="5"/>
        <v>0</v>
      </c>
      <c r="O68" s="53">
        <f t="shared" si="6"/>
        <v>0</v>
      </c>
      <c r="P68" s="1"/>
    </row>
    <row r="69" spans="2:16" ht="12.5">
      <c r="B69" t="str">
        <f t="shared" si="0"/>
        <v/>
      </c>
      <c r="C69" s="49">
        <f>IF(D11="","-",+C68+1)</f>
        <v>2069</v>
      </c>
      <c r="D69" s="54">
        <f>IF(F68+SUM(E$17:E68)=D$10,F68,D$10-SUM(E$17:E68))</f>
        <v>0</v>
      </c>
      <c r="E69" s="374">
        <f t="shared" si="27"/>
        <v>0</v>
      </c>
      <c r="F69" s="54">
        <f t="shared" si="24"/>
        <v>0</v>
      </c>
      <c r="G69" s="385">
        <f t="shared" si="25"/>
        <v>0</v>
      </c>
      <c r="H69" s="356">
        <f t="shared" si="26"/>
        <v>0</v>
      </c>
      <c r="I69" s="51">
        <f t="shared" si="1"/>
        <v>0</v>
      </c>
      <c r="J69" s="51"/>
      <c r="K69" s="112"/>
      <c r="L69" s="53">
        <f t="shared" si="3"/>
        <v>0</v>
      </c>
      <c r="M69" s="112"/>
      <c r="N69" s="53">
        <f t="shared" si="5"/>
        <v>0</v>
      </c>
      <c r="O69" s="53">
        <f t="shared" si="6"/>
        <v>0</v>
      </c>
      <c r="P69" s="1"/>
    </row>
    <row r="70" spans="2:16" ht="12.5">
      <c r="B70" t="str">
        <f t="shared" si="0"/>
        <v/>
      </c>
      <c r="C70" s="49">
        <f>IF(D11="","-",+C69+1)</f>
        <v>2070</v>
      </c>
      <c r="D70" s="54">
        <f>IF(F69+SUM(E$17:E69)=D$10,F69,D$10-SUM(E$17:E69))</f>
        <v>0</v>
      </c>
      <c r="E70" s="374">
        <f t="shared" si="27"/>
        <v>0</v>
      </c>
      <c r="F70" s="54">
        <f t="shared" si="24"/>
        <v>0</v>
      </c>
      <c r="G70" s="385">
        <f t="shared" si="25"/>
        <v>0</v>
      </c>
      <c r="H70" s="356">
        <f t="shared" si="26"/>
        <v>0</v>
      </c>
      <c r="I70" s="51">
        <f t="shared" si="1"/>
        <v>0</v>
      </c>
      <c r="J70" s="51"/>
      <c r="K70" s="112"/>
      <c r="L70" s="53">
        <f t="shared" si="3"/>
        <v>0</v>
      </c>
      <c r="M70" s="112"/>
      <c r="N70" s="53">
        <f t="shared" si="5"/>
        <v>0</v>
      </c>
      <c r="O70" s="53">
        <f t="shared" si="6"/>
        <v>0</v>
      </c>
      <c r="P70" s="1"/>
    </row>
    <row r="71" spans="2:16" ht="12.5">
      <c r="B71" t="str">
        <f t="shared" si="0"/>
        <v/>
      </c>
      <c r="C71" s="49">
        <f>IF(D11="","-",+C70+1)</f>
        <v>2071</v>
      </c>
      <c r="D71" s="54">
        <f>IF(F70+SUM(E$17:E70)=D$10,F70,D$10-SUM(E$17:E70))</f>
        <v>0</v>
      </c>
      <c r="E71" s="374">
        <f t="shared" si="27"/>
        <v>0</v>
      </c>
      <c r="F71" s="54">
        <f t="shared" si="24"/>
        <v>0</v>
      </c>
      <c r="G71" s="385">
        <f t="shared" si="25"/>
        <v>0</v>
      </c>
      <c r="H71" s="356">
        <f t="shared" si="26"/>
        <v>0</v>
      </c>
      <c r="I71" s="51">
        <f t="shared" si="1"/>
        <v>0</v>
      </c>
      <c r="J71" s="51"/>
      <c r="K71" s="112"/>
      <c r="L71" s="53">
        <f t="shared" si="3"/>
        <v>0</v>
      </c>
      <c r="M71" s="112"/>
      <c r="N71" s="53">
        <f t="shared" si="5"/>
        <v>0</v>
      </c>
      <c r="O71" s="53">
        <f t="shared" si="6"/>
        <v>0</v>
      </c>
      <c r="P71" s="1"/>
    </row>
    <row r="72" spans="2:16" ht="12.5">
      <c r="C72" s="49">
        <f>IF(D12="","-",+C71+1)</f>
        <v>2072</v>
      </c>
      <c r="D72" s="54">
        <f>IF(F71+SUM(E$17:E71)=D$10,F71,D$10-SUM(E$17:E71))</f>
        <v>0</v>
      </c>
      <c r="E72" s="374">
        <f>IF(+I$14&lt;F71,I$14,D72)</f>
        <v>0</v>
      </c>
      <c r="F72" s="54">
        <f>+D72-E72</f>
        <v>0</v>
      </c>
      <c r="G72" s="385">
        <f>(D72+F72)/2*I$12+E72</f>
        <v>0</v>
      </c>
      <c r="H72" s="356">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2073</v>
      </c>
      <c r="D73" s="54">
        <f>IF(F72+SUM(E$17:E72)=D$10,F72,D$10-SUM(E$17:E72))</f>
        <v>0</v>
      </c>
      <c r="E73" s="386">
        <f>IF(+I$14&lt;F72,I$14,D73)</f>
        <v>0</v>
      </c>
      <c r="F73" s="59">
        <f>+D73-E73</f>
        <v>0</v>
      </c>
      <c r="G73" s="387">
        <f>(D73+F73)/2*I$12+E73</f>
        <v>0</v>
      </c>
      <c r="H73" s="354">
        <f>+(D73+F73)/2*I$13+E73</f>
        <v>0</v>
      </c>
      <c r="I73" s="62">
        <f>H73-G73</f>
        <v>0</v>
      </c>
      <c r="J73" s="51"/>
      <c r="K73" s="113"/>
      <c r="L73" s="63">
        <f>IF(K73&lt;&gt;0,+G73-K73,0)</f>
        <v>0</v>
      </c>
      <c r="M73" s="113"/>
      <c r="N73" s="63">
        <f>IF(M73&lt;&gt;0,+H73-M73,0)</f>
        <v>0</v>
      </c>
      <c r="O73" s="63">
        <f>+N73-L73</f>
        <v>0</v>
      </c>
      <c r="P73" s="1"/>
    </row>
    <row r="74" spans="2:16" ht="12.5">
      <c r="C74" s="11" t="s">
        <v>75</v>
      </c>
      <c r="D74" s="239"/>
      <c r="E74" s="239">
        <f>SUM(E17:E73)</f>
        <v>88160625.25999999</v>
      </c>
      <c r="F74" s="239"/>
      <c r="G74" s="239">
        <f>SUM(G17:G73)</f>
        <v>243296517.31611183</v>
      </c>
      <c r="H74" s="239">
        <f>SUM(H17:H73)</f>
        <v>243296517.31611183</v>
      </c>
      <c r="I74" s="239">
        <f>SUM(I17:I73)</f>
        <v>0</v>
      </c>
      <c r="J74" s="239"/>
      <c r="K74" s="239"/>
      <c r="L74" s="239"/>
      <c r="M74" s="239"/>
      <c r="N74" s="239"/>
      <c r="O74" s="1"/>
      <c r="P74" s="1"/>
    </row>
    <row r="75" spans="2:16" ht="12.5">
      <c r="D75" s="2"/>
      <c r="E75" s="1"/>
      <c r="F75" s="1"/>
      <c r="G75" s="1"/>
      <c r="H75" s="257"/>
      <c r="I75" s="257"/>
      <c r="J75" s="239"/>
      <c r="K75" s="257"/>
      <c r="L75" s="257"/>
      <c r="M75" s="257"/>
      <c r="N75" s="257"/>
      <c r="O75" s="1"/>
      <c r="P75" s="1"/>
    </row>
    <row r="76" spans="2:16" ht="13">
      <c r="C76" s="29" t="s">
        <v>95</v>
      </c>
      <c r="D76" s="2"/>
      <c r="E76" s="1"/>
      <c r="F76" s="1"/>
      <c r="G76" s="1"/>
      <c r="H76" s="257"/>
      <c r="I76" s="257"/>
      <c r="J76" s="239"/>
      <c r="K76" s="257"/>
      <c r="L76" s="257"/>
      <c r="M76" s="257"/>
      <c r="N76" s="257"/>
      <c r="O76" s="1"/>
      <c r="P76" s="1"/>
    </row>
    <row r="77" spans="2:16" ht="13">
      <c r="C77" s="25" t="s">
        <v>76</v>
      </c>
      <c r="D77" s="2"/>
      <c r="E77" s="1"/>
      <c r="F77" s="1"/>
      <c r="G77" s="1"/>
      <c r="H77" s="257"/>
      <c r="I77" s="257"/>
      <c r="J77" s="239"/>
      <c r="K77" s="257"/>
      <c r="L77" s="257"/>
      <c r="M77" s="257"/>
      <c r="N77" s="257"/>
      <c r="O77" s="1"/>
      <c r="P77" s="1"/>
    </row>
    <row r="78" spans="2:16" ht="13">
      <c r="C78" s="25" t="s">
        <v>77</v>
      </c>
      <c r="D78" s="11"/>
      <c r="E78" s="11"/>
      <c r="F78" s="11"/>
      <c r="G78" s="239"/>
      <c r="H78" s="239"/>
      <c r="I78" s="64"/>
      <c r="J78" s="64"/>
      <c r="K78" s="64"/>
      <c r="L78" s="64"/>
      <c r="M78" s="64"/>
      <c r="N78" s="64"/>
      <c r="O78" s="1"/>
      <c r="P78" s="1"/>
    </row>
    <row r="79" spans="2:16" ht="13">
      <c r="C79" s="25"/>
      <c r="D79" s="11"/>
      <c r="E79" s="11"/>
      <c r="F79" s="11"/>
      <c r="G79" s="239"/>
      <c r="H79" s="239"/>
      <c r="I79" s="64"/>
      <c r="J79" s="64"/>
      <c r="K79" s="64"/>
      <c r="L79" s="64"/>
      <c r="M79" s="64"/>
      <c r="N79" s="64"/>
      <c r="O79" s="1"/>
      <c r="P79" s="1"/>
    </row>
    <row r="80" spans="2:16" ht="12.5">
      <c r="B80" s="1"/>
      <c r="C80" s="1"/>
      <c r="D80" s="2"/>
      <c r="E80" s="1"/>
      <c r="F80" s="11"/>
      <c r="G80" s="1"/>
      <c r="H80" s="257"/>
      <c r="I80" s="1"/>
      <c r="J80" s="1"/>
      <c r="K80" s="1"/>
      <c r="L80" s="1"/>
      <c r="M80" s="1"/>
      <c r="N80" s="1"/>
      <c r="O80" s="1"/>
      <c r="P80" s="1"/>
    </row>
    <row r="81" spans="1:16" ht="17.5">
      <c r="B81" s="1"/>
      <c r="C81" s="92"/>
      <c r="D81" s="2"/>
      <c r="E81" s="1"/>
      <c r="F81" s="11"/>
      <c r="G81" s="1"/>
      <c r="H81" s="257"/>
      <c r="I81" s="1"/>
      <c r="J81" s="1"/>
      <c r="K81" s="1"/>
      <c r="L81" s="1"/>
      <c r="M81" s="1"/>
      <c r="N81" s="1"/>
      <c r="P81" s="94" t="s">
        <v>128</v>
      </c>
    </row>
    <row r="82" spans="1:16" ht="12.5">
      <c r="B82" s="1"/>
      <c r="C82" s="1"/>
      <c r="D82" s="2"/>
      <c r="E82" s="1"/>
      <c r="F82" s="11"/>
      <c r="G82" s="1"/>
      <c r="H82" s="257"/>
      <c r="I82" s="1"/>
      <c r="J82" s="1"/>
      <c r="K82" s="1"/>
      <c r="L82" s="1"/>
      <c r="M82" s="1"/>
      <c r="N82" s="1"/>
      <c r="O82" s="1"/>
      <c r="P82" s="1"/>
    </row>
    <row r="83" spans="1:16" ht="12.5">
      <c r="B83" s="1"/>
      <c r="C83" s="1"/>
      <c r="D83" s="2"/>
      <c r="E83" s="1"/>
      <c r="F83" s="11"/>
      <c r="G83" s="1"/>
      <c r="H83" s="257"/>
      <c r="I83" s="1"/>
      <c r="J83" s="1"/>
      <c r="K83" s="1"/>
      <c r="L83" s="1"/>
      <c r="M83" s="1"/>
      <c r="N83" s="1"/>
      <c r="O83" s="1"/>
      <c r="P83" s="1"/>
    </row>
    <row r="84" spans="1:16" ht="20">
      <c r="A84" s="93" t="s">
        <v>190</v>
      </c>
      <c r="B84" s="1"/>
      <c r="C84" s="1"/>
      <c r="D84" s="2"/>
      <c r="E84" s="1"/>
      <c r="F84" s="7"/>
      <c r="G84" s="7"/>
      <c r="H84" s="1"/>
      <c r="I84" s="257"/>
      <c r="L84" s="12"/>
      <c r="M84" s="12"/>
      <c r="P84" s="12" t="str">
        <f ca="1">P1</f>
        <v>OKT Project 17 of 28</v>
      </c>
    </row>
    <row r="85" spans="1:16" ht="17.5">
      <c r="B85" s="1"/>
      <c r="C85" s="1"/>
      <c r="D85" s="2"/>
      <c r="E85" s="1"/>
      <c r="F85" s="1"/>
      <c r="G85" s="1"/>
      <c r="H85" s="1"/>
      <c r="I85" s="257"/>
      <c r="J85" s="1"/>
      <c r="K85" s="1"/>
      <c r="L85" s="1"/>
      <c r="M85" s="1"/>
      <c r="P85" s="99" t="s">
        <v>132</v>
      </c>
    </row>
    <row r="86" spans="1:16" ht="17.5" thickBot="1">
      <c r="B86" s="4" t="s">
        <v>42</v>
      </c>
      <c r="C86" s="66" t="s">
        <v>81</v>
      </c>
      <c r="D86" s="2"/>
      <c r="E86" s="1"/>
      <c r="F86" s="1"/>
      <c r="G86" s="1"/>
      <c r="H86" s="1"/>
      <c r="I86" s="257"/>
      <c r="J86" s="257"/>
      <c r="K86" s="239"/>
      <c r="L86" s="257"/>
      <c r="M86" s="257"/>
      <c r="N86" s="257"/>
      <c r="O86" s="239"/>
      <c r="P86" s="1"/>
    </row>
    <row r="87" spans="1:16" ht="16" thickBot="1">
      <c r="C87" s="247"/>
      <c r="D87" s="2"/>
      <c r="E87" s="1"/>
      <c r="F87" s="1"/>
      <c r="G87" s="1"/>
      <c r="H87" s="1"/>
      <c r="I87" s="257"/>
      <c r="J87" s="257"/>
      <c r="K87" s="239"/>
      <c r="L87" s="100">
        <f>+J93</f>
        <v>2024</v>
      </c>
      <c r="M87" s="389" t="s">
        <v>9</v>
      </c>
      <c r="N87" s="390" t="s">
        <v>134</v>
      </c>
      <c r="O87" s="391" t="s">
        <v>11</v>
      </c>
      <c r="P87" s="1"/>
    </row>
    <row r="88" spans="1:16" ht="15.5">
      <c r="C88" s="90" t="s">
        <v>44</v>
      </c>
      <c r="D88" s="2"/>
      <c r="E88" s="1"/>
      <c r="F88" s="1"/>
      <c r="G88" s="1"/>
      <c r="H88" s="346"/>
      <c r="I88" s="1" t="s">
        <v>45</v>
      </c>
      <c r="J88" s="1"/>
      <c r="K88" s="104"/>
      <c r="L88" s="392" t="s">
        <v>253</v>
      </c>
      <c r="M88" s="393">
        <f>IF(J93&lt;D11,0,VLOOKUP(J93,C17:O73,9))</f>
        <v>10973662.187251475</v>
      </c>
      <c r="N88" s="393">
        <f>IF(J93&lt;D11,0,VLOOKUP(J93,C17:O73,11))</f>
        <v>10973662.187251475</v>
      </c>
      <c r="O88" s="68">
        <f>+N88-M88</f>
        <v>0</v>
      </c>
      <c r="P88" s="1"/>
    </row>
    <row r="89" spans="1:16" ht="15.5">
      <c r="C89" s="6"/>
      <c r="D89" s="2"/>
      <c r="E89" s="1"/>
      <c r="F89" s="1"/>
      <c r="G89" s="1"/>
      <c r="H89" s="1"/>
      <c r="I89" s="348"/>
      <c r="J89" s="348"/>
      <c r="K89" s="394"/>
      <c r="L89" s="395" t="s">
        <v>254</v>
      </c>
      <c r="M89" s="396">
        <f>IF(J93&lt;D11,0,VLOOKUP(J93,C100:P155,6))</f>
        <v>12406520.990281601</v>
      </c>
      <c r="N89" s="396">
        <f>IF(J93&lt;D11,0,VLOOKUP(J93,C100:P155,7))</f>
        <v>12406520.990281601</v>
      </c>
      <c r="O89" s="70">
        <f>+N89-M89</f>
        <v>0</v>
      </c>
      <c r="P89" s="1"/>
    </row>
    <row r="90" spans="1:16" ht="13.5" thickBot="1">
      <c r="C90" s="25" t="s">
        <v>82</v>
      </c>
      <c r="D90" s="96" t="str">
        <f>+D7</f>
        <v>Chisholm - Gracemont 345 kv line and station</v>
      </c>
      <c r="E90" s="1"/>
      <c r="F90" s="1"/>
      <c r="G90" s="1"/>
      <c r="H90" s="1"/>
      <c r="I90" s="257"/>
      <c r="J90" s="257"/>
      <c r="K90" s="397"/>
      <c r="L90" s="109" t="s">
        <v>135</v>
      </c>
      <c r="M90" s="398">
        <f>+M89-M88</f>
        <v>1432858.8030301258</v>
      </c>
      <c r="N90" s="398">
        <f>+N89-N88</f>
        <v>1432858.8030301258</v>
      </c>
      <c r="O90" s="399">
        <f>+O89-O88</f>
        <v>0</v>
      </c>
      <c r="P90" s="1"/>
    </row>
    <row r="91" spans="1:16" ht="13.5" thickBot="1">
      <c r="C91" s="29"/>
      <c r="D91" s="65" t="str">
        <f>IF(D8="","",D8)</f>
        <v/>
      </c>
      <c r="E91" s="11"/>
      <c r="F91" s="11"/>
      <c r="G91" s="11"/>
      <c r="H91" s="10"/>
      <c r="I91" s="257"/>
      <c r="J91" s="257"/>
      <c r="K91" s="239"/>
      <c r="L91" s="257"/>
      <c r="M91" s="257"/>
      <c r="N91" s="257"/>
      <c r="O91" s="239"/>
      <c r="P91" s="1"/>
    </row>
    <row r="92" spans="1:16" ht="13.5" thickBot="1">
      <c r="C92" s="74" t="s">
        <v>83</v>
      </c>
      <c r="D92" s="88" t="str">
        <f>+D9</f>
        <v>TP 2011150</v>
      </c>
      <c r="E92" s="75"/>
      <c r="F92" s="75"/>
      <c r="G92" s="75"/>
      <c r="H92" s="75"/>
      <c r="I92" s="75"/>
      <c r="J92" s="75"/>
    </row>
    <row r="93" spans="1:16" ht="13">
      <c r="C93" s="34" t="s">
        <v>49</v>
      </c>
      <c r="D93" s="355">
        <v>88160625</v>
      </c>
      <c r="E93" s="1" t="s">
        <v>84</v>
      </c>
      <c r="H93" s="2"/>
      <c r="I93" s="2"/>
      <c r="J93" s="36">
        <f>+'OKT.WS.G.BPU.ATRR.True-up'!M16</f>
        <v>2024</v>
      </c>
      <c r="K93" s="33"/>
      <c r="L93" s="239" t="s">
        <v>85</v>
      </c>
      <c r="P93" s="1"/>
    </row>
    <row r="94" spans="1:16" ht="12.5">
      <c r="C94" s="34" t="s">
        <v>52</v>
      </c>
      <c r="D94" s="37">
        <f>IF(D11=I10,"",D11)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355">
        <f>IF(D11=I10,"",D12)</f>
        <v>12</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239" t="s">
        <v>59</v>
      </c>
      <c r="M96" s="7"/>
      <c r="N96" s="7"/>
      <c r="O96" s="7"/>
      <c r="P96" s="1"/>
    </row>
    <row r="97" spans="1:16" ht="13" thickBot="1">
      <c r="C97" s="34" t="s">
        <v>60</v>
      </c>
      <c r="D97" s="455" t="str">
        <f>+D14</f>
        <v>No</v>
      </c>
      <c r="E97" s="71" t="s">
        <v>62</v>
      </c>
      <c r="F97" s="76"/>
      <c r="G97" s="76"/>
      <c r="H97" s="77"/>
      <c r="I97" s="77"/>
      <c r="J97" s="354">
        <f>IF(D93=0,0,D93/D96)</f>
        <v>5185919.1176470593</v>
      </c>
      <c r="K97" s="239"/>
      <c r="L97" s="239"/>
      <c r="M97" s="239"/>
      <c r="N97" s="239"/>
      <c r="O97" s="239"/>
      <c r="P97" s="1"/>
    </row>
    <row r="98" spans="1:16"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row>
    <row r="99" spans="1:16"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row>
    <row r="100" spans="1:16" ht="12.5">
      <c r="B100" t="str">
        <f t="shared" ref="B100:B155" si="28">IF(D100=F99,"","IU")</f>
        <v>IU</v>
      </c>
      <c r="C100" s="49">
        <f>IF(D94= "","-",D94)</f>
        <v>2017</v>
      </c>
      <c r="D100" s="368">
        <v>0</v>
      </c>
      <c r="E100" s="370">
        <v>0</v>
      </c>
      <c r="F100" s="372">
        <v>87396515</v>
      </c>
      <c r="G100" s="372">
        <v>43698257.5</v>
      </c>
      <c r="H100" s="370">
        <v>5127372.8083007364</v>
      </c>
      <c r="I100" s="371">
        <v>5127372.8083007364</v>
      </c>
      <c r="J100" s="53">
        <f t="shared" ref="J100:J131" si="29">+I100-H100</f>
        <v>0</v>
      </c>
      <c r="K100" s="53"/>
      <c r="L100" s="373">
        <f>+H100</f>
        <v>5127372.8083007364</v>
      </c>
      <c r="M100" s="53">
        <f t="shared" ref="M100:M131" si="30">IF(L100&lt;&gt;0,+H100-L100,0)</f>
        <v>0</v>
      </c>
      <c r="N100" s="373">
        <f>+I100</f>
        <v>5127372.8083007364</v>
      </c>
      <c r="O100" s="410">
        <f t="shared" ref="O100:O131" si="31">IF(N100&lt;&gt;0,+I100-N100,0)</f>
        <v>0</v>
      </c>
      <c r="P100" s="53">
        <f t="shared" ref="P100:P131" si="32">+O100-M100</f>
        <v>0</v>
      </c>
    </row>
    <row r="101" spans="1:16" ht="12.5">
      <c r="B101" t="str">
        <f t="shared" si="28"/>
        <v/>
      </c>
      <c r="C101" s="49">
        <f>IF(D94="","-",+C100+1)</f>
        <v>2018</v>
      </c>
      <c r="D101" s="368">
        <v>87396515</v>
      </c>
      <c r="E101" s="370">
        <v>2427680.972222222</v>
      </c>
      <c r="F101" s="372">
        <v>84968834.027777776</v>
      </c>
      <c r="G101" s="372">
        <v>86182674.513888896</v>
      </c>
      <c r="H101" s="370">
        <v>11525335.163817437</v>
      </c>
      <c r="I101" s="371">
        <v>11525335.163817437</v>
      </c>
      <c r="J101" s="53">
        <f t="shared" si="29"/>
        <v>0</v>
      </c>
      <c r="K101" s="53"/>
      <c r="L101" s="373">
        <f>H101</f>
        <v>11525335.163817437</v>
      </c>
      <c r="M101" s="53">
        <f>IF(L101&lt;&gt;0,+H101-L101,0)</f>
        <v>0</v>
      </c>
      <c r="N101" s="373">
        <f>I101</f>
        <v>11525335.163817437</v>
      </c>
      <c r="O101" s="53">
        <f>IF(N101&lt;&gt;0,+I101-N101,0)</f>
        <v>0</v>
      </c>
      <c r="P101" s="53">
        <f>+O101-M101</f>
        <v>0</v>
      </c>
    </row>
    <row r="102" spans="1:16" ht="12.5">
      <c r="B102" t="str">
        <f t="shared" si="28"/>
        <v>IU</v>
      </c>
      <c r="C102" s="49">
        <f>IF(D94="","-",+C101+1)</f>
        <v>2019</v>
      </c>
      <c r="D102" s="368">
        <v>85829515.027777776</v>
      </c>
      <c r="E102" s="370">
        <v>2451588.777777778</v>
      </c>
      <c r="F102" s="372">
        <v>83377926.25</v>
      </c>
      <c r="G102" s="372">
        <v>84603720.638888896</v>
      </c>
      <c r="H102" s="370">
        <v>11382564.731313506</v>
      </c>
      <c r="I102" s="371">
        <v>11382564.731313506</v>
      </c>
      <c r="J102" s="53">
        <f t="shared" si="29"/>
        <v>0</v>
      </c>
      <c r="K102" s="53"/>
      <c r="L102" s="373">
        <f>H102</f>
        <v>11382564.731313506</v>
      </c>
      <c r="M102" s="53">
        <f>IF(L102&lt;&gt;0,+H102-L102,0)</f>
        <v>0</v>
      </c>
      <c r="N102" s="373">
        <f>I102</f>
        <v>11382564.731313506</v>
      </c>
      <c r="O102" s="53">
        <f t="shared" si="31"/>
        <v>0</v>
      </c>
      <c r="P102" s="53">
        <f t="shared" si="32"/>
        <v>0</v>
      </c>
    </row>
    <row r="103" spans="1:16" ht="12.5">
      <c r="B103" t="str">
        <f t="shared" si="28"/>
        <v>IU</v>
      </c>
      <c r="C103" s="49">
        <f>IF(D94="","-",+C102+1)</f>
        <v>2020</v>
      </c>
      <c r="D103" s="368">
        <v>82792963.25</v>
      </c>
      <c r="E103" s="370">
        <v>3131151.1785714286</v>
      </c>
      <c r="F103" s="372">
        <v>79661812.071428567</v>
      </c>
      <c r="G103" s="372">
        <v>81227387.660714284</v>
      </c>
      <c r="H103" s="370">
        <v>11774841.711765051</v>
      </c>
      <c r="I103" s="371">
        <v>11774841.711765051</v>
      </c>
      <c r="J103" s="53">
        <f t="shared" si="29"/>
        <v>0</v>
      </c>
      <c r="K103" s="53"/>
      <c r="L103" s="373">
        <f>H103</f>
        <v>11774841.711765051</v>
      </c>
      <c r="M103" s="53">
        <f>IF(L103&lt;&gt;0,+H103-L103,0)</f>
        <v>0</v>
      </c>
      <c r="N103" s="373">
        <f>I103</f>
        <v>11774841.711765051</v>
      </c>
      <c r="O103" s="53">
        <f t="shared" si="31"/>
        <v>0</v>
      </c>
      <c r="P103" s="53">
        <f t="shared" si="32"/>
        <v>0</v>
      </c>
    </row>
    <row r="104" spans="1:16" ht="12.5">
      <c r="B104" t="str">
        <f t="shared" si="28"/>
        <v>IU</v>
      </c>
      <c r="C104" s="49">
        <f>IF(D94="","-",+C103+1)</f>
        <v>2021</v>
      </c>
      <c r="D104" s="368">
        <v>79669058.071428567</v>
      </c>
      <c r="E104" s="370">
        <v>3507179.16</v>
      </c>
      <c r="F104" s="372">
        <v>76161878.911428571</v>
      </c>
      <c r="G104" s="372">
        <v>77915468.491428569</v>
      </c>
      <c r="H104" s="370">
        <v>12698244.677714044</v>
      </c>
      <c r="I104" s="371">
        <v>12698244.677714044</v>
      </c>
      <c r="J104" s="53">
        <f t="shared" si="29"/>
        <v>0</v>
      </c>
      <c r="K104" s="53"/>
      <c r="L104" s="373">
        <f t="shared" ref="L104:L107" si="33">H104</f>
        <v>12698244.677714044</v>
      </c>
      <c r="M104" s="53">
        <f t="shared" ref="M104:M107" si="34">IF(L104&lt;&gt;0,+H104-L104,0)</f>
        <v>0</v>
      </c>
      <c r="N104" s="373">
        <f t="shared" ref="N104:N107" si="35">I104</f>
        <v>12698244.677714044</v>
      </c>
      <c r="O104" s="53">
        <f t="shared" ref="O104:O107" si="36">IF(N104&lt;&gt;0,+I104-N104,0)</f>
        <v>0</v>
      </c>
      <c r="P104" s="53">
        <f t="shared" si="32"/>
        <v>0</v>
      </c>
    </row>
    <row r="105" spans="1:16" ht="12.5">
      <c r="B105" t="str">
        <f t="shared" si="28"/>
        <v>IU</v>
      </c>
      <c r="C105" s="49">
        <f>IF(D94="","-",+C104+1)</f>
        <v>2022</v>
      </c>
      <c r="D105" s="368">
        <v>76643025.171428576</v>
      </c>
      <c r="E105" s="370">
        <v>4198125.0123809529</v>
      </c>
      <c r="F105" s="372">
        <v>72444900.159047619</v>
      </c>
      <c r="G105" s="372">
        <v>74543962.665238097</v>
      </c>
      <c r="H105" s="370">
        <v>12768147.416618753</v>
      </c>
      <c r="I105" s="371">
        <v>12768147.416618753</v>
      </c>
      <c r="J105" s="53">
        <f t="shared" si="29"/>
        <v>0</v>
      </c>
      <c r="K105" s="53"/>
      <c r="L105" s="373">
        <f t="shared" si="33"/>
        <v>12768147.416618753</v>
      </c>
      <c r="M105" s="53">
        <f t="shared" si="34"/>
        <v>0</v>
      </c>
      <c r="N105" s="373">
        <f t="shared" si="35"/>
        <v>12768147.416618753</v>
      </c>
      <c r="O105" s="53">
        <f t="shared" si="36"/>
        <v>0</v>
      </c>
      <c r="P105" s="53">
        <f t="shared" si="32"/>
        <v>0</v>
      </c>
    </row>
    <row r="106" spans="1:16" ht="12.5">
      <c r="B106" t="str">
        <f t="shared" si="28"/>
        <v/>
      </c>
      <c r="C106" s="49">
        <f>IF(D94="","-",+C105+1)</f>
        <v>2023</v>
      </c>
      <c r="D106" s="368">
        <v>72444900.159047619</v>
      </c>
      <c r="E106" s="370">
        <v>4640032.9084210526</v>
      </c>
      <c r="F106" s="372">
        <v>67804867.250626564</v>
      </c>
      <c r="G106" s="372">
        <v>70124883.704837084</v>
      </c>
      <c r="H106" s="370">
        <v>12328115.642040271</v>
      </c>
      <c r="I106" s="371">
        <v>12328115.642040271</v>
      </c>
      <c r="J106" s="53">
        <f t="shared" si="29"/>
        <v>0</v>
      </c>
      <c r="K106" s="53"/>
      <c r="L106" s="373">
        <f t="shared" si="33"/>
        <v>12328115.642040271</v>
      </c>
      <c r="M106" s="53">
        <f t="shared" si="34"/>
        <v>0</v>
      </c>
      <c r="N106" s="373">
        <f t="shared" si="35"/>
        <v>12328115.642040271</v>
      </c>
      <c r="O106" s="53">
        <f t="shared" si="36"/>
        <v>0</v>
      </c>
      <c r="P106" s="53">
        <f t="shared" si="32"/>
        <v>0</v>
      </c>
    </row>
    <row r="107" spans="1:16" ht="12.5">
      <c r="B107" t="str">
        <f t="shared" si="28"/>
        <v/>
      </c>
      <c r="C107" s="49">
        <f>IF(D94="","-",+C106+1)</f>
        <v>2024</v>
      </c>
      <c r="D107" s="368">
        <v>67804867.250626564</v>
      </c>
      <c r="E107" s="370">
        <v>5185919.1329411771</v>
      </c>
      <c r="F107" s="372">
        <v>62618948.117685385</v>
      </c>
      <c r="G107" s="372">
        <v>65211907.684155971</v>
      </c>
      <c r="H107" s="370">
        <v>12406520.990281601</v>
      </c>
      <c r="I107" s="371">
        <v>12406520.990281601</v>
      </c>
      <c r="J107" s="53">
        <f t="shared" si="29"/>
        <v>0</v>
      </c>
      <c r="K107" s="53"/>
      <c r="L107" s="373">
        <f t="shared" si="33"/>
        <v>12406520.990281601</v>
      </c>
      <c r="M107" s="53">
        <f t="shared" si="34"/>
        <v>0</v>
      </c>
      <c r="N107" s="373">
        <f t="shared" si="35"/>
        <v>12406520.990281601</v>
      </c>
      <c r="O107" s="53">
        <f t="shared" si="36"/>
        <v>0</v>
      </c>
      <c r="P107" s="53">
        <f t="shared" si="32"/>
        <v>0</v>
      </c>
    </row>
    <row r="108" spans="1:16" ht="12.5">
      <c r="B108" t="str">
        <f t="shared" si="28"/>
        <v>IU</v>
      </c>
      <c r="C108" s="49">
        <f>IF(D94="","-",+C107+1)</f>
        <v>2025</v>
      </c>
      <c r="D108" s="11">
        <f>IF(F107+SUM(E$100:E107)=D$93,F107,D$93-SUM(E$100:E107))</f>
        <v>62618947.857685387</v>
      </c>
      <c r="E108" s="374">
        <f t="shared" ref="E108:E132" si="37">IF(+J$97&lt;F107,J$97,D108)</f>
        <v>5185919.1176470593</v>
      </c>
      <c r="F108" s="54">
        <f t="shared" ref="F108:F131" si="38">+D108-E108</f>
        <v>57433028.740038328</v>
      </c>
      <c r="G108" s="54">
        <f t="shared" ref="G108:G131" si="39">+(F108+D108)/2</f>
        <v>60025988.298861861</v>
      </c>
      <c r="H108" s="444">
        <f t="shared" ref="H108:H155" si="40">+J$95*G108+E108</f>
        <v>11832308.987096654</v>
      </c>
      <c r="I108" s="445">
        <f t="shared" ref="I108:I155" si="41">+J$96*G108+E108</f>
        <v>11832308.987096654</v>
      </c>
      <c r="J108" s="53">
        <f t="shared" si="29"/>
        <v>0</v>
      </c>
      <c r="K108" s="53"/>
      <c r="L108" s="112"/>
      <c r="M108" s="53">
        <f t="shared" si="30"/>
        <v>0</v>
      </c>
      <c r="N108" s="112"/>
      <c r="O108" s="53">
        <f t="shared" si="31"/>
        <v>0</v>
      </c>
      <c r="P108" s="53">
        <f t="shared" si="32"/>
        <v>0</v>
      </c>
    </row>
    <row r="109" spans="1:16" ht="12.5">
      <c r="B109" t="str">
        <f t="shared" si="28"/>
        <v/>
      </c>
      <c r="C109" s="49">
        <f>IF(D94="","-",+C108+1)</f>
        <v>2026</v>
      </c>
      <c r="D109" s="11">
        <f>IF(F108+SUM(E$100:E108)=D$93,F108,D$93-SUM(E$100:E108))</f>
        <v>57433028.740038328</v>
      </c>
      <c r="E109" s="374">
        <f t="shared" si="37"/>
        <v>5185919.1176470593</v>
      </c>
      <c r="F109" s="54">
        <f t="shared" si="38"/>
        <v>52247109.622391269</v>
      </c>
      <c r="G109" s="54">
        <f t="shared" si="39"/>
        <v>54840069.181214795</v>
      </c>
      <c r="H109" s="444">
        <f t="shared" si="40"/>
        <v>11258097.028841101</v>
      </c>
      <c r="I109" s="445">
        <f t="shared" si="41"/>
        <v>11258097.028841101</v>
      </c>
      <c r="J109" s="53">
        <f t="shared" si="29"/>
        <v>0</v>
      </c>
      <c r="K109" s="53"/>
      <c r="L109" s="112"/>
      <c r="M109" s="53">
        <f t="shared" si="30"/>
        <v>0</v>
      </c>
      <c r="N109" s="112"/>
      <c r="O109" s="53">
        <f t="shared" si="31"/>
        <v>0</v>
      </c>
      <c r="P109" s="53">
        <f t="shared" si="32"/>
        <v>0</v>
      </c>
    </row>
    <row r="110" spans="1:16" ht="12.5">
      <c r="B110" t="str">
        <f t="shared" si="28"/>
        <v/>
      </c>
      <c r="C110" s="49">
        <f>IF(D94="","-",+C109+1)</f>
        <v>2027</v>
      </c>
      <c r="D110" s="11">
        <f>IF(F109+SUM(E$100:E109)=D$93,F109,D$93-SUM(E$100:E109))</f>
        <v>52247109.622391269</v>
      </c>
      <c r="E110" s="374">
        <f t="shared" si="37"/>
        <v>5185919.1176470593</v>
      </c>
      <c r="F110" s="54">
        <f t="shared" si="38"/>
        <v>47061190.504744209</v>
      </c>
      <c r="G110" s="54">
        <f t="shared" si="39"/>
        <v>49654150.063567743</v>
      </c>
      <c r="H110" s="444">
        <f t="shared" si="40"/>
        <v>10683885.070585547</v>
      </c>
      <c r="I110" s="445">
        <f t="shared" si="41"/>
        <v>10683885.070585547</v>
      </c>
      <c r="J110" s="53">
        <f t="shared" si="29"/>
        <v>0</v>
      </c>
      <c r="K110" s="53"/>
      <c r="L110" s="112"/>
      <c r="M110" s="53">
        <f t="shared" si="30"/>
        <v>0</v>
      </c>
      <c r="N110" s="112"/>
      <c r="O110" s="53">
        <f t="shared" si="31"/>
        <v>0</v>
      </c>
      <c r="P110" s="53">
        <f t="shared" si="32"/>
        <v>0</v>
      </c>
    </row>
    <row r="111" spans="1:16" ht="12.5">
      <c r="B111" t="str">
        <f t="shared" si="28"/>
        <v/>
      </c>
      <c r="C111" s="49">
        <f>IF(D94="","-",+C110+1)</f>
        <v>2028</v>
      </c>
      <c r="D111" s="11">
        <f>IF(F110+SUM(E$100:E110)=D$93,F110,D$93-SUM(E$100:E110))</f>
        <v>47061190.504744209</v>
      </c>
      <c r="E111" s="374">
        <f t="shared" si="37"/>
        <v>5185919.1176470593</v>
      </c>
      <c r="F111" s="54">
        <f t="shared" si="38"/>
        <v>41875271.38709715</v>
      </c>
      <c r="G111" s="54">
        <f t="shared" si="39"/>
        <v>44468230.945920676</v>
      </c>
      <c r="H111" s="444">
        <f t="shared" si="40"/>
        <v>10109673.112329993</v>
      </c>
      <c r="I111" s="445">
        <f t="shared" si="41"/>
        <v>10109673.112329993</v>
      </c>
      <c r="J111" s="53">
        <f t="shared" si="29"/>
        <v>0</v>
      </c>
      <c r="K111" s="53"/>
      <c r="L111" s="112"/>
      <c r="M111" s="53">
        <f t="shared" si="30"/>
        <v>0</v>
      </c>
      <c r="N111" s="112"/>
      <c r="O111" s="53">
        <f t="shared" si="31"/>
        <v>0</v>
      </c>
      <c r="P111" s="53">
        <f t="shared" si="32"/>
        <v>0</v>
      </c>
    </row>
    <row r="112" spans="1:16" ht="12.5">
      <c r="B112" t="str">
        <f t="shared" si="28"/>
        <v/>
      </c>
      <c r="C112" s="49">
        <f>IF(D94="","-",+C111+1)</f>
        <v>2029</v>
      </c>
      <c r="D112" s="11">
        <f>IF(F111+SUM(E$100:E111)=D$93,F111,D$93-SUM(E$100:E111))</f>
        <v>41875271.38709715</v>
      </c>
      <c r="E112" s="374">
        <f t="shared" si="37"/>
        <v>5185919.1176470593</v>
      </c>
      <c r="F112" s="54">
        <f t="shared" si="38"/>
        <v>36689352.269450091</v>
      </c>
      <c r="G112" s="54">
        <f t="shared" si="39"/>
        <v>39282311.828273624</v>
      </c>
      <c r="H112" s="444">
        <f t="shared" si="40"/>
        <v>9535461.1540744416</v>
      </c>
      <c r="I112" s="445">
        <f t="shared" si="41"/>
        <v>9535461.1540744416</v>
      </c>
      <c r="J112" s="53">
        <f t="shared" si="29"/>
        <v>0</v>
      </c>
      <c r="K112" s="53"/>
      <c r="L112" s="112"/>
      <c r="M112" s="53">
        <f t="shared" si="30"/>
        <v>0</v>
      </c>
      <c r="N112" s="112"/>
      <c r="O112" s="53">
        <f t="shared" si="31"/>
        <v>0</v>
      </c>
      <c r="P112" s="53">
        <f t="shared" si="32"/>
        <v>0</v>
      </c>
    </row>
    <row r="113" spans="2:16" ht="12.5">
      <c r="B113" t="str">
        <f t="shared" si="28"/>
        <v/>
      </c>
      <c r="C113" s="49">
        <f>IF(D94="","-",+C112+1)</f>
        <v>2030</v>
      </c>
      <c r="D113" s="11">
        <f>IF(F112+SUM(E$100:E112)=D$93,F112,D$93-SUM(E$100:E112))</f>
        <v>36689352.269450091</v>
      </c>
      <c r="E113" s="374">
        <f t="shared" si="37"/>
        <v>5185919.1176470593</v>
      </c>
      <c r="F113" s="54">
        <f t="shared" si="38"/>
        <v>31503433.151803032</v>
      </c>
      <c r="G113" s="54">
        <f t="shared" si="39"/>
        <v>34096392.710626557</v>
      </c>
      <c r="H113" s="444">
        <f t="shared" si="40"/>
        <v>8961249.1958188862</v>
      </c>
      <c r="I113" s="445">
        <f t="shared" si="41"/>
        <v>8961249.1958188862</v>
      </c>
      <c r="J113" s="53">
        <f t="shared" si="29"/>
        <v>0</v>
      </c>
      <c r="K113" s="53"/>
      <c r="L113" s="112"/>
      <c r="M113" s="53">
        <f t="shared" si="30"/>
        <v>0</v>
      </c>
      <c r="N113" s="112"/>
      <c r="O113" s="53">
        <f t="shared" si="31"/>
        <v>0</v>
      </c>
      <c r="P113" s="53">
        <f t="shared" si="32"/>
        <v>0</v>
      </c>
    </row>
    <row r="114" spans="2:16" ht="12.5">
      <c r="B114" t="str">
        <f t="shared" si="28"/>
        <v/>
      </c>
      <c r="C114" s="49">
        <f>IF(D94="","-",+C113+1)</f>
        <v>2031</v>
      </c>
      <c r="D114" s="11">
        <f>IF(F113+SUM(E$100:E113)=D$93,F113,D$93-SUM(E$100:E113))</f>
        <v>31503433.151803032</v>
      </c>
      <c r="E114" s="374">
        <f t="shared" si="37"/>
        <v>5185919.1176470593</v>
      </c>
      <c r="F114" s="54">
        <f t="shared" si="38"/>
        <v>26317514.034155972</v>
      </c>
      <c r="G114" s="54">
        <f t="shared" si="39"/>
        <v>28910473.592979502</v>
      </c>
      <c r="H114" s="444">
        <f t="shared" si="40"/>
        <v>8387037.2375633344</v>
      </c>
      <c r="I114" s="445">
        <f t="shared" si="41"/>
        <v>8387037.2375633344</v>
      </c>
      <c r="J114" s="53">
        <f t="shared" si="29"/>
        <v>0</v>
      </c>
      <c r="K114" s="53"/>
      <c r="L114" s="112"/>
      <c r="M114" s="53">
        <f t="shared" si="30"/>
        <v>0</v>
      </c>
      <c r="N114" s="112"/>
      <c r="O114" s="53">
        <f t="shared" si="31"/>
        <v>0</v>
      </c>
      <c r="P114" s="53">
        <f t="shared" si="32"/>
        <v>0</v>
      </c>
    </row>
    <row r="115" spans="2:16" ht="12.5">
      <c r="B115" t="str">
        <f t="shared" si="28"/>
        <v/>
      </c>
      <c r="C115" s="49">
        <f>IF(D94="","-",+C114+1)</f>
        <v>2032</v>
      </c>
      <c r="D115" s="11">
        <f>IF(F114+SUM(E$100:E114)=D$93,F114,D$93-SUM(E$100:E114))</f>
        <v>26317514.034155972</v>
      </c>
      <c r="E115" s="374">
        <f t="shared" si="37"/>
        <v>5185919.1176470593</v>
      </c>
      <c r="F115" s="54">
        <f t="shared" si="38"/>
        <v>21131594.916508913</v>
      </c>
      <c r="G115" s="54">
        <f t="shared" si="39"/>
        <v>23724554.475332443</v>
      </c>
      <c r="H115" s="444">
        <f t="shared" si="40"/>
        <v>7812825.2793077808</v>
      </c>
      <c r="I115" s="445">
        <f t="shared" si="41"/>
        <v>7812825.2793077808</v>
      </c>
      <c r="J115" s="53">
        <f t="shared" si="29"/>
        <v>0</v>
      </c>
      <c r="K115" s="53"/>
      <c r="L115" s="112"/>
      <c r="M115" s="53">
        <f t="shared" si="30"/>
        <v>0</v>
      </c>
      <c r="N115" s="112"/>
      <c r="O115" s="53">
        <f t="shared" si="31"/>
        <v>0</v>
      </c>
      <c r="P115" s="53">
        <f t="shared" si="32"/>
        <v>0</v>
      </c>
    </row>
    <row r="116" spans="2:16" ht="12.5">
      <c r="B116" t="str">
        <f t="shared" si="28"/>
        <v/>
      </c>
      <c r="C116" s="49">
        <f>IF(D94="","-",+C115+1)</f>
        <v>2033</v>
      </c>
      <c r="D116" s="11">
        <f>IF(F115+SUM(E$100:E115)=D$93,F115,D$93-SUM(E$100:E115))</f>
        <v>21131594.916508913</v>
      </c>
      <c r="E116" s="374">
        <f t="shared" si="37"/>
        <v>5185919.1176470593</v>
      </c>
      <c r="F116" s="54">
        <f t="shared" si="38"/>
        <v>15945675.798861854</v>
      </c>
      <c r="G116" s="54">
        <f t="shared" si="39"/>
        <v>18538635.357685383</v>
      </c>
      <c r="H116" s="444">
        <f t="shared" si="40"/>
        <v>7238613.3210522272</v>
      </c>
      <c r="I116" s="445">
        <f t="shared" si="41"/>
        <v>7238613.3210522272</v>
      </c>
      <c r="J116" s="53">
        <f t="shared" si="29"/>
        <v>0</v>
      </c>
      <c r="K116" s="53"/>
      <c r="L116" s="112"/>
      <c r="M116" s="53">
        <f t="shared" si="30"/>
        <v>0</v>
      </c>
      <c r="N116" s="112"/>
      <c r="O116" s="53">
        <f t="shared" si="31"/>
        <v>0</v>
      </c>
      <c r="P116" s="53">
        <f t="shared" si="32"/>
        <v>0</v>
      </c>
    </row>
    <row r="117" spans="2:16" ht="12.5">
      <c r="B117" t="str">
        <f t="shared" si="28"/>
        <v/>
      </c>
      <c r="C117" s="49">
        <f>IF(D94="","-",+C116+1)</f>
        <v>2034</v>
      </c>
      <c r="D117" s="11">
        <f>IF(F116+SUM(E$100:E116)=D$93,F116,D$93-SUM(E$100:E116))</f>
        <v>15945675.798861854</v>
      </c>
      <c r="E117" s="374">
        <f t="shared" si="37"/>
        <v>5185919.1176470593</v>
      </c>
      <c r="F117" s="54">
        <f t="shared" si="38"/>
        <v>10759756.681214795</v>
      </c>
      <c r="G117" s="54">
        <f t="shared" si="39"/>
        <v>13352716.240038324</v>
      </c>
      <c r="H117" s="444">
        <f t="shared" si="40"/>
        <v>6664401.3627966745</v>
      </c>
      <c r="I117" s="445">
        <f t="shared" si="41"/>
        <v>6664401.3627966745</v>
      </c>
      <c r="J117" s="53">
        <f t="shared" si="29"/>
        <v>0</v>
      </c>
      <c r="K117" s="53"/>
      <c r="L117" s="112"/>
      <c r="M117" s="53">
        <f t="shared" si="30"/>
        <v>0</v>
      </c>
      <c r="N117" s="112"/>
      <c r="O117" s="53">
        <f t="shared" si="31"/>
        <v>0</v>
      </c>
      <c r="P117" s="53">
        <f t="shared" si="32"/>
        <v>0</v>
      </c>
    </row>
    <row r="118" spans="2:16" ht="12.5">
      <c r="B118" t="str">
        <f t="shared" si="28"/>
        <v/>
      </c>
      <c r="C118" s="49">
        <f>IF(D94="","-",+C117+1)</f>
        <v>2035</v>
      </c>
      <c r="D118" s="11">
        <f>IF(F117+SUM(E$100:E117)=D$93,F117,D$93-SUM(E$100:E117))</f>
        <v>10759756.681214795</v>
      </c>
      <c r="E118" s="374">
        <f t="shared" si="37"/>
        <v>5185919.1176470593</v>
      </c>
      <c r="F118" s="54">
        <f t="shared" si="38"/>
        <v>5573837.5635677353</v>
      </c>
      <c r="G118" s="54">
        <f t="shared" si="39"/>
        <v>8166797.1223912649</v>
      </c>
      <c r="H118" s="444">
        <f t="shared" si="40"/>
        <v>6090189.4045411209</v>
      </c>
      <c r="I118" s="445">
        <f t="shared" si="41"/>
        <v>6090189.4045411209</v>
      </c>
      <c r="J118" s="53">
        <f t="shared" si="29"/>
        <v>0</v>
      </c>
      <c r="K118" s="53"/>
      <c r="L118" s="112"/>
      <c r="M118" s="53">
        <f t="shared" si="30"/>
        <v>0</v>
      </c>
      <c r="N118" s="112"/>
      <c r="O118" s="53">
        <f t="shared" si="31"/>
        <v>0</v>
      </c>
      <c r="P118" s="53">
        <f t="shared" si="32"/>
        <v>0</v>
      </c>
    </row>
    <row r="119" spans="2:16" ht="12.5">
      <c r="B119" t="str">
        <f t="shared" si="28"/>
        <v/>
      </c>
      <c r="C119" s="49">
        <f>IF(D94="","-",+C118+1)</f>
        <v>2036</v>
      </c>
      <c r="D119" s="11">
        <f>IF(F118+SUM(E$100:E118)=D$93,F118,D$93-SUM(E$100:E118))</f>
        <v>5573837.5635677353</v>
      </c>
      <c r="E119" s="374">
        <f t="shared" si="37"/>
        <v>5185919.1176470593</v>
      </c>
      <c r="F119" s="54">
        <f t="shared" si="38"/>
        <v>387918.44592067599</v>
      </c>
      <c r="G119" s="54">
        <f t="shared" si="39"/>
        <v>2980878.0047442056</v>
      </c>
      <c r="H119" s="444">
        <f t="shared" si="40"/>
        <v>5515977.4462855672</v>
      </c>
      <c r="I119" s="445">
        <f t="shared" si="41"/>
        <v>5515977.4462855672</v>
      </c>
      <c r="J119" s="53">
        <f t="shared" si="29"/>
        <v>0</v>
      </c>
      <c r="K119" s="53"/>
      <c r="L119" s="112"/>
      <c r="M119" s="53">
        <f t="shared" si="30"/>
        <v>0</v>
      </c>
      <c r="N119" s="112"/>
      <c r="O119" s="53">
        <f t="shared" si="31"/>
        <v>0</v>
      </c>
      <c r="P119" s="53">
        <f t="shared" si="32"/>
        <v>0</v>
      </c>
    </row>
    <row r="120" spans="2:16" ht="12.5">
      <c r="B120" t="str">
        <f t="shared" si="28"/>
        <v/>
      </c>
      <c r="C120" s="49">
        <f>IF(D94="","-",+C119+1)</f>
        <v>2037</v>
      </c>
      <c r="D120" s="11">
        <f>IF(F119+SUM(E$100:E119)=D$93,F119,D$93-SUM(E$100:E119))</f>
        <v>387918.44592067599</v>
      </c>
      <c r="E120" s="374">
        <f t="shared" si="37"/>
        <v>387918.44592067599</v>
      </c>
      <c r="F120" s="54">
        <f t="shared" si="38"/>
        <v>0</v>
      </c>
      <c r="G120" s="54">
        <f t="shared" si="39"/>
        <v>193959.222960338</v>
      </c>
      <c r="H120" s="444">
        <f t="shared" si="40"/>
        <v>409394.62067604187</v>
      </c>
      <c r="I120" s="445">
        <f t="shared" si="41"/>
        <v>409394.62067604187</v>
      </c>
      <c r="J120" s="53">
        <f t="shared" si="29"/>
        <v>0</v>
      </c>
      <c r="K120" s="53"/>
      <c r="L120" s="112"/>
      <c r="M120" s="53">
        <f t="shared" si="30"/>
        <v>0</v>
      </c>
      <c r="N120" s="112"/>
      <c r="O120" s="53">
        <f t="shared" si="31"/>
        <v>0</v>
      </c>
      <c r="P120" s="53">
        <f t="shared" si="32"/>
        <v>0</v>
      </c>
    </row>
    <row r="121" spans="2:16" ht="12.5">
      <c r="B121" t="str">
        <f t="shared" si="28"/>
        <v/>
      </c>
      <c r="C121" s="49">
        <f>IF(D94="","-",+C120+1)</f>
        <v>2038</v>
      </c>
      <c r="D121" s="11">
        <f>IF(F120+SUM(E$100:E120)=D$93,F120,D$93-SUM(E$100:E120))</f>
        <v>0</v>
      </c>
      <c r="E121" s="374">
        <f t="shared" si="37"/>
        <v>0</v>
      </c>
      <c r="F121" s="54">
        <f t="shared" si="38"/>
        <v>0</v>
      </c>
      <c r="G121" s="54">
        <f t="shared" si="39"/>
        <v>0</v>
      </c>
      <c r="H121" s="444">
        <f t="shared" si="40"/>
        <v>0</v>
      </c>
      <c r="I121" s="445">
        <f t="shared" si="41"/>
        <v>0</v>
      </c>
      <c r="J121" s="53">
        <f t="shared" si="29"/>
        <v>0</v>
      </c>
      <c r="K121" s="53"/>
      <c r="L121" s="112"/>
      <c r="M121" s="53">
        <f t="shared" si="30"/>
        <v>0</v>
      </c>
      <c r="N121" s="112"/>
      <c r="O121" s="53">
        <f t="shared" si="31"/>
        <v>0</v>
      </c>
      <c r="P121" s="53">
        <f t="shared" si="32"/>
        <v>0</v>
      </c>
    </row>
    <row r="122" spans="2:16" ht="12.5">
      <c r="B122" t="str">
        <f t="shared" si="28"/>
        <v/>
      </c>
      <c r="C122" s="49">
        <f>IF(D94="","-",+C121+1)</f>
        <v>2039</v>
      </c>
      <c r="D122" s="11">
        <f>IF(F121+SUM(E$100:E121)=D$93,F121,D$93-SUM(E$100:E121))</f>
        <v>0</v>
      </c>
      <c r="E122" s="374">
        <f t="shared" si="37"/>
        <v>0</v>
      </c>
      <c r="F122" s="54">
        <f t="shared" si="38"/>
        <v>0</v>
      </c>
      <c r="G122" s="54">
        <f t="shared" si="39"/>
        <v>0</v>
      </c>
      <c r="H122" s="444">
        <f t="shared" si="40"/>
        <v>0</v>
      </c>
      <c r="I122" s="445">
        <f t="shared" si="41"/>
        <v>0</v>
      </c>
      <c r="J122" s="53">
        <f t="shared" si="29"/>
        <v>0</v>
      </c>
      <c r="K122" s="53"/>
      <c r="L122" s="112"/>
      <c r="M122" s="53">
        <f t="shared" si="30"/>
        <v>0</v>
      </c>
      <c r="N122" s="112"/>
      <c r="O122" s="53">
        <f t="shared" si="31"/>
        <v>0</v>
      </c>
      <c r="P122" s="53">
        <f t="shared" si="32"/>
        <v>0</v>
      </c>
    </row>
    <row r="123" spans="2:16" ht="12.5">
      <c r="B123" t="str">
        <f t="shared" si="28"/>
        <v/>
      </c>
      <c r="C123" s="49">
        <f>IF(D94="","-",+C122+1)</f>
        <v>2040</v>
      </c>
      <c r="D123" s="11">
        <f>IF(F122+SUM(E$100:E122)=D$93,F122,D$93-SUM(E$100:E122))</f>
        <v>0</v>
      </c>
      <c r="E123" s="374">
        <f t="shared" si="37"/>
        <v>0</v>
      </c>
      <c r="F123" s="54">
        <f t="shared" si="38"/>
        <v>0</v>
      </c>
      <c r="G123" s="54">
        <f t="shared" si="39"/>
        <v>0</v>
      </c>
      <c r="H123" s="444">
        <f t="shared" si="40"/>
        <v>0</v>
      </c>
      <c r="I123" s="445">
        <f t="shared" si="41"/>
        <v>0</v>
      </c>
      <c r="J123" s="53">
        <f t="shared" si="29"/>
        <v>0</v>
      </c>
      <c r="K123" s="53"/>
      <c r="L123" s="112"/>
      <c r="M123" s="53">
        <f t="shared" si="30"/>
        <v>0</v>
      </c>
      <c r="N123" s="112"/>
      <c r="O123" s="53">
        <f t="shared" si="31"/>
        <v>0</v>
      </c>
      <c r="P123" s="53">
        <f t="shared" si="32"/>
        <v>0</v>
      </c>
    </row>
    <row r="124" spans="2:16" ht="12.5">
      <c r="B124" t="str">
        <f t="shared" si="28"/>
        <v/>
      </c>
      <c r="C124" s="49">
        <f>IF(D94="","-",+C123+1)</f>
        <v>2041</v>
      </c>
      <c r="D124" s="11">
        <f>IF(F123+SUM(E$100:E123)=D$93,F123,D$93-SUM(E$100:E123))</f>
        <v>0</v>
      </c>
      <c r="E124" s="374">
        <f t="shared" si="37"/>
        <v>0</v>
      </c>
      <c r="F124" s="54">
        <f t="shared" si="38"/>
        <v>0</v>
      </c>
      <c r="G124" s="54">
        <f t="shared" si="39"/>
        <v>0</v>
      </c>
      <c r="H124" s="444">
        <f t="shared" si="40"/>
        <v>0</v>
      </c>
      <c r="I124" s="445">
        <f t="shared" si="41"/>
        <v>0</v>
      </c>
      <c r="J124" s="53">
        <f t="shared" si="29"/>
        <v>0</v>
      </c>
      <c r="K124" s="53"/>
      <c r="L124" s="112"/>
      <c r="M124" s="53">
        <f t="shared" si="30"/>
        <v>0</v>
      </c>
      <c r="N124" s="112"/>
      <c r="O124" s="53">
        <f t="shared" si="31"/>
        <v>0</v>
      </c>
      <c r="P124" s="53">
        <f t="shared" si="32"/>
        <v>0</v>
      </c>
    </row>
    <row r="125" spans="2:16" ht="12.5">
      <c r="B125" t="str">
        <f t="shared" si="28"/>
        <v/>
      </c>
      <c r="C125" s="49">
        <f>IF(D94="","-",+C124+1)</f>
        <v>2042</v>
      </c>
      <c r="D125" s="11">
        <f>IF(F124+SUM(E$100:E124)=D$93,F124,D$93-SUM(E$100:E124))</f>
        <v>0</v>
      </c>
      <c r="E125" s="374">
        <f t="shared" si="37"/>
        <v>0</v>
      </c>
      <c r="F125" s="54">
        <f t="shared" si="38"/>
        <v>0</v>
      </c>
      <c r="G125" s="54">
        <f t="shared" si="39"/>
        <v>0</v>
      </c>
      <c r="H125" s="444">
        <f t="shared" si="40"/>
        <v>0</v>
      </c>
      <c r="I125" s="445">
        <f t="shared" si="41"/>
        <v>0</v>
      </c>
      <c r="J125" s="53">
        <f t="shared" si="29"/>
        <v>0</v>
      </c>
      <c r="K125" s="53"/>
      <c r="L125" s="112"/>
      <c r="M125" s="53">
        <f t="shared" si="30"/>
        <v>0</v>
      </c>
      <c r="N125" s="112"/>
      <c r="O125" s="53">
        <f t="shared" si="31"/>
        <v>0</v>
      </c>
      <c r="P125" s="53">
        <f t="shared" si="32"/>
        <v>0</v>
      </c>
    </row>
    <row r="126" spans="2:16" ht="12.5">
      <c r="B126" t="str">
        <f t="shared" si="28"/>
        <v/>
      </c>
      <c r="C126" s="49">
        <f>IF(D94="","-",+C125+1)</f>
        <v>2043</v>
      </c>
      <c r="D126" s="11">
        <f>IF(F125+SUM(E$100:E125)=D$93,F125,D$93-SUM(E$100:E125))</f>
        <v>0</v>
      </c>
      <c r="E126" s="374">
        <f t="shared" si="37"/>
        <v>0</v>
      </c>
      <c r="F126" s="54">
        <f t="shared" si="38"/>
        <v>0</v>
      </c>
      <c r="G126" s="54">
        <f t="shared" si="39"/>
        <v>0</v>
      </c>
      <c r="H126" s="444">
        <f t="shared" si="40"/>
        <v>0</v>
      </c>
      <c r="I126" s="445">
        <f t="shared" si="41"/>
        <v>0</v>
      </c>
      <c r="J126" s="53">
        <f t="shared" si="29"/>
        <v>0</v>
      </c>
      <c r="K126" s="53"/>
      <c r="L126" s="112"/>
      <c r="M126" s="53">
        <f t="shared" si="30"/>
        <v>0</v>
      </c>
      <c r="N126" s="112"/>
      <c r="O126" s="53">
        <f t="shared" si="31"/>
        <v>0</v>
      </c>
      <c r="P126" s="53">
        <f t="shared" si="32"/>
        <v>0</v>
      </c>
    </row>
    <row r="127" spans="2:16" ht="12.5">
      <c r="B127" t="str">
        <f t="shared" si="28"/>
        <v/>
      </c>
      <c r="C127" s="49">
        <f>IF(D94="","-",+C126+1)</f>
        <v>2044</v>
      </c>
      <c r="D127" s="11">
        <f>IF(F126+SUM(E$100:E126)=D$93,F126,D$93-SUM(E$100:E126))</f>
        <v>0</v>
      </c>
      <c r="E127" s="374">
        <f t="shared" si="37"/>
        <v>0</v>
      </c>
      <c r="F127" s="54">
        <f t="shared" si="38"/>
        <v>0</v>
      </c>
      <c r="G127" s="54">
        <f t="shared" si="39"/>
        <v>0</v>
      </c>
      <c r="H127" s="444">
        <f t="shared" si="40"/>
        <v>0</v>
      </c>
      <c r="I127" s="445">
        <f t="shared" si="41"/>
        <v>0</v>
      </c>
      <c r="J127" s="53">
        <f t="shared" si="29"/>
        <v>0</v>
      </c>
      <c r="K127" s="53"/>
      <c r="L127" s="112"/>
      <c r="M127" s="53">
        <f t="shared" si="30"/>
        <v>0</v>
      </c>
      <c r="N127" s="112"/>
      <c r="O127" s="53">
        <f t="shared" si="31"/>
        <v>0</v>
      </c>
      <c r="P127" s="53">
        <f t="shared" si="32"/>
        <v>0</v>
      </c>
    </row>
    <row r="128" spans="2:16" ht="12.5">
      <c r="B128" t="str">
        <f t="shared" si="28"/>
        <v/>
      </c>
      <c r="C128" s="49">
        <f>IF(D94="","-",+C127+1)</f>
        <v>2045</v>
      </c>
      <c r="D128" s="11">
        <f>IF(F127+SUM(E$100:E127)=D$93,F127,D$93-SUM(E$100:E127))</f>
        <v>0</v>
      </c>
      <c r="E128" s="374">
        <f t="shared" si="37"/>
        <v>0</v>
      </c>
      <c r="F128" s="54">
        <f t="shared" si="38"/>
        <v>0</v>
      </c>
      <c r="G128" s="54">
        <f t="shared" si="39"/>
        <v>0</v>
      </c>
      <c r="H128" s="444">
        <f t="shared" si="40"/>
        <v>0</v>
      </c>
      <c r="I128" s="445">
        <f t="shared" si="41"/>
        <v>0</v>
      </c>
      <c r="J128" s="53">
        <f t="shared" si="29"/>
        <v>0</v>
      </c>
      <c r="K128" s="53"/>
      <c r="L128" s="112"/>
      <c r="M128" s="53">
        <f t="shared" si="30"/>
        <v>0</v>
      </c>
      <c r="N128" s="112"/>
      <c r="O128" s="53">
        <f t="shared" si="31"/>
        <v>0</v>
      </c>
      <c r="P128" s="53">
        <f t="shared" si="32"/>
        <v>0</v>
      </c>
    </row>
    <row r="129" spans="2:16" ht="12.5">
      <c r="B129" t="str">
        <f t="shared" si="28"/>
        <v/>
      </c>
      <c r="C129" s="49">
        <f>IF(D94="","-",+C128+1)</f>
        <v>2046</v>
      </c>
      <c r="D129" s="11">
        <f>IF(F128+SUM(E$100:E128)=D$93,F128,D$93-SUM(E$100:E128))</f>
        <v>0</v>
      </c>
      <c r="E129" s="374">
        <f t="shared" si="37"/>
        <v>0</v>
      </c>
      <c r="F129" s="54">
        <f t="shared" si="38"/>
        <v>0</v>
      </c>
      <c r="G129" s="54">
        <f t="shared" si="39"/>
        <v>0</v>
      </c>
      <c r="H129" s="444">
        <f t="shared" si="40"/>
        <v>0</v>
      </c>
      <c r="I129" s="445">
        <f t="shared" si="41"/>
        <v>0</v>
      </c>
      <c r="J129" s="53">
        <f t="shared" si="29"/>
        <v>0</v>
      </c>
      <c r="K129" s="53"/>
      <c r="L129" s="112"/>
      <c r="M129" s="53">
        <f t="shared" si="30"/>
        <v>0</v>
      </c>
      <c r="N129" s="112"/>
      <c r="O129" s="53">
        <f t="shared" si="31"/>
        <v>0</v>
      </c>
      <c r="P129" s="53">
        <f t="shared" si="32"/>
        <v>0</v>
      </c>
    </row>
    <row r="130" spans="2:16" ht="12.5">
      <c r="B130" t="str">
        <f t="shared" si="28"/>
        <v/>
      </c>
      <c r="C130" s="49">
        <f>IF(D94="","-",+C129+1)</f>
        <v>2047</v>
      </c>
      <c r="D130" s="11">
        <f>IF(F129+SUM(E$100:E129)=D$93,F129,D$93-SUM(E$100:E129))</f>
        <v>0</v>
      </c>
      <c r="E130" s="374">
        <f t="shared" si="37"/>
        <v>0</v>
      </c>
      <c r="F130" s="54">
        <f t="shared" si="38"/>
        <v>0</v>
      </c>
      <c r="G130" s="54">
        <f t="shared" si="39"/>
        <v>0</v>
      </c>
      <c r="H130" s="444">
        <f t="shared" si="40"/>
        <v>0</v>
      </c>
      <c r="I130" s="445">
        <f t="shared" si="41"/>
        <v>0</v>
      </c>
      <c r="J130" s="53">
        <f t="shared" si="29"/>
        <v>0</v>
      </c>
      <c r="K130" s="53"/>
      <c r="L130" s="112"/>
      <c r="M130" s="53">
        <f t="shared" si="30"/>
        <v>0</v>
      </c>
      <c r="N130" s="112"/>
      <c r="O130" s="53">
        <f t="shared" si="31"/>
        <v>0</v>
      </c>
      <c r="P130" s="53">
        <f t="shared" si="32"/>
        <v>0</v>
      </c>
    </row>
    <row r="131" spans="2:16" ht="12.5">
      <c r="B131" t="str">
        <f t="shared" si="28"/>
        <v/>
      </c>
      <c r="C131" s="49">
        <f>IF(D94="","-",+C130+1)</f>
        <v>2048</v>
      </c>
      <c r="D131" s="11">
        <f>IF(F130+SUM(E$100:E130)=D$93,F130,D$93-SUM(E$100:E130))</f>
        <v>0</v>
      </c>
      <c r="E131" s="374">
        <f t="shared" si="37"/>
        <v>0</v>
      </c>
      <c r="F131" s="54">
        <f t="shared" si="38"/>
        <v>0</v>
      </c>
      <c r="G131" s="54">
        <f t="shared" si="39"/>
        <v>0</v>
      </c>
      <c r="H131" s="444">
        <f t="shared" si="40"/>
        <v>0</v>
      </c>
      <c r="I131" s="445">
        <f t="shared" si="41"/>
        <v>0</v>
      </c>
      <c r="J131" s="53">
        <f t="shared" si="29"/>
        <v>0</v>
      </c>
      <c r="K131" s="53"/>
      <c r="L131" s="112"/>
      <c r="M131" s="53">
        <f t="shared" si="30"/>
        <v>0</v>
      </c>
      <c r="N131" s="112"/>
      <c r="O131" s="53">
        <f t="shared" si="31"/>
        <v>0</v>
      </c>
      <c r="P131" s="53">
        <f t="shared" si="32"/>
        <v>0</v>
      </c>
    </row>
    <row r="132" spans="2:16" ht="12.5">
      <c r="B132" t="str">
        <f t="shared" si="28"/>
        <v/>
      </c>
      <c r="C132" s="49">
        <f>IF(D94="","-",+C131+1)</f>
        <v>2049</v>
      </c>
      <c r="D132" s="11">
        <f>IF(F131+SUM(E$100:E131)=D$93,F131,D$93-SUM(E$100:E131))</f>
        <v>0</v>
      </c>
      <c r="E132" s="374">
        <f t="shared" si="37"/>
        <v>0</v>
      </c>
      <c r="F132" s="54">
        <f t="shared" ref="F132:F155" si="42">+D132-E132</f>
        <v>0</v>
      </c>
      <c r="G132" s="54">
        <f t="shared" ref="G132:G155" si="43">+(F132+D132)/2</f>
        <v>0</v>
      </c>
      <c r="H132" s="444">
        <f t="shared" si="40"/>
        <v>0</v>
      </c>
      <c r="I132" s="445">
        <f t="shared" si="41"/>
        <v>0</v>
      </c>
      <c r="J132" s="53">
        <f t="shared" ref="J132:J155" si="44">+I542-H542</f>
        <v>0</v>
      </c>
      <c r="K132" s="53"/>
      <c r="L132" s="112"/>
      <c r="M132" s="53">
        <f t="shared" ref="M132:M155" si="45">IF(L542&lt;&gt;0,+H542-L542,0)</f>
        <v>0</v>
      </c>
      <c r="N132" s="112"/>
      <c r="O132" s="53">
        <f t="shared" ref="O132:O155" si="46">IF(N542&lt;&gt;0,+I542-N542,0)</f>
        <v>0</v>
      </c>
      <c r="P132" s="53">
        <f t="shared" ref="P132:P155" si="47">+O542-M542</f>
        <v>0</v>
      </c>
    </row>
    <row r="133" spans="2:16" ht="12.5">
      <c r="B133" t="str">
        <f t="shared" si="28"/>
        <v/>
      </c>
      <c r="C133" s="49">
        <f>IF(D94="","-",+C132+1)</f>
        <v>2050</v>
      </c>
      <c r="D133" s="11">
        <f>IF(F132+SUM(E$100:E132)=D$93,F132,D$93-SUM(E$100:E132))</f>
        <v>0</v>
      </c>
      <c r="E133" s="374">
        <f t="shared" ref="E133:E155" si="48">IF(+J$97&lt;F132,J$97,D133)</f>
        <v>0</v>
      </c>
      <c r="F133" s="54">
        <f t="shared" si="42"/>
        <v>0</v>
      </c>
      <c r="G133" s="54">
        <f t="shared" si="43"/>
        <v>0</v>
      </c>
      <c r="H133" s="444">
        <f t="shared" si="40"/>
        <v>0</v>
      </c>
      <c r="I133" s="445">
        <f t="shared" si="41"/>
        <v>0</v>
      </c>
      <c r="J133" s="53">
        <f t="shared" si="44"/>
        <v>0</v>
      </c>
      <c r="K133" s="53"/>
      <c r="L133" s="112"/>
      <c r="M133" s="53">
        <f t="shared" si="45"/>
        <v>0</v>
      </c>
      <c r="N133" s="112"/>
      <c r="O133" s="53">
        <f t="shared" si="46"/>
        <v>0</v>
      </c>
      <c r="P133" s="53">
        <f t="shared" si="47"/>
        <v>0</v>
      </c>
    </row>
    <row r="134" spans="2:16" ht="12.5">
      <c r="B134" t="str">
        <f t="shared" si="28"/>
        <v/>
      </c>
      <c r="C134" s="49">
        <f>IF(D94="","-",+C133+1)</f>
        <v>2051</v>
      </c>
      <c r="D134" s="11">
        <f>IF(F133+SUM(E$100:E133)=D$93,F133,D$93-SUM(E$100:E133))</f>
        <v>0</v>
      </c>
      <c r="E134" s="374">
        <f t="shared" si="48"/>
        <v>0</v>
      </c>
      <c r="F134" s="54">
        <f t="shared" si="42"/>
        <v>0</v>
      </c>
      <c r="G134" s="54">
        <f t="shared" si="43"/>
        <v>0</v>
      </c>
      <c r="H134" s="444">
        <f t="shared" si="40"/>
        <v>0</v>
      </c>
      <c r="I134" s="445">
        <f t="shared" si="41"/>
        <v>0</v>
      </c>
      <c r="J134" s="53">
        <f t="shared" si="44"/>
        <v>0</v>
      </c>
      <c r="K134" s="53"/>
      <c r="L134" s="112"/>
      <c r="M134" s="53">
        <f t="shared" si="45"/>
        <v>0</v>
      </c>
      <c r="N134" s="112"/>
      <c r="O134" s="53">
        <f t="shared" si="46"/>
        <v>0</v>
      </c>
      <c r="P134" s="53">
        <f t="shared" si="47"/>
        <v>0</v>
      </c>
    </row>
    <row r="135" spans="2:16" ht="12.5">
      <c r="B135" t="str">
        <f t="shared" si="28"/>
        <v/>
      </c>
      <c r="C135" s="49">
        <f>IF(D94="","-",+C134+1)</f>
        <v>2052</v>
      </c>
      <c r="D135" s="11">
        <f>IF(F134+SUM(E$100:E134)=D$93,F134,D$93-SUM(E$100:E134))</f>
        <v>0</v>
      </c>
      <c r="E135" s="374">
        <f t="shared" si="48"/>
        <v>0</v>
      </c>
      <c r="F135" s="54">
        <f t="shared" si="42"/>
        <v>0</v>
      </c>
      <c r="G135" s="54">
        <f t="shared" si="43"/>
        <v>0</v>
      </c>
      <c r="H135" s="444">
        <f t="shared" si="40"/>
        <v>0</v>
      </c>
      <c r="I135" s="445">
        <f t="shared" si="41"/>
        <v>0</v>
      </c>
      <c r="J135" s="53">
        <f t="shared" si="44"/>
        <v>0</v>
      </c>
      <c r="K135" s="53"/>
      <c r="L135" s="112"/>
      <c r="M135" s="53">
        <f t="shared" si="45"/>
        <v>0</v>
      </c>
      <c r="N135" s="112"/>
      <c r="O135" s="53">
        <f t="shared" si="46"/>
        <v>0</v>
      </c>
      <c r="P135" s="53">
        <f t="shared" si="47"/>
        <v>0</v>
      </c>
    </row>
    <row r="136" spans="2:16" ht="12.5">
      <c r="B136" t="str">
        <f t="shared" si="28"/>
        <v/>
      </c>
      <c r="C136" s="49">
        <f>IF(D94="","-",+C135+1)</f>
        <v>2053</v>
      </c>
      <c r="D136" s="11">
        <f>IF(F135+SUM(E$100:E135)=D$93,F135,D$93-SUM(E$100:E135))</f>
        <v>0</v>
      </c>
      <c r="E136" s="374">
        <f t="shared" si="48"/>
        <v>0</v>
      </c>
      <c r="F136" s="54">
        <f t="shared" si="42"/>
        <v>0</v>
      </c>
      <c r="G136" s="54">
        <f t="shared" si="43"/>
        <v>0</v>
      </c>
      <c r="H136" s="444">
        <f t="shared" si="40"/>
        <v>0</v>
      </c>
      <c r="I136" s="445">
        <f t="shared" si="41"/>
        <v>0</v>
      </c>
      <c r="J136" s="53">
        <f t="shared" si="44"/>
        <v>0</v>
      </c>
      <c r="K136" s="53"/>
      <c r="L136" s="112"/>
      <c r="M136" s="53">
        <f t="shared" si="45"/>
        <v>0</v>
      </c>
      <c r="N136" s="112"/>
      <c r="O136" s="53">
        <f t="shared" si="46"/>
        <v>0</v>
      </c>
      <c r="P136" s="53">
        <f t="shared" si="47"/>
        <v>0</v>
      </c>
    </row>
    <row r="137" spans="2:16" ht="12.5">
      <c r="B137" t="str">
        <f t="shared" si="28"/>
        <v/>
      </c>
      <c r="C137" s="49">
        <f>IF(D94="","-",+C136+1)</f>
        <v>2054</v>
      </c>
      <c r="D137" s="11">
        <f>IF(F136+SUM(E$100:E136)=D$93,F136,D$93-SUM(E$100:E136))</f>
        <v>0</v>
      </c>
      <c r="E137" s="374">
        <f t="shared" si="48"/>
        <v>0</v>
      </c>
      <c r="F137" s="54">
        <f t="shared" si="42"/>
        <v>0</v>
      </c>
      <c r="G137" s="54">
        <f t="shared" si="43"/>
        <v>0</v>
      </c>
      <c r="H137" s="444">
        <f t="shared" si="40"/>
        <v>0</v>
      </c>
      <c r="I137" s="445">
        <f t="shared" si="41"/>
        <v>0</v>
      </c>
      <c r="J137" s="53">
        <f t="shared" si="44"/>
        <v>0</v>
      </c>
      <c r="K137" s="53"/>
      <c r="L137" s="112"/>
      <c r="M137" s="53">
        <f t="shared" si="45"/>
        <v>0</v>
      </c>
      <c r="N137" s="112"/>
      <c r="O137" s="53">
        <f t="shared" si="46"/>
        <v>0</v>
      </c>
      <c r="P137" s="53">
        <f t="shared" si="47"/>
        <v>0</v>
      </c>
    </row>
    <row r="138" spans="2:16" ht="12.5">
      <c r="B138" t="str">
        <f t="shared" si="28"/>
        <v/>
      </c>
      <c r="C138" s="49">
        <f>IF(D94="","-",+C137+1)</f>
        <v>2055</v>
      </c>
      <c r="D138" s="11">
        <f>IF(F137+SUM(E$100:E137)=D$93,F137,D$93-SUM(E$100:E137))</f>
        <v>0</v>
      </c>
      <c r="E138" s="374">
        <f t="shared" si="48"/>
        <v>0</v>
      </c>
      <c r="F138" s="54">
        <f t="shared" si="42"/>
        <v>0</v>
      </c>
      <c r="G138" s="54">
        <f t="shared" si="43"/>
        <v>0</v>
      </c>
      <c r="H138" s="444">
        <f t="shared" si="40"/>
        <v>0</v>
      </c>
      <c r="I138" s="445">
        <f t="shared" si="41"/>
        <v>0</v>
      </c>
      <c r="J138" s="53">
        <f t="shared" si="44"/>
        <v>0</v>
      </c>
      <c r="K138" s="53"/>
      <c r="L138" s="112"/>
      <c r="M138" s="53">
        <f t="shared" si="45"/>
        <v>0</v>
      </c>
      <c r="N138" s="112"/>
      <c r="O138" s="53">
        <f t="shared" si="46"/>
        <v>0</v>
      </c>
      <c r="P138" s="53">
        <f t="shared" si="47"/>
        <v>0</v>
      </c>
    </row>
    <row r="139" spans="2:16" ht="12.5">
      <c r="B139" t="str">
        <f t="shared" si="28"/>
        <v/>
      </c>
      <c r="C139" s="49">
        <f>IF(D94="","-",+C138+1)</f>
        <v>2056</v>
      </c>
      <c r="D139" s="11">
        <f>IF(F138+SUM(E$100:E138)=D$93,F138,D$93-SUM(E$100:E138))</f>
        <v>0</v>
      </c>
      <c r="E139" s="374">
        <f t="shared" si="48"/>
        <v>0</v>
      </c>
      <c r="F139" s="54">
        <f t="shared" si="42"/>
        <v>0</v>
      </c>
      <c r="G139" s="54">
        <f t="shared" si="43"/>
        <v>0</v>
      </c>
      <c r="H139" s="444">
        <f t="shared" si="40"/>
        <v>0</v>
      </c>
      <c r="I139" s="445">
        <f t="shared" si="41"/>
        <v>0</v>
      </c>
      <c r="J139" s="53">
        <f t="shared" si="44"/>
        <v>0</v>
      </c>
      <c r="K139" s="53"/>
      <c r="L139" s="112"/>
      <c r="M139" s="53">
        <f t="shared" si="45"/>
        <v>0</v>
      </c>
      <c r="N139" s="112"/>
      <c r="O139" s="53">
        <f t="shared" si="46"/>
        <v>0</v>
      </c>
      <c r="P139" s="53">
        <f t="shared" si="47"/>
        <v>0</v>
      </c>
    </row>
    <row r="140" spans="2:16" ht="12.5">
      <c r="B140" t="str">
        <f t="shared" si="28"/>
        <v/>
      </c>
      <c r="C140" s="49">
        <f>IF(D94="","-",+C139+1)</f>
        <v>2057</v>
      </c>
      <c r="D140" s="11">
        <f>IF(F139+SUM(E$100:E139)=D$93,F139,D$93-SUM(E$100:E139))</f>
        <v>0</v>
      </c>
      <c r="E140" s="374">
        <f t="shared" si="48"/>
        <v>0</v>
      </c>
      <c r="F140" s="54">
        <f t="shared" si="42"/>
        <v>0</v>
      </c>
      <c r="G140" s="54">
        <f t="shared" si="43"/>
        <v>0</v>
      </c>
      <c r="H140" s="444">
        <f t="shared" si="40"/>
        <v>0</v>
      </c>
      <c r="I140" s="445">
        <f t="shared" si="41"/>
        <v>0</v>
      </c>
      <c r="J140" s="53">
        <f t="shared" si="44"/>
        <v>0</v>
      </c>
      <c r="K140" s="53"/>
      <c r="L140" s="112"/>
      <c r="M140" s="53">
        <f t="shared" si="45"/>
        <v>0</v>
      </c>
      <c r="N140" s="112"/>
      <c r="O140" s="53">
        <f t="shared" si="46"/>
        <v>0</v>
      </c>
      <c r="P140" s="53">
        <f t="shared" si="47"/>
        <v>0</v>
      </c>
    </row>
    <row r="141" spans="2:16" ht="12.5">
      <c r="B141" t="str">
        <f t="shared" si="28"/>
        <v/>
      </c>
      <c r="C141" s="49">
        <f>IF(D94="","-",+C140+1)</f>
        <v>2058</v>
      </c>
      <c r="D141" s="11">
        <f>IF(F140+SUM(E$100:E140)=D$93,F140,D$93-SUM(E$100:E140))</f>
        <v>0</v>
      </c>
      <c r="E141" s="374">
        <f t="shared" si="48"/>
        <v>0</v>
      </c>
      <c r="F141" s="54">
        <f t="shared" si="42"/>
        <v>0</v>
      </c>
      <c r="G141" s="54">
        <f t="shared" si="43"/>
        <v>0</v>
      </c>
      <c r="H141" s="444">
        <f t="shared" si="40"/>
        <v>0</v>
      </c>
      <c r="I141" s="445">
        <f t="shared" si="41"/>
        <v>0</v>
      </c>
      <c r="J141" s="53">
        <f t="shared" si="44"/>
        <v>0</v>
      </c>
      <c r="K141" s="53"/>
      <c r="L141" s="112"/>
      <c r="M141" s="53">
        <f t="shared" si="45"/>
        <v>0</v>
      </c>
      <c r="N141" s="112"/>
      <c r="O141" s="53">
        <f t="shared" si="46"/>
        <v>0</v>
      </c>
      <c r="P141" s="53">
        <f t="shared" si="47"/>
        <v>0</v>
      </c>
    </row>
    <row r="142" spans="2:16" ht="12.5">
      <c r="B142" t="str">
        <f t="shared" si="28"/>
        <v/>
      </c>
      <c r="C142" s="49">
        <f>IF(D94="","-",+C141+1)</f>
        <v>2059</v>
      </c>
      <c r="D142" s="11">
        <f>IF(F141+SUM(E$100:E141)=D$93,F141,D$93-SUM(E$100:E141))</f>
        <v>0</v>
      </c>
      <c r="E142" s="374">
        <f t="shared" si="48"/>
        <v>0</v>
      </c>
      <c r="F142" s="54">
        <f t="shared" si="42"/>
        <v>0</v>
      </c>
      <c r="G142" s="54">
        <f t="shared" si="43"/>
        <v>0</v>
      </c>
      <c r="H142" s="444">
        <f t="shared" si="40"/>
        <v>0</v>
      </c>
      <c r="I142" s="445">
        <f t="shared" si="41"/>
        <v>0</v>
      </c>
      <c r="J142" s="53">
        <f t="shared" si="44"/>
        <v>0</v>
      </c>
      <c r="K142" s="53"/>
      <c r="L142" s="112"/>
      <c r="M142" s="53">
        <f t="shared" si="45"/>
        <v>0</v>
      </c>
      <c r="N142" s="112"/>
      <c r="O142" s="53">
        <f t="shared" si="46"/>
        <v>0</v>
      </c>
      <c r="P142" s="53">
        <f t="shared" si="47"/>
        <v>0</v>
      </c>
    </row>
    <row r="143" spans="2:16" ht="12.5">
      <c r="B143" t="str">
        <f t="shared" si="28"/>
        <v/>
      </c>
      <c r="C143" s="49">
        <f>IF(D94="","-",+C142+1)</f>
        <v>2060</v>
      </c>
      <c r="D143" s="11">
        <f>IF(F142+SUM(E$100:E142)=D$93,F142,D$93-SUM(E$100:E142))</f>
        <v>0</v>
      </c>
      <c r="E143" s="374">
        <f t="shared" si="48"/>
        <v>0</v>
      </c>
      <c r="F143" s="54">
        <f t="shared" si="42"/>
        <v>0</v>
      </c>
      <c r="G143" s="54">
        <f t="shared" si="43"/>
        <v>0</v>
      </c>
      <c r="H143" s="444">
        <f t="shared" si="40"/>
        <v>0</v>
      </c>
      <c r="I143" s="445">
        <f t="shared" si="41"/>
        <v>0</v>
      </c>
      <c r="J143" s="53">
        <f t="shared" si="44"/>
        <v>0</v>
      </c>
      <c r="K143" s="53"/>
      <c r="L143" s="112"/>
      <c r="M143" s="53">
        <f t="shared" si="45"/>
        <v>0</v>
      </c>
      <c r="N143" s="112"/>
      <c r="O143" s="53">
        <f t="shared" si="46"/>
        <v>0</v>
      </c>
      <c r="P143" s="53">
        <f t="shared" si="47"/>
        <v>0</v>
      </c>
    </row>
    <row r="144" spans="2:16" ht="12.5">
      <c r="B144" t="str">
        <f t="shared" si="28"/>
        <v/>
      </c>
      <c r="C144" s="49">
        <f>IF(D94="","-",+C143+1)</f>
        <v>2061</v>
      </c>
      <c r="D144" s="11">
        <f>IF(F143+SUM(E$100:E143)=D$93,F143,D$93-SUM(E$100:E143))</f>
        <v>0</v>
      </c>
      <c r="E144" s="374">
        <f t="shared" si="48"/>
        <v>0</v>
      </c>
      <c r="F144" s="54">
        <f t="shared" si="42"/>
        <v>0</v>
      </c>
      <c r="G144" s="54">
        <f t="shared" si="43"/>
        <v>0</v>
      </c>
      <c r="H144" s="444">
        <f t="shared" si="40"/>
        <v>0</v>
      </c>
      <c r="I144" s="445">
        <f t="shared" si="41"/>
        <v>0</v>
      </c>
      <c r="J144" s="53">
        <f t="shared" si="44"/>
        <v>0</v>
      </c>
      <c r="K144" s="53"/>
      <c r="L144" s="112"/>
      <c r="M144" s="53">
        <f t="shared" si="45"/>
        <v>0</v>
      </c>
      <c r="N144" s="112"/>
      <c r="O144" s="53">
        <f t="shared" si="46"/>
        <v>0</v>
      </c>
      <c r="P144" s="53">
        <f t="shared" si="47"/>
        <v>0</v>
      </c>
    </row>
    <row r="145" spans="2:16" ht="12.5">
      <c r="B145" t="str">
        <f t="shared" si="28"/>
        <v/>
      </c>
      <c r="C145" s="49">
        <f>IF(D94="","-",+C144+1)</f>
        <v>2062</v>
      </c>
      <c r="D145" s="11">
        <f>IF(F144+SUM(E$100:E144)=D$93,F144,D$93-SUM(E$100:E144))</f>
        <v>0</v>
      </c>
      <c r="E145" s="374">
        <f t="shared" si="48"/>
        <v>0</v>
      </c>
      <c r="F145" s="54">
        <f t="shared" si="42"/>
        <v>0</v>
      </c>
      <c r="G145" s="54">
        <f t="shared" si="43"/>
        <v>0</v>
      </c>
      <c r="H145" s="444">
        <f t="shared" si="40"/>
        <v>0</v>
      </c>
      <c r="I145" s="445">
        <f t="shared" si="41"/>
        <v>0</v>
      </c>
      <c r="J145" s="53">
        <f t="shared" si="44"/>
        <v>0</v>
      </c>
      <c r="K145" s="53"/>
      <c r="L145" s="112"/>
      <c r="M145" s="53">
        <f t="shared" si="45"/>
        <v>0</v>
      </c>
      <c r="N145" s="112"/>
      <c r="O145" s="53">
        <f t="shared" si="46"/>
        <v>0</v>
      </c>
      <c r="P145" s="53">
        <f t="shared" si="47"/>
        <v>0</v>
      </c>
    </row>
    <row r="146" spans="2:16" ht="12.5">
      <c r="B146" t="str">
        <f t="shared" si="28"/>
        <v/>
      </c>
      <c r="C146" s="49">
        <f>IF(D94="","-",+C145+1)</f>
        <v>2063</v>
      </c>
      <c r="D146" s="11">
        <f>IF(F145+SUM(E$100:E145)=D$93,F145,D$93-SUM(E$100:E145))</f>
        <v>0</v>
      </c>
      <c r="E146" s="374">
        <f t="shared" si="48"/>
        <v>0</v>
      </c>
      <c r="F146" s="54">
        <f t="shared" si="42"/>
        <v>0</v>
      </c>
      <c r="G146" s="54">
        <f t="shared" si="43"/>
        <v>0</v>
      </c>
      <c r="H146" s="444">
        <f t="shared" si="40"/>
        <v>0</v>
      </c>
      <c r="I146" s="445">
        <f t="shared" si="41"/>
        <v>0</v>
      </c>
      <c r="J146" s="53">
        <f t="shared" si="44"/>
        <v>0</v>
      </c>
      <c r="K146" s="53"/>
      <c r="L146" s="112"/>
      <c r="M146" s="53">
        <f t="shared" si="45"/>
        <v>0</v>
      </c>
      <c r="N146" s="112"/>
      <c r="O146" s="53">
        <f t="shared" si="46"/>
        <v>0</v>
      </c>
      <c r="P146" s="53">
        <f t="shared" si="47"/>
        <v>0</v>
      </c>
    </row>
    <row r="147" spans="2:16" ht="12.5">
      <c r="B147" t="str">
        <f t="shared" si="28"/>
        <v/>
      </c>
      <c r="C147" s="49">
        <f>IF(D94="","-",+C146+1)</f>
        <v>2064</v>
      </c>
      <c r="D147" s="11">
        <f>IF(F146+SUM(E$100:E146)=D$93,F146,D$93-SUM(E$100:E146))</f>
        <v>0</v>
      </c>
      <c r="E147" s="374">
        <f t="shared" si="48"/>
        <v>0</v>
      </c>
      <c r="F147" s="54">
        <f t="shared" si="42"/>
        <v>0</v>
      </c>
      <c r="G147" s="54">
        <f t="shared" si="43"/>
        <v>0</v>
      </c>
      <c r="H147" s="444">
        <f t="shared" si="40"/>
        <v>0</v>
      </c>
      <c r="I147" s="445">
        <f t="shared" si="41"/>
        <v>0</v>
      </c>
      <c r="J147" s="53">
        <f t="shared" si="44"/>
        <v>0</v>
      </c>
      <c r="K147" s="53"/>
      <c r="L147" s="112"/>
      <c r="M147" s="53">
        <f t="shared" si="45"/>
        <v>0</v>
      </c>
      <c r="N147" s="112"/>
      <c r="O147" s="53">
        <f t="shared" si="46"/>
        <v>0</v>
      </c>
      <c r="P147" s="53">
        <f t="shared" si="47"/>
        <v>0</v>
      </c>
    </row>
    <row r="148" spans="2:16" ht="12.5">
      <c r="B148" t="str">
        <f t="shared" si="28"/>
        <v/>
      </c>
      <c r="C148" s="49">
        <f>IF(D94="","-",+C147+1)</f>
        <v>2065</v>
      </c>
      <c r="D148" s="11">
        <f>IF(F147+SUM(E$100:E147)=D$93,F147,D$93-SUM(E$100:E147))</f>
        <v>0</v>
      </c>
      <c r="E148" s="374">
        <f t="shared" si="48"/>
        <v>0</v>
      </c>
      <c r="F148" s="54">
        <f t="shared" si="42"/>
        <v>0</v>
      </c>
      <c r="G148" s="54">
        <f t="shared" si="43"/>
        <v>0</v>
      </c>
      <c r="H148" s="444">
        <f t="shared" si="40"/>
        <v>0</v>
      </c>
      <c r="I148" s="445">
        <f t="shared" si="41"/>
        <v>0</v>
      </c>
      <c r="J148" s="53">
        <f t="shared" si="44"/>
        <v>0</v>
      </c>
      <c r="K148" s="53"/>
      <c r="L148" s="112"/>
      <c r="M148" s="53">
        <f t="shared" si="45"/>
        <v>0</v>
      </c>
      <c r="N148" s="112"/>
      <c r="O148" s="53">
        <f t="shared" si="46"/>
        <v>0</v>
      </c>
      <c r="P148" s="53">
        <f t="shared" si="47"/>
        <v>0</v>
      </c>
    </row>
    <row r="149" spans="2:16" ht="12.5">
      <c r="B149" t="str">
        <f t="shared" si="28"/>
        <v/>
      </c>
      <c r="C149" s="49">
        <f>IF(D94="","-",+C148+1)</f>
        <v>2066</v>
      </c>
      <c r="D149" s="11">
        <f>IF(F148+SUM(E$100:E148)=D$93,F148,D$93-SUM(E$100:E148))</f>
        <v>0</v>
      </c>
      <c r="E149" s="374">
        <f t="shared" si="48"/>
        <v>0</v>
      </c>
      <c r="F149" s="54">
        <f t="shared" si="42"/>
        <v>0</v>
      </c>
      <c r="G149" s="54">
        <f t="shared" si="43"/>
        <v>0</v>
      </c>
      <c r="H149" s="444">
        <f t="shared" si="40"/>
        <v>0</v>
      </c>
      <c r="I149" s="445">
        <f t="shared" si="41"/>
        <v>0</v>
      </c>
      <c r="J149" s="53">
        <f t="shared" si="44"/>
        <v>0</v>
      </c>
      <c r="K149" s="53"/>
      <c r="L149" s="112"/>
      <c r="M149" s="53">
        <f t="shared" si="45"/>
        <v>0</v>
      </c>
      <c r="N149" s="112"/>
      <c r="O149" s="53">
        <f t="shared" si="46"/>
        <v>0</v>
      </c>
      <c r="P149" s="53">
        <f t="shared" si="47"/>
        <v>0</v>
      </c>
    </row>
    <row r="150" spans="2:16" ht="12.5">
      <c r="B150" t="str">
        <f t="shared" si="28"/>
        <v/>
      </c>
      <c r="C150" s="49">
        <f>IF(D94="","-",+C149+1)</f>
        <v>2067</v>
      </c>
      <c r="D150" s="11">
        <f>IF(F149+SUM(E$100:E149)=D$93,F149,D$93-SUM(E$100:E149))</f>
        <v>0</v>
      </c>
      <c r="E150" s="374">
        <f t="shared" si="48"/>
        <v>0</v>
      </c>
      <c r="F150" s="54">
        <f t="shared" si="42"/>
        <v>0</v>
      </c>
      <c r="G150" s="54">
        <f t="shared" si="43"/>
        <v>0</v>
      </c>
      <c r="H150" s="444">
        <f t="shared" si="40"/>
        <v>0</v>
      </c>
      <c r="I150" s="445">
        <f t="shared" si="41"/>
        <v>0</v>
      </c>
      <c r="J150" s="53">
        <f t="shared" si="44"/>
        <v>0</v>
      </c>
      <c r="K150" s="53"/>
      <c r="L150" s="112"/>
      <c r="M150" s="53">
        <f t="shared" si="45"/>
        <v>0</v>
      </c>
      <c r="N150" s="112"/>
      <c r="O150" s="53">
        <f t="shared" si="46"/>
        <v>0</v>
      </c>
      <c r="P150" s="53">
        <f t="shared" si="47"/>
        <v>0</v>
      </c>
    </row>
    <row r="151" spans="2:16" ht="12.5">
      <c r="B151" t="str">
        <f t="shared" si="28"/>
        <v/>
      </c>
      <c r="C151" s="49">
        <f>IF(D94="","-",+C150+1)</f>
        <v>2068</v>
      </c>
      <c r="D151" s="11">
        <f>IF(F150+SUM(E$100:E150)=D$93,F150,D$93-SUM(E$100:E150))</f>
        <v>0</v>
      </c>
      <c r="E151" s="374">
        <f t="shared" si="48"/>
        <v>0</v>
      </c>
      <c r="F151" s="54">
        <f t="shared" si="42"/>
        <v>0</v>
      </c>
      <c r="G151" s="54">
        <f t="shared" si="43"/>
        <v>0</v>
      </c>
      <c r="H151" s="444">
        <f t="shared" si="40"/>
        <v>0</v>
      </c>
      <c r="I151" s="445">
        <f t="shared" si="41"/>
        <v>0</v>
      </c>
      <c r="J151" s="53">
        <f t="shared" si="44"/>
        <v>0</v>
      </c>
      <c r="K151" s="53"/>
      <c r="L151" s="112"/>
      <c r="M151" s="53">
        <f t="shared" si="45"/>
        <v>0</v>
      </c>
      <c r="N151" s="112"/>
      <c r="O151" s="53">
        <f t="shared" si="46"/>
        <v>0</v>
      </c>
      <c r="P151" s="53">
        <f t="shared" si="47"/>
        <v>0</v>
      </c>
    </row>
    <row r="152" spans="2:16" ht="12.5">
      <c r="B152" t="str">
        <f t="shared" si="28"/>
        <v/>
      </c>
      <c r="C152" s="49">
        <f>IF(D94="","-",+C151+1)</f>
        <v>2069</v>
      </c>
      <c r="D152" s="11">
        <f>IF(F151+SUM(E$100:E151)=D$93,F151,D$93-SUM(E$100:E151))</f>
        <v>0</v>
      </c>
      <c r="E152" s="374">
        <f t="shared" si="48"/>
        <v>0</v>
      </c>
      <c r="F152" s="54">
        <f t="shared" si="42"/>
        <v>0</v>
      </c>
      <c r="G152" s="54">
        <f t="shared" si="43"/>
        <v>0</v>
      </c>
      <c r="H152" s="444">
        <f t="shared" si="40"/>
        <v>0</v>
      </c>
      <c r="I152" s="445">
        <f t="shared" si="41"/>
        <v>0</v>
      </c>
      <c r="J152" s="53">
        <f t="shared" si="44"/>
        <v>0</v>
      </c>
      <c r="K152" s="53"/>
      <c r="L152" s="112"/>
      <c r="M152" s="53">
        <f t="shared" si="45"/>
        <v>0</v>
      </c>
      <c r="N152" s="112"/>
      <c r="O152" s="53">
        <f t="shared" si="46"/>
        <v>0</v>
      </c>
      <c r="P152" s="53">
        <f t="shared" si="47"/>
        <v>0</v>
      </c>
    </row>
    <row r="153" spans="2:16" ht="12.5">
      <c r="B153" t="str">
        <f t="shared" si="28"/>
        <v/>
      </c>
      <c r="C153" s="49">
        <f>IF(D94="","-",+C152+1)</f>
        <v>2070</v>
      </c>
      <c r="D153" s="11">
        <f>IF(F152+SUM(E$100:E152)=D$93,F152,D$93-SUM(E$100:E152))</f>
        <v>0</v>
      </c>
      <c r="E153" s="374">
        <f t="shared" si="48"/>
        <v>0</v>
      </c>
      <c r="F153" s="54">
        <f t="shared" si="42"/>
        <v>0</v>
      </c>
      <c r="G153" s="54">
        <f t="shared" si="43"/>
        <v>0</v>
      </c>
      <c r="H153" s="444">
        <f t="shared" si="40"/>
        <v>0</v>
      </c>
      <c r="I153" s="445">
        <f t="shared" si="41"/>
        <v>0</v>
      </c>
      <c r="J153" s="53">
        <f t="shared" si="44"/>
        <v>0</v>
      </c>
      <c r="K153" s="53"/>
      <c r="L153" s="112"/>
      <c r="M153" s="53">
        <f t="shared" si="45"/>
        <v>0</v>
      </c>
      <c r="N153" s="112"/>
      <c r="O153" s="53">
        <f t="shared" si="46"/>
        <v>0</v>
      </c>
      <c r="P153" s="53">
        <f t="shared" si="47"/>
        <v>0</v>
      </c>
    </row>
    <row r="154" spans="2:16" ht="12.5">
      <c r="B154" t="str">
        <f t="shared" si="28"/>
        <v/>
      </c>
      <c r="C154" s="49">
        <f>IF(D94="","-",+C153+1)</f>
        <v>2071</v>
      </c>
      <c r="D154" s="11">
        <f>IF(F153+SUM(E$100:E153)=D$93,F153,D$93-SUM(E$100:E153))</f>
        <v>0</v>
      </c>
      <c r="E154" s="374">
        <f t="shared" si="48"/>
        <v>0</v>
      </c>
      <c r="F154" s="54">
        <f t="shared" si="42"/>
        <v>0</v>
      </c>
      <c r="G154" s="54">
        <f t="shared" si="43"/>
        <v>0</v>
      </c>
      <c r="H154" s="444">
        <f t="shared" si="40"/>
        <v>0</v>
      </c>
      <c r="I154" s="445">
        <f t="shared" si="41"/>
        <v>0</v>
      </c>
      <c r="J154" s="53">
        <f t="shared" si="44"/>
        <v>0</v>
      </c>
      <c r="K154" s="53"/>
      <c r="L154" s="112"/>
      <c r="M154" s="53">
        <f t="shared" si="45"/>
        <v>0</v>
      </c>
      <c r="N154" s="112"/>
      <c r="O154" s="53">
        <f t="shared" si="46"/>
        <v>0</v>
      </c>
      <c r="P154" s="53">
        <f t="shared" si="47"/>
        <v>0</v>
      </c>
    </row>
    <row r="155" spans="2:16" ht="13" thickBot="1">
      <c r="B155" t="str">
        <f t="shared" si="28"/>
        <v/>
      </c>
      <c r="C155" s="58">
        <f>IF(D94="","-",+C154+1)</f>
        <v>2072</v>
      </c>
      <c r="D155" s="82">
        <f>IF(F154+SUM(E$100:E154)=D$93,F154,D$93-SUM(E$100:E154))</f>
        <v>0</v>
      </c>
      <c r="E155" s="386">
        <f t="shared" si="48"/>
        <v>0</v>
      </c>
      <c r="F155" s="59">
        <f t="shared" si="42"/>
        <v>0</v>
      </c>
      <c r="G155" s="59">
        <f t="shared" si="43"/>
        <v>0</v>
      </c>
      <c r="H155" s="441">
        <f t="shared" si="40"/>
        <v>0</v>
      </c>
      <c r="I155" s="442">
        <f t="shared" si="41"/>
        <v>0</v>
      </c>
      <c r="J155" s="63">
        <f t="shared" si="44"/>
        <v>0</v>
      </c>
      <c r="K155" s="53"/>
      <c r="L155" s="113"/>
      <c r="M155" s="63">
        <f t="shared" si="45"/>
        <v>0</v>
      </c>
      <c r="N155" s="113"/>
      <c r="O155" s="63">
        <f t="shared" si="46"/>
        <v>0</v>
      </c>
      <c r="P155" s="63">
        <f t="shared" si="47"/>
        <v>0</v>
      </c>
    </row>
    <row r="156" spans="2:16" ht="12.5">
      <c r="C156" s="11" t="s">
        <v>75</v>
      </c>
      <c r="D156" s="239"/>
      <c r="E156" s="239">
        <f>SUM(E100:E155)</f>
        <v>88160624.99999997</v>
      </c>
      <c r="F156" s="239"/>
      <c r="G156" s="239"/>
      <c r="H156" s="239">
        <f>SUM(H100:H155)</f>
        <v>194510256.36282077</v>
      </c>
      <c r="I156" s="239">
        <f>SUM(I100:I155)</f>
        <v>194510256.36282077</v>
      </c>
      <c r="J156" s="239">
        <f>SUM(J100:J155)</f>
        <v>0</v>
      </c>
      <c r="K156" s="239"/>
      <c r="L156" s="239"/>
      <c r="M156" s="239"/>
      <c r="N156" s="239"/>
      <c r="O156" s="239"/>
      <c r="P156" s="1"/>
    </row>
    <row r="157" spans="2:16" ht="12.5">
      <c r="C157" t="s">
        <v>90</v>
      </c>
      <c r="D157" s="2"/>
      <c r="E157" s="1"/>
      <c r="F157" s="1"/>
      <c r="G157" s="1"/>
      <c r="H157" s="1"/>
      <c r="I157" s="257"/>
      <c r="J157" s="257"/>
      <c r="K157" s="239"/>
      <c r="L157" s="257"/>
      <c r="M157" s="257"/>
      <c r="N157" s="257"/>
      <c r="O157" s="257"/>
      <c r="P157" s="1"/>
    </row>
    <row r="158" spans="2:16" ht="12.5">
      <c r="C158" s="83"/>
      <c r="D158" s="2"/>
      <c r="E158" s="1"/>
      <c r="F158" s="1"/>
      <c r="G158" s="1"/>
      <c r="H158" s="1"/>
      <c r="I158" s="257"/>
      <c r="J158" s="257"/>
      <c r="K158" s="239"/>
      <c r="L158" s="257"/>
      <c r="M158" s="257"/>
      <c r="N158" s="257"/>
      <c r="O158" s="257"/>
      <c r="P158" s="1"/>
    </row>
    <row r="159" spans="2:16" ht="13">
      <c r="C159" s="97" t="s">
        <v>130</v>
      </c>
      <c r="D159" s="2"/>
      <c r="E159" s="1"/>
      <c r="F159" s="1"/>
      <c r="G159" s="1"/>
      <c r="H159" s="1"/>
      <c r="I159" s="257"/>
      <c r="J159" s="257"/>
      <c r="K159" s="239"/>
      <c r="L159" s="257"/>
      <c r="M159" s="257"/>
      <c r="N159" s="257"/>
      <c r="O159" s="257"/>
      <c r="P159" s="1"/>
    </row>
    <row r="160" spans="2:16" ht="13">
      <c r="C160" s="25" t="s">
        <v>76</v>
      </c>
      <c r="D160" s="11"/>
      <c r="E160" s="11"/>
      <c r="F160" s="11"/>
      <c r="G160" s="11"/>
      <c r="H160" s="239"/>
      <c r="I160" s="239"/>
      <c r="J160" s="64"/>
      <c r="K160" s="64"/>
      <c r="L160" s="64"/>
      <c r="M160" s="64"/>
      <c r="N160" s="64"/>
      <c r="O160" s="64"/>
      <c r="P160" s="1"/>
    </row>
    <row r="161" spans="3:16" ht="13">
      <c r="C161" s="84" t="s">
        <v>77</v>
      </c>
      <c r="D161" s="11"/>
      <c r="E161" s="11"/>
      <c r="F161" s="11"/>
      <c r="G161" s="11"/>
      <c r="H161" s="239"/>
      <c r="I161" s="239"/>
      <c r="J161" s="64"/>
      <c r="K161" s="64"/>
      <c r="L161" s="64"/>
      <c r="M161" s="64"/>
      <c r="N161" s="64"/>
      <c r="O161" s="64"/>
      <c r="P161" s="1"/>
    </row>
    <row r="162" spans="3:16" ht="13">
      <c r="C162" s="84"/>
      <c r="D162" s="11"/>
      <c r="E162" s="11"/>
      <c r="F162" s="11"/>
      <c r="G162" s="11"/>
      <c r="H162" s="239"/>
      <c r="I162" s="239"/>
      <c r="J162" s="64"/>
      <c r="K162" s="64"/>
      <c r="L162" s="64"/>
      <c r="M162" s="64"/>
      <c r="N162" s="64"/>
      <c r="O162" s="64"/>
      <c r="P162" s="1"/>
    </row>
    <row r="163" spans="3:16" ht="17.5">
      <c r="C163" s="84"/>
      <c r="D163" s="11"/>
      <c r="E163" s="11"/>
      <c r="F163" s="11"/>
      <c r="G163" s="11"/>
      <c r="H163" s="239"/>
      <c r="I163" s="239"/>
      <c r="J163" s="64"/>
      <c r="K163" s="64"/>
      <c r="L163" s="64"/>
      <c r="M163" s="64"/>
      <c r="N163" s="64"/>
      <c r="P163" s="95" t="s">
        <v>129</v>
      </c>
    </row>
  </sheetData>
  <conditionalFormatting sqref="C17:C73">
    <cfRule type="cellIs" dxfId="25" priority="1" stopIfTrue="1" operator="equal">
      <formula>$I$10</formula>
    </cfRule>
  </conditionalFormatting>
  <conditionalFormatting sqref="C100:C155">
    <cfRule type="cellIs" dxfId="24"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A1:P163"/>
  <sheetViews>
    <sheetView topLeftCell="D89" zoomScale="85" zoomScaleNormal="85" workbookViewId="0">
      <selection activeCell="L103" sqref="L103:P106"/>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257"/>
      <c r="K1" s="12"/>
      <c r="L1" s="12"/>
      <c r="M1" s="12"/>
      <c r="P1" s="98" t="str">
        <f ca="1">"OKT Project "&amp;RIGHT(MID(CELL("filename",$A$1),FIND("]",CELL("filename",$A$1))+1,256),2)&amp;" of "&amp;COUNT('OKT.001:OKT.xyz - blank'!$P$3)-1</f>
        <v>OKT Project 18 of 28</v>
      </c>
    </row>
    <row r="2" spans="1:16" ht="17.5">
      <c r="B2" s="1"/>
      <c r="C2" s="1"/>
      <c r="D2" s="2"/>
      <c r="E2" s="1"/>
      <c r="F2" s="1"/>
      <c r="G2" s="1"/>
      <c r="H2" s="257"/>
      <c r="I2" s="1"/>
      <c r="J2" s="1"/>
      <c r="K2" s="1"/>
      <c r="L2" s="1"/>
      <c r="M2" s="1"/>
      <c r="N2" s="1"/>
      <c r="P2" s="99" t="s">
        <v>131</v>
      </c>
    </row>
    <row r="3" spans="1:16" ht="18">
      <c r="B3" s="4" t="s">
        <v>42</v>
      </c>
      <c r="C3" s="9" t="s">
        <v>43</v>
      </c>
      <c r="D3" s="2"/>
      <c r="E3" s="1"/>
      <c r="F3" s="1"/>
      <c r="G3" s="1"/>
      <c r="H3" s="257"/>
      <c r="I3" s="257"/>
      <c r="J3" s="239"/>
      <c r="K3" s="257"/>
      <c r="L3" s="257"/>
      <c r="M3" s="257"/>
      <c r="N3" s="257"/>
      <c r="O3" s="1"/>
      <c r="P3" s="91">
        <v>1</v>
      </c>
    </row>
    <row r="4" spans="1:16" ht="16" thickBot="1">
      <c r="C4" s="247"/>
      <c r="D4" s="2"/>
      <c r="E4" s="1"/>
      <c r="F4" s="1"/>
      <c r="G4" s="1"/>
      <c r="H4" s="257"/>
      <c r="I4" s="257"/>
      <c r="J4" s="239"/>
      <c r="K4" s="257"/>
      <c r="L4" s="257"/>
      <c r="M4" s="257"/>
      <c r="N4" s="257"/>
      <c r="O4" s="1"/>
      <c r="P4" s="1"/>
    </row>
    <row r="5" spans="1:16" ht="15.5">
      <c r="C5" s="14" t="s">
        <v>44</v>
      </c>
      <c r="D5" s="2"/>
      <c r="E5" s="1"/>
      <c r="F5" s="1"/>
      <c r="G5" s="346"/>
      <c r="H5" s="1" t="s">
        <v>45</v>
      </c>
      <c r="I5" s="1"/>
      <c r="J5" s="1"/>
      <c r="K5" s="16" t="s">
        <v>242</v>
      </c>
      <c r="L5" s="17"/>
      <c r="M5" s="18"/>
      <c r="N5" s="347">
        <f>VLOOKUP(I10,C17:I73,5)</f>
        <v>1046594.633085358</v>
      </c>
      <c r="P5" s="1"/>
    </row>
    <row r="6" spans="1:16" ht="15.5">
      <c r="C6" s="6"/>
      <c r="D6" s="2"/>
      <c r="E6" s="1"/>
      <c r="F6" s="1"/>
      <c r="G6" s="1"/>
      <c r="H6" s="348"/>
      <c r="I6" s="348"/>
      <c r="J6" s="349"/>
      <c r="K6" s="22" t="s">
        <v>243</v>
      </c>
      <c r="L6" s="350"/>
      <c r="M6" s="1"/>
      <c r="N6" s="351">
        <f>VLOOKUP(I10,C17:I73,6)</f>
        <v>1046594.633085358</v>
      </c>
      <c r="O6" s="1"/>
      <c r="P6" s="1"/>
    </row>
    <row r="7" spans="1:16" ht="13.5" thickBot="1">
      <c r="C7" s="25" t="s">
        <v>46</v>
      </c>
      <c r="D7" s="87" t="s">
        <v>263</v>
      </c>
      <c r="E7" s="1"/>
      <c r="F7" s="1"/>
      <c r="G7" s="1"/>
      <c r="H7" s="257"/>
      <c r="I7" s="257"/>
      <c r="J7" s="239"/>
      <c r="K7" s="352" t="s">
        <v>47</v>
      </c>
      <c r="L7" s="353"/>
      <c r="M7" s="353"/>
      <c r="N7" s="354">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265</v>
      </c>
      <c r="E9" s="461" t="s">
        <v>295</v>
      </c>
      <c r="F9" s="31"/>
      <c r="G9" s="472" t="s">
        <v>342</v>
      </c>
      <c r="H9" s="31"/>
      <c r="I9" s="32"/>
      <c r="J9" s="33"/>
      <c r="P9" s="1"/>
    </row>
    <row r="10" spans="1:16" ht="13">
      <c r="C10" s="34" t="s">
        <v>49</v>
      </c>
      <c r="D10" s="355">
        <v>8934664.3900000006</v>
      </c>
      <c r="E10" s="1" t="s">
        <v>50</v>
      </c>
      <c r="G10" s="2"/>
      <c r="H10" s="2"/>
      <c r="I10" s="36">
        <f>+'OKT.WS.F.BPU.ATRR.Projected'!R101</f>
        <v>2026</v>
      </c>
      <c r="J10" s="33"/>
      <c r="K10" s="239" t="s">
        <v>51</v>
      </c>
      <c r="O10" s="1"/>
      <c r="P10" s="1"/>
    </row>
    <row r="11" spans="1:16" ht="12.5">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5">
        <v>5</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239" t="s">
        <v>59</v>
      </c>
      <c r="L13" s="7"/>
      <c r="M13" s="7"/>
      <c r="N13" s="7"/>
      <c r="O13" s="1"/>
      <c r="P13" s="1"/>
    </row>
    <row r="14" spans="1:16" ht="13" thickBot="1">
      <c r="C14" s="34" t="s">
        <v>60</v>
      </c>
      <c r="D14" s="37" t="s">
        <v>61</v>
      </c>
      <c r="E14" s="1" t="s">
        <v>62</v>
      </c>
      <c r="F14" s="2"/>
      <c r="I14" s="356">
        <f>IF(D10=0,0,D10/D13)</f>
        <v>297822.14633333334</v>
      </c>
      <c r="J14" s="239"/>
      <c r="K14" s="239"/>
      <c r="L14" s="239"/>
      <c r="M14" s="239"/>
      <c r="N14" s="239"/>
      <c r="O14" s="1"/>
      <c r="P14" s="1"/>
    </row>
    <row r="15" spans="1:16"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row>
    <row r="16" spans="1:16"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row>
    <row r="17" spans="2:16" ht="12.5">
      <c r="B17" t="str">
        <f t="shared" ref="B17:B71" si="0">IF(D17=F16,"","IU")</f>
        <v>IU</v>
      </c>
      <c r="C17" s="49">
        <f>IF(D11= "","-",D11)</f>
        <v>2018</v>
      </c>
      <c r="D17" s="433">
        <v>0</v>
      </c>
      <c r="E17" s="432">
        <v>0</v>
      </c>
      <c r="F17" s="433">
        <v>8591402</v>
      </c>
      <c r="G17" s="432">
        <v>472269.24918780552</v>
      </c>
      <c r="H17" s="436">
        <v>472269.24918780552</v>
      </c>
      <c r="I17" s="51">
        <f t="shared" ref="I17:I71" si="1">H17-G17</f>
        <v>0</v>
      </c>
      <c r="J17" s="51"/>
      <c r="K17" s="114">
        <f>+G17</f>
        <v>472269.24918780552</v>
      </c>
      <c r="L17" s="52">
        <f t="shared" ref="L17:L71" si="2">IF(K17&lt;&gt;0,+G17-K17,0)</f>
        <v>0</v>
      </c>
      <c r="M17" s="114">
        <f>+H17</f>
        <v>472269.24918780552</v>
      </c>
      <c r="N17" s="52">
        <f t="shared" ref="N17:N71" si="3">IF(M17&lt;&gt;0,+H17-M17,0)</f>
        <v>0</v>
      </c>
      <c r="O17" s="53">
        <f t="shared" ref="O17:O71" si="4">+N17-L17</f>
        <v>0</v>
      </c>
      <c r="P17" s="1"/>
    </row>
    <row r="18" spans="2:16" ht="12.5">
      <c r="B18" t="str">
        <f t="shared" si="0"/>
        <v/>
      </c>
      <c r="C18" s="49">
        <f>IF(D11="","-",+C17+1)</f>
        <v>2019</v>
      </c>
      <c r="D18" s="433">
        <v>8591402</v>
      </c>
      <c r="E18" s="432">
        <v>254811.07676479843</v>
      </c>
      <c r="F18" s="433">
        <v>8336590.9232352013</v>
      </c>
      <c r="G18" s="432">
        <v>1134524.7126540036</v>
      </c>
      <c r="H18" s="436">
        <v>1134524.7126540036</v>
      </c>
      <c r="I18" s="51">
        <f t="shared" si="1"/>
        <v>0</v>
      </c>
      <c r="J18" s="51"/>
      <c r="K18" s="416">
        <f>+G18</f>
        <v>1134524.7126540036</v>
      </c>
      <c r="L18" s="419">
        <f t="shared" ref="L18" si="5">IF(K18&lt;&gt;0,+G18-K18,0)</f>
        <v>0</v>
      </c>
      <c r="M18" s="416">
        <f>+H18</f>
        <v>1134524.7126540036</v>
      </c>
      <c r="N18" s="53">
        <f t="shared" si="3"/>
        <v>0</v>
      </c>
      <c r="O18" s="53">
        <f t="shared" si="4"/>
        <v>0</v>
      </c>
      <c r="P18" s="1"/>
    </row>
    <row r="19" spans="2:16" ht="12.5">
      <c r="B19" t="str">
        <f t="shared" si="0"/>
        <v>IU</v>
      </c>
      <c r="C19" s="49">
        <f>IF(D11="","-",+C18+1)</f>
        <v>2020</v>
      </c>
      <c r="D19" s="433">
        <v>8386649.9543424007</v>
      </c>
      <c r="E19" s="432">
        <v>261622.86982027246</v>
      </c>
      <c r="F19" s="433">
        <v>8125027.0845221281</v>
      </c>
      <c r="G19" s="432">
        <v>1127928.3671828741</v>
      </c>
      <c r="H19" s="436">
        <v>1127928.3671828741</v>
      </c>
      <c r="I19" s="51">
        <f t="shared" si="1"/>
        <v>0</v>
      </c>
      <c r="J19" s="51"/>
      <c r="K19" s="416">
        <f>+G19</f>
        <v>1127928.3671828741</v>
      </c>
      <c r="L19" s="419">
        <f t="shared" ref="L19" si="6">IF(K19&lt;&gt;0,+G19-K19,0)</f>
        <v>0</v>
      </c>
      <c r="M19" s="416">
        <f>+H19</f>
        <v>1127928.3671828741</v>
      </c>
      <c r="N19" s="53">
        <f t="shared" si="3"/>
        <v>0</v>
      </c>
      <c r="O19" s="53">
        <f t="shared" si="4"/>
        <v>0</v>
      </c>
      <c r="P19" s="1"/>
    </row>
    <row r="20" spans="2:16" ht="12.5">
      <c r="B20" t="str">
        <f t="shared" si="0"/>
        <v>IU</v>
      </c>
      <c r="C20" s="49">
        <f>IF(D11="","-",+C19+1)</f>
        <v>2021</v>
      </c>
      <c r="D20" s="433">
        <v>8418230.0534149297</v>
      </c>
      <c r="E20" s="432">
        <v>288214.96774193546</v>
      </c>
      <c r="F20" s="433">
        <v>8130015.0856729941</v>
      </c>
      <c r="G20" s="432">
        <v>1183351.4738305765</v>
      </c>
      <c r="H20" s="436">
        <v>1183351.4738305765</v>
      </c>
      <c r="I20" s="51">
        <f t="shared" si="1"/>
        <v>0</v>
      </c>
      <c r="J20" s="51"/>
      <c r="K20" s="416">
        <f>+G20</f>
        <v>1183351.4738305765</v>
      </c>
      <c r="L20" s="419">
        <f t="shared" ref="L20" si="7">IF(K20&lt;&gt;0,+G20-K20,0)</f>
        <v>0</v>
      </c>
      <c r="M20" s="416">
        <f>+H20</f>
        <v>1183351.4738305765</v>
      </c>
      <c r="N20" s="53">
        <f t="shared" ref="N20" si="8">IF(M20&lt;&gt;0,+H20-M20,0)</f>
        <v>0</v>
      </c>
      <c r="O20" s="53">
        <f t="shared" ref="O20" si="9">+N20-L20</f>
        <v>0</v>
      </c>
      <c r="P20" s="1"/>
    </row>
    <row r="21" spans="2:16" ht="12.5">
      <c r="B21" t="str">
        <f t="shared" si="0"/>
        <v/>
      </c>
      <c r="C21" s="49">
        <f>IF(D11="","-",+C20+1)</f>
        <v>2022</v>
      </c>
      <c r="D21" s="433">
        <v>8130015.0856729941</v>
      </c>
      <c r="E21" s="432">
        <v>270747.39393939392</v>
      </c>
      <c r="F21" s="433">
        <v>7859267.6917336006</v>
      </c>
      <c r="G21" s="432">
        <v>1188202.637458564</v>
      </c>
      <c r="H21" s="436">
        <v>1188202.637458564</v>
      </c>
      <c r="I21" s="51">
        <f t="shared" si="1"/>
        <v>0</v>
      </c>
      <c r="J21" s="51"/>
      <c r="K21" s="416">
        <f>+G21</f>
        <v>1188202.637458564</v>
      </c>
      <c r="L21" s="419">
        <f t="shared" ref="L21" si="10">IF(K21&lt;&gt;0,+G21-K21,0)</f>
        <v>0</v>
      </c>
      <c r="M21" s="416">
        <f>+H21</f>
        <v>1188202.637458564</v>
      </c>
      <c r="N21" s="53">
        <f t="shared" si="3"/>
        <v>0</v>
      </c>
      <c r="O21" s="53">
        <f t="shared" si="4"/>
        <v>0</v>
      </c>
      <c r="P21" s="1"/>
    </row>
    <row r="22" spans="2:16" ht="12.5">
      <c r="B22" t="str">
        <f t="shared" si="0"/>
        <v>IU</v>
      </c>
      <c r="C22" s="49">
        <f>IF(D11="","-",+C21+1)</f>
        <v>2023</v>
      </c>
      <c r="D22" s="433">
        <v>7859268.0817336002</v>
      </c>
      <c r="E22" s="432">
        <v>288214.98032258067</v>
      </c>
      <c r="F22" s="433">
        <v>7571053.1014110195</v>
      </c>
      <c r="G22" s="432">
        <v>1160281.6090501249</v>
      </c>
      <c r="H22" s="436">
        <v>1160281.6090501249</v>
      </c>
      <c r="I22" s="51">
        <f t="shared" si="1"/>
        <v>0</v>
      </c>
      <c r="J22" s="51"/>
      <c r="K22" s="416">
        <f t="shared" ref="K22:K23" si="11">+G22</f>
        <v>1160281.6090501249</v>
      </c>
      <c r="L22" s="419">
        <f t="shared" ref="L22:L23" si="12">IF(K22&lt;&gt;0,+G22-K22,0)</f>
        <v>0</v>
      </c>
      <c r="M22" s="416">
        <f t="shared" ref="M22:M23" si="13">+H22</f>
        <v>1160281.6090501249</v>
      </c>
      <c r="N22" s="53">
        <f t="shared" ref="N22:N23" si="14">IF(M22&lt;&gt;0,+H22-M22,0)</f>
        <v>0</v>
      </c>
      <c r="O22" s="53">
        <f t="shared" ref="O22:O23" si="15">+N22-L22</f>
        <v>0</v>
      </c>
      <c r="P22" s="1"/>
    </row>
    <row r="23" spans="2:16" ht="12.5">
      <c r="B23" t="str">
        <f t="shared" si="0"/>
        <v/>
      </c>
      <c r="C23" s="49">
        <f>IF(D11="","-",+C22+1)</f>
        <v>2024</v>
      </c>
      <c r="D23" s="433">
        <v>7571053.1014110195</v>
      </c>
      <c r="E23" s="432">
        <v>288214.98032258067</v>
      </c>
      <c r="F23" s="433">
        <v>7282838.1210884387</v>
      </c>
      <c r="G23" s="432">
        <v>1134379.0231473665</v>
      </c>
      <c r="H23" s="436">
        <v>1134379.0231473665</v>
      </c>
      <c r="I23" s="51">
        <f t="shared" si="1"/>
        <v>0</v>
      </c>
      <c r="J23" s="51"/>
      <c r="K23" s="416">
        <f t="shared" si="11"/>
        <v>1134379.0231473665</v>
      </c>
      <c r="L23" s="419">
        <f t="shared" si="12"/>
        <v>0</v>
      </c>
      <c r="M23" s="416">
        <f t="shared" si="13"/>
        <v>1134379.0231473665</v>
      </c>
      <c r="N23" s="53">
        <f t="shared" si="14"/>
        <v>0</v>
      </c>
      <c r="O23" s="53">
        <f t="shared" si="15"/>
        <v>0</v>
      </c>
      <c r="P23" s="1"/>
    </row>
    <row r="24" spans="2:16" ht="12.5">
      <c r="B24" t="str">
        <f t="shared" si="0"/>
        <v/>
      </c>
      <c r="C24" s="49">
        <f>IF(D11="","-",+C23+1)</f>
        <v>2025</v>
      </c>
      <c r="D24" s="433">
        <v>7282838.1210884387</v>
      </c>
      <c r="E24" s="432">
        <v>297822.14633333334</v>
      </c>
      <c r="F24" s="433">
        <v>6985015.9747551056</v>
      </c>
      <c r="G24" s="432">
        <v>1114299.5790551514</v>
      </c>
      <c r="H24" s="436">
        <v>1114299.5790551514</v>
      </c>
      <c r="I24" s="51">
        <f t="shared" si="1"/>
        <v>0</v>
      </c>
      <c r="J24" s="51"/>
      <c r="K24" s="416">
        <f t="shared" ref="K24" si="16">+G24</f>
        <v>1114299.5790551514</v>
      </c>
      <c r="L24" s="419">
        <f t="shared" ref="L24" si="17">IF(K24&lt;&gt;0,+G24-K24,0)</f>
        <v>0</v>
      </c>
      <c r="M24" s="416">
        <f t="shared" ref="M24" si="18">+H24</f>
        <v>1114299.5790551514</v>
      </c>
      <c r="N24" s="53">
        <f t="shared" ref="N24" si="19">IF(M24&lt;&gt;0,+H24-M24,0)</f>
        <v>0</v>
      </c>
      <c r="O24" s="53">
        <f t="shared" ref="O24" si="20">+N24-L24</f>
        <v>0</v>
      </c>
      <c r="P24" s="1"/>
    </row>
    <row r="25" spans="2:16" ht="13">
      <c r="B25" t="str">
        <f t="shared" si="0"/>
        <v/>
      </c>
      <c r="C25" s="479">
        <f>IF(D11="","-",+C24+1)</f>
        <v>2026</v>
      </c>
      <c r="D25" s="54">
        <f>IF(F24+SUM(E$17:E24)=D$10,F24,D$10-SUM(E$17:E24))</f>
        <v>6985015.9747551056</v>
      </c>
      <c r="E25" s="374">
        <f t="shared" ref="E25:E71" si="21">IF(+I$14&lt;F24,I$14,D25)</f>
        <v>297822.14633333334</v>
      </c>
      <c r="F25" s="54">
        <f t="shared" ref="F25:F71" si="22">+D25-E25</f>
        <v>6687193.8284217725</v>
      </c>
      <c r="G25" s="375">
        <f t="shared" ref="G25:G71" si="23">(D25+F25)/2*I$12+E25</f>
        <v>1046594.633085358</v>
      </c>
      <c r="H25" s="356">
        <f t="shared" ref="H25:H71" si="24">+(D25+F25)/2*I$13+E25</f>
        <v>1046594.633085358</v>
      </c>
      <c r="I25" s="51">
        <f t="shared" si="1"/>
        <v>0</v>
      </c>
      <c r="J25" s="51"/>
      <c r="K25" s="112"/>
      <c r="L25" s="53">
        <f t="shared" si="2"/>
        <v>0</v>
      </c>
      <c r="M25" s="112"/>
      <c r="N25" s="53">
        <f t="shared" si="3"/>
        <v>0</v>
      </c>
      <c r="O25" s="53">
        <f t="shared" si="4"/>
        <v>0</v>
      </c>
      <c r="P25" s="1"/>
    </row>
    <row r="26" spans="2:16" ht="12.5">
      <c r="B26" t="str">
        <f t="shared" si="0"/>
        <v/>
      </c>
      <c r="C26" s="49">
        <f>IF(D11="","-",+C25+1)</f>
        <v>2027</v>
      </c>
      <c r="D26" s="54">
        <f>IF(F25+SUM(E$17:E25)=D$10,F25,D$10-SUM(E$17:E25))</f>
        <v>6687193.8284217725</v>
      </c>
      <c r="E26" s="374">
        <f t="shared" si="21"/>
        <v>297822.14633333334</v>
      </c>
      <c r="F26" s="54">
        <f t="shared" si="22"/>
        <v>6389371.6820884394</v>
      </c>
      <c r="G26" s="375">
        <f t="shared" si="23"/>
        <v>1013973.5670938138</v>
      </c>
      <c r="H26" s="356">
        <f t="shared" si="24"/>
        <v>1013973.5670938138</v>
      </c>
      <c r="I26" s="51">
        <f t="shared" si="1"/>
        <v>0</v>
      </c>
      <c r="J26" s="51"/>
      <c r="K26" s="112"/>
      <c r="L26" s="53">
        <f t="shared" si="2"/>
        <v>0</v>
      </c>
      <c r="M26" s="112"/>
      <c r="N26" s="53">
        <f t="shared" si="3"/>
        <v>0</v>
      </c>
      <c r="O26" s="53">
        <f t="shared" si="4"/>
        <v>0</v>
      </c>
      <c r="P26" s="1"/>
    </row>
    <row r="27" spans="2:16" ht="12.5">
      <c r="B27" t="str">
        <f t="shared" si="0"/>
        <v/>
      </c>
      <c r="C27" s="49">
        <f>IF(D11="","-",+C26+1)</f>
        <v>2028</v>
      </c>
      <c r="D27" s="54">
        <f>IF(F26+SUM(E$17:E26)=D$10,F26,D$10-SUM(E$17:E26))</f>
        <v>6389371.6820884394</v>
      </c>
      <c r="E27" s="374">
        <f t="shared" si="21"/>
        <v>297822.14633333334</v>
      </c>
      <c r="F27" s="54">
        <f t="shared" si="22"/>
        <v>6091549.5357551062</v>
      </c>
      <c r="G27" s="375">
        <f t="shared" si="23"/>
        <v>981352.50110226963</v>
      </c>
      <c r="H27" s="356">
        <f t="shared" si="24"/>
        <v>981352.50110226963</v>
      </c>
      <c r="I27" s="51">
        <f t="shared" si="1"/>
        <v>0</v>
      </c>
      <c r="J27" s="51"/>
      <c r="K27" s="112"/>
      <c r="L27" s="53">
        <f t="shared" si="2"/>
        <v>0</v>
      </c>
      <c r="M27" s="112"/>
      <c r="N27" s="53">
        <f t="shared" si="3"/>
        <v>0</v>
      </c>
      <c r="O27" s="53">
        <f t="shared" si="4"/>
        <v>0</v>
      </c>
      <c r="P27" s="1"/>
    </row>
    <row r="28" spans="2:16" ht="12.5">
      <c r="B28" t="str">
        <f t="shared" si="0"/>
        <v/>
      </c>
      <c r="C28" s="49">
        <f>IF(D11="","-",+C27+1)</f>
        <v>2029</v>
      </c>
      <c r="D28" s="54">
        <f>IF(F27+SUM(E$17:E27)=D$10,F27,D$10-SUM(E$17:E27))</f>
        <v>6091549.5357551062</v>
      </c>
      <c r="E28" s="374">
        <f t="shared" si="21"/>
        <v>297822.14633333334</v>
      </c>
      <c r="F28" s="54">
        <f t="shared" si="22"/>
        <v>5793727.3894217731</v>
      </c>
      <c r="G28" s="375">
        <f t="shared" si="23"/>
        <v>948731.43511072535</v>
      </c>
      <c r="H28" s="356">
        <f t="shared" si="24"/>
        <v>948731.43511072535</v>
      </c>
      <c r="I28" s="51">
        <f t="shared" si="1"/>
        <v>0</v>
      </c>
      <c r="J28" s="51"/>
      <c r="K28" s="112"/>
      <c r="L28" s="53">
        <f t="shared" si="2"/>
        <v>0</v>
      </c>
      <c r="M28" s="112"/>
      <c r="N28" s="53">
        <f t="shared" si="3"/>
        <v>0</v>
      </c>
      <c r="O28" s="53">
        <f t="shared" si="4"/>
        <v>0</v>
      </c>
      <c r="P28" s="1"/>
    </row>
    <row r="29" spans="2:16" ht="12.5">
      <c r="B29" t="str">
        <f t="shared" si="0"/>
        <v/>
      </c>
      <c r="C29" s="49">
        <f>IF(D11="","-",+C28+1)</f>
        <v>2030</v>
      </c>
      <c r="D29" s="54">
        <f>IF(F28+SUM(E$17:E28)=D$10,F28,D$10-SUM(E$17:E28))</f>
        <v>5793727.3894217731</v>
      </c>
      <c r="E29" s="374">
        <f t="shared" si="21"/>
        <v>297822.14633333334</v>
      </c>
      <c r="F29" s="54">
        <f t="shared" si="22"/>
        <v>5495905.24308844</v>
      </c>
      <c r="G29" s="375">
        <f t="shared" si="23"/>
        <v>916110.36911918118</v>
      </c>
      <c r="H29" s="356">
        <f t="shared" si="24"/>
        <v>916110.36911918118</v>
      </c>
      <c r="I29" s="51">
        <f t="shared" si="1"/>
        <v>0</v>
      </c>
      <c r="J29" s="51"/>
      <c r="K29" s="112"/>
      <c r="L29" s="53">
        <f t="shared" si="2"/>
        <v>0</v>
      </c>
      <c r="M29" s="112"/>
      <c r="N29" s="53">
        <f t="shared" si="3"/>
        <v>0</v>
      </c>
      <c r="O29" s="53">
        <f t="shared" si="4"/>
        <v>0</v>
      </c>
      <c r="P29" s="1"/>
    </row>
    <row r="30" spans="2:16" ht="12.5">
      <c r="B30" t="str">
        <f t="shared" si="0"/>
        <v/>
      </c>
      <c r="C30" s="49">
        <f>IF(D11="","-",+C29+1)</f>
        <v>2031</v>
      </c>
      <c r="D30" s="54">
        <f>IF(F29+SUM(E$17:E29)=D$10,F29,D$10-SUM(E$17:E29))</f>
        <v>5495905.24308844</v>
      </c>
      <c r="E30" s="374">
        <f t="shared" si="21"/>
        <v>297822.14633333334</v>
      </c>
      <c r="F30" s="54">
        <f t="shared" si="22"/>
        <v>5198083.0967551069</v>
      </c>
      <c r="G30" s="375">
        <f t="shared" si="23"/>
        <v>883489.30312763702</v>
      </c>
      <c r="H30" s="356">
        <f t="shared" si="24"/>
        <v>883489.30312763702</v>
      </c>
      <c r="I30" s="51">
        <f t="shared" si="1"/>
        <v>0</v>
      </c>
      <c r="J30" s="51"/>
      <c r="K30" s="112"/>
      <c r="L30" s="53">
        <f t="shared" si="2"/>
        <v>0</v>
      </c>
      <c r="M30" s="112"/>
      <c r="N30" s="53">
        <f t="shared" si="3"/>
        <v>0</v>
      </c>
      <c r="O30" s="53">
        <f t="shared" si="4"/>
        <v>0</v>
      </c>
      <c r="P30" s="1"/>
    </row>
    <row r="31" spans="2:16" ht="12.5">
      <c r="B31" t="str">
        <f t="shared" si="0"/>
        <v/>
      </c>
      <c r="C31" s="49">
        <f>IF(D11="","-",+C30+1)</f>
        <v>2032</v>
      </c>
      <c r="D31" s="54">
        <f>IF(F30+SUM(E$17:E30)=D$10,F30,D$10-SUM(E$17:E30))</f>
        <v>5198083.0967551069</v>
      </c>
      <c r="E31" s="374">
        <f t="shared" si="21"/>
        <v>297822.14633333334</v>
      </c>
      <c r="F31" s="54">
        <f t="shared" si="22"/>
        <v>4900260.9504217738</v>
      </c>
      <c r="G31" s="375">
        <f t="shared" si="23"/>
        <v>850868.23713609285</v>
      </c>
      <c r="H31" s="356">
        <f t="shared" si="24"/>
        <v>850868.23713609285</v>
      </c>
      <c r="I31" s="51">
        <f t="shared" si="1"/>
        <v>0</v>
      </c>
      <c r="J31" s="51"/>
      <c r="K31" s="112"/>
      <c r="L31" s="53">
        <f t="shared" si="2"/>
        <v>0</v>
      </c>
      <c r="M31" s="112"/>
      <c r="N31" s="53">
        <f t="shared" si="3"/>
        <v>0</v>
      </c>
      <c r="O31" s="53">
        <f t="shared" si="4"/>
        <v>0</v>
      </c>
      <c r="P31" s="1"/>
    </row>
    <row r="32" spans="2:16" ht="12.5">
      <c r="B32" t="str">
        <f t="shared" si="0"/>
        <v/>
      </c>
      <c r="C32" s="49">
        <f>IF(D11="","-",+C31+1)</f>
        <v>2033</v>
      </c>
      <c r="D32" s="54">
        <f>IF(F31+SUM(E$17:E31)=D$10,F31,D$10-SUM(E$17:E31))</f>
        <v>4900260.9504217738</v>
      </c>
      <c r="E32" s="374">
        <f t="shared" si="21"/>
        <v>297822.14633333334</v>
      </c>
      <c r="F32" s="54">
        <f t="shared" si="22"/>
        <v>4602438.8040884407</v>
      </c>
      <c r="G32" s="375">
        <f t="shared" si="23"/>
        <v>818247.17114454857</v>
      </c>
      <c r="H32" s="356">
        <f t="shared" si="24"/>
        <v>818247.17114454857</v>
      </c>
      <c r="I32" s="51">
        <f t="shared" si="1"/>
        <v>0</v>
      </c>
      <c r="J32" s="51"/>
      <c r="K32" s="112"/>
      <c r="L32" s="53">
        <f t="shared" si="2"/>
        <v>0</v>
      </c>
      <c r="M32" s="112"/>
      <c r="N32" s="53">
        <f t="shared" si="3"/>
        <v>0</v>
      </c>
      <c r="O32" s="53">
        <f t="shared" si="4"/>
        <v>0</v>
      </c>
      <c r="P32" s="1"/>
    </row>
    <row r="33" spans="2:16" ht="12.5">
      <c r="B33" t="str">
        <f t="shared" si="0"/>
        <v/>
      </c>
      <c r="C33" s="49">
        <f>IF(D11="","-",+C32+1)</f>
        <v>2034</v>
      </c>
      <c r="D33" s="54">
        <f>IF(F32+SUM(E$17:E32)=D$10,F32,D$10-SUM(E$17:E32))</f>
        <v>4602438.8040884407</v>
      </c>
      <c r="E33" s="374">
        <f t="shared" si="21"/>
        <v>297822.14633333334</v>
      </c>
      <c r="F33" s="54">
        <f t="shared" si="22"/>
        <v>4304616.6577551076</v>
      </c>
      <c r="G33" s="375">
        <f t="shared" si="23"/>
        <v>785626.10515300441</v>
      </c>
      <c r="H33" s="356">
        <f t="shared" si="24"/>
        <v>785626.10515300441</v>
      </c>
      <c r="I33" s="51">
        <f t="shared" si="1"/>
        <v>0</v>
      </c>
      <c r="J33" s="51"/>
      <c r="K33" s="112"/>
      <c r="L33" s="53">
        <f t="shared" si="2"/>
        <v>0</v>
      </c>
      <c r="M33" s="112"/>
      <c r="N33" s="53">
        <f t="shared" si="3"/>
        <v>0</v>
      </c>
      <c r="O33" s="53">
        <f t="shared" si="4"/>
        <v>0</v>
      </c>
      <c r="P33" s="1"/>
    </row>
    <row r="34" spans="2:16" ht="12.5">
      <c r="B34" t="str">
        <f t="shared" si="0"/>
        <v/>
      </c>
      <c r="C34" s="49">
        <f>IF(D11="","-",+C33+1)</f>
        <v>2035</v>
      </c>
      <c r="D34" s="54">
        <f>IF(F33+SUM(E$17:E33)=D$10,F33,D$10-SUM(E$17:E33))</f>
        <v>4304616.6577551076</v>
      </c>
      <c r="E34" s="374">
        <f t="shared" si="21"/>
        <v>297822.14633333334</v>
      </c>
      <c r="F34" s="54">
        <f t="shared" si="22"/>
        <v>4006794.5114217745</v>
      </c>
      <c r="G34" s="375">
        <f t="shared" si="23"/>
        <v>753005.03916146024</v>
      </c>
      <c r="H34" s="356">
        <f t="shared" si="24"/>
        <v>753005.03916146024</v>
      </c>
      <c r="I34" s="51">
        <f t="shared" si="1"/>
        <v>0</v>
      </c>
      <c r="J34" s="51"/>
      <c r="K34" s="112"/>
      <c r="L34" s="53">
        <f t="shared" si="2"/>
        <v>0</v>
      </c>
      <c r="M34" s="112"/>
      <c r="N34" s="53">
        <f t="shared" si="3"/>
        <v>0</v>
      </c>
      <c r="O34" s="53">
        <f t="shared" si="4"/>
        <v>0</v>
      </c>
      <c r="P34" s="1"/>
    </row>
    <row r="35" spans="2:16" ht="12.5">
      <c r="B35" t="str">
        <f t="shared" si="0"/>
        <v/>
      </c>
      <c r="C35" s="49">
        <f>IF(D11="","-",+C34+1)</f>
        <v>2036</v>
      </c>
      <c r="D35" s="54">
        <f>IF(F34+SUM(E$17:E34)=D$10,F34,D$10-SUM(E$17:E34))</f>
        <v>4006794.5114217745</v>
      </c>
      <c r="E35" s="374">
        <f t="shared" si="21"/>
        <v>297822.14633333334</v>
      </c>
      <c r="F35" s="54">
        <f t="shared" si="22"/>
        <v>3708972.3650884414</v>
      </c>
      <c r="G35" s="375">
        <f t="shared" si="23"/>
        <v>720383.97316991608</v>
      </c>
      <c r="H35" s="356">
        <f t="shared" si="24"/>
        <v>720383.97316991608</v>
      </c>
      <c r="I35" s="51">
        <f t="shared" si="1"/>
        <v>0</v>
      </c>
      <c r="J35" s="51"/>
      <c r="K35" s="112"/>
      <c r="L35" s="53">
        <f t="shared" si="2"/>
        <v>0</v>
      </c>
      <c r="M35" s="112"/>
      <c r="N35" s="53">
        <f t="shared" si="3"/>
        <v>0</v>
      </c>
      <c r="O35" s="53">
        <f t="shared" si="4"/>
        <v>0</v>
      </c>
      <c r="P35" s="1"/>
    </row>
    <row r="36" spans="2:16" ht="12.5">
      <c r="B36" t="str">
        <f t="shared" si="0"/>
        <v/>
      </c>
      <c r="C36" s="49">
        <f>IF(D11="","-",+C35+1)</f>
        <v>2037</v>
      </c>
      <c r="D36" s="54">
        <f>IF(F35+SUM(E$17:E35)=D$10,F35,D$10-SUM(E$17:E35))</f>
        <v>3708972.3650884414</v>
      </c>
      <c r="E36" s="374">
        <f t="shared" si="21"/>
        <v>297822.14633333334</v>
      </c>
      <c r="F36" s="54">
        <f t="shared" si="22"/>
        <v>3411150.2187551083</v>
      </c>
      <c r="G36" s="375">
        <f t="shared" si="23"/>
        <v>687762.90717837191</v>
      </c>
      <c r="H36" s="356">
        <f t="shared" si="24"/>
        <v>687762.90717837191</v>
      </c>
      <c r="I36" s="51">
        <f t="shared" si="1"/>
        <v>0</v>
      </c>
      <c r="J36" s="51"/>
      <c r="K36" s="112"/>
      <c r="L36" s="53">
        <f t="shared" si="2"/>
        <v>0</v>
      </c>
      <c r="M36" s="112"/>
      <c r="N36" s="53">
        <f t="shared" si="3"/>
        <v>0</v>
      </c>
      <c r="O36" s="53">
        <f t="shared" si="4"/>
        <v>0</v>
      </c>
      <c r="P36" s="1"/>
    </row>
    <row r="37" spans="2:16" ht="12.5">
      <c r="B37" t="str">
        <f t="shared" si="0"/>
        <v/>
      </c>
      <c r="C37" s="49">
        <f>IF(D11="","-",+C36+1)</f>
        <v>2038</v>
      </c>
      <c r="D37" s="54">
        <f>IF(F36+SUM(E$17:E36)=D$10,F36,D$10-SUM(E$17:E36))</f>
        <v>3411150.2187551083</v>
      </c>
      <c r="E37" s="374">
        <f t="shared" si="21"/>
        <v>297822.14633333334</v>
      </c>
      <c r="F37" s="54">
        <f t="shared" si="22"/>
        <v>3113328.0724217752</v>
      </c>
      <c r="G37" s="375">
        <f t="shared" si="23"/>
        <v>655141.84118682763</v>
      </c>
      <c r="H37" s="356">
        <f t="shared" si="24"/>
        <v>655141.84118682763</v>
      </c>
      <c r="I37" s="51">
        <f t="shared" si="1"/>
        <v>0</v>
      </c>
      <c r="J37" s="51"/>
      <c r="K37" s="112"/>
      <c r="L37" s="53">
        <f t="shared" si="2"/>
        <v>0</v>
      </c>
      <c r="M37" s="112"/>
      <c r="N37" s="53">
        <f t="shared" si="3"/>
        <v>0</v>
      </c>
      <c r="O37" s="53">
        <f t="shared" si="4"/>
        <v>0</v>
      </c>
      <c r="P37" s="1"/>
    </row>
    <row r="38" spans="2:16" ht="12.5">
      <c r="B38" t="str">
        <f t="shared" si="0"/>
        <v/>
      </c>
      <c r="C38" s="49">
        <f>IF(D11="","-",+C37+1)</f>
        <v>2039</v>
      </c>
      <c r="D38" s="54">
        <f>IF(F37+SUM(E$17:E37)=D$10,F37,D$10-SUM(E$17:E37))</f>
        <v>3113328.0724217752</v>
      </c>
      <c r="E38" s="374">
        <f t="shared" si="21"/>
        <v>297822.14633333334</v>
      </c>
      <c r="F38" s="54">
        <f t="shared" si="22"/>
        <v>2815505.9260884421</v>
      </c>
      <c r="G38" s="375">
        <f t="shared" si="23"/>
        <v>622520.77519528335</v>
      </c>
      <c r="H38" s="356">
        <f t="shared" si="24"/>
        <v>622520.77519528335</v>
      </c>
      <c r="I38" s="51">
        <f t="shared" si="1"/>
        <v>0</v>
      </c>
      <c r="J38" s="51"/>
      <c r="K38" s="112"/>
      <c r="L38" s="53">
        <f t="shared" si="2"/>
        <v>0</v>
      </c>
      <c r="M38" s="112"/>
      <c r="N38" s="53">
        <f t="shared" si="3"/>
        <v>0</v>
      </c>
      <c r="O38" s="53">
        <f t="shared" si="4"/>
        <v>0</v>
      </c>
      <c r="P38" s="1"/>
    </row>
    <row r="39" spans="2:16" ht="12.5">
      <c r="B39" t="str">
        <f t="shared" si="0"/>
        <v/>
      </c>
      <c r="C39" s="49">
        <f>IF(D11="","-",+C38+1)</f>
        <v>2040</v>
      </c>
      <c r="D39" s="54">
        <f>IF(F38+SUM(E$17:E38)=D$10,F38,D$10-SUM(E$17:E38))</f>
        <v>2815505.9260884421</v>
      </c>
      <c r="E39" s="374">
        <f t="shared" si="21"/>
        <v>297822.14633333334</v>
      </c>
      <c r="F39" s="54">
        <f t="shared" si="22"/>
        <v>2517683.779755109</v>
      </c>
      <c r="G39" s="375">
        <f t="shared" si="23"/>
        <v>589899.70920373918</v>
      </c>
      <c r="H39" s="356">
        <f t="shared" si="24"/>
        <v>589899.70920373918</v>
      </c>
      <c r="I39" s="51">
        <f t="shared" si="1"/>
        <v>0</v>
      </c>
      <c r="J39" s="51"/>
      <c r="K39" s="112"/>
      <c r="L39" s="53">
        <f t="shared" si="2"/>
        <v>0</v>
      </c>
      <c r="M39" s="112"/>
      <c r="N39" s="53">
        <f t="shared" si="3"/>
        <v>0</v>
      </c>
      <c r="O39" s="53">
        <f t="shared" si="4"/>
        <v>0</v>
      </c>
      <c r="P39" s="1"/>
    </row>
    <row r="40" spans="2:16" ht="12.5">
      <c r="B40" t="str">
        <f t="shared" si="0"/>
        <v/>
      </c>
      <c r="C40" s="49">
        <f>IF(D11="","-",+C39+1)</f>
        <v>2041</v>
      </c>
      <c r="D40" s="54">
        <f>IF(F39+SUM(E$17:E39)=D$10,F39,D$10-SUM(E$17:E39))</f>
        <v>2517683.779755109</v>
      </c>
      <c r="E40" s="374">
        <f t="shared" si="21"/>
        <v>297822.14633333334</v>
      </c>
      <c r="F40" s="54">
        <f t="shared" si="22"/>
        <v>2219861.6334217759</v>
      </c>
      <c r="G40" s="375">
        <f t="shared" si="23"/>
        <v>557278.64321219502</v>
      </c>
      <c r="H40" s="356">
        <f t="shared" si="24"/>
        <v>557278.64321219502</v>
      </c>
      <c r="I40" s="51">
        <f t="shared" si="1"/>
        <v>0</v>
      </c>
      <c r="J40" s="51"/>
      <c r="K40" s="112"/>
      <c r="L40" s="53">
        <f t="shared" si="2"/>
        <v>0</v>
      </c>
      <c r="M40" s="112"/>
      <c r="N40" s="53">
        <f t="shared" si="3"/>
        <v>0</v>
      </c>
      <c r="O40" s="53">
        <f t="shared" si="4"/>
        <v>0</v>
      </c>
      <c r="P40" s="1"/>
    </row>
    <row r="41" spans="2:16" ht="12.5">
      <c r="B41" t="str">
        <f t="shared" si="0"/>
        <v/>
      </c>
      <c r="C41" s="49">
        <f>IF(D11="","-",+C40+1)</f>
        <v>2042</v>
      </c>
      <c r="D41" s="54">
        <f>IF(F40+SUM(E$17:E40)=D$10,F40,D$10-SUM(E$17:E40))</f>
        <v>2219861.6334217759</v>
      </c>
      <c r="E41" s="374">
        <f t="shared" si="21"/>
        <v>297822.14633333334</v>
      </c>
      <c r="F41" s="54">
        <f t="shared" si="22"/>
        <v>1922039.4870884425</v>
      </c>
      <c r="G41" s="375">
        <f t="shared" si="23"/>
        <v>524657.57722065086</v>
      </c>
      <c r="H41" s="356">
        <f t="shared" si="24"/>
        <v>524657.57722065086</v>
      </c>
      <c r="I41" s="51">
        <f t="shared" si="1"/>
        <v>0</v>
      </c>
      <c r="J41" s="51"/>
      <c r="K41" s="112"/>
      <c r="L41" s="53">
        <f t="shared" si="2"/>
        <v>0</v>
      </c>
      <c r="M41" s="112"/>
      <c r="N41" s="53">
        <f t="shared" si="3"/>
        <v>0</v>
      </c>
      <c r="O41" s="53">
        <f t="shared" si="4"/>
        <v>0</v>
      </c>
      <c r="P41" s="1"/>
    </row>
    <row r="42" spans="2:16" ht="12.5">
      <c r="B42" t="str">
        <f t="shared" si="0"/>
        <v/>
      </c>
      <c r="C42" s="49">
        <f>IF(D11="","-",+C41+1)</f>
        <v>2043</v>
      </c>
      <c r="D42" s="54">
        <f>IF(F41+SUM(E$17:E41)=D$10,F41,D$10-SUM(E$17:E41))</f>
        <v>1922039.4870884425</v>
      </c>
      <c r="E42" s="374">
        <f t="shared" si="21"/>
        <v>297822.14633333334</v>
      </c>
      <c r="F42" s="54">
        <f t="shared" si="22"/>
        <v>1624217.3407551092</v>
      </c>
      <c r="G42" s="375">
        <f t="shared" si="23"/>
        <v>492036.51122910657</v>
      </c>
      <c r="H42" s="356">
        <f t="shared" si="24"/>
        <v>492036.51122910657</v>
      </c>
      <c r="I42" s="51">
        <f t="shared" si="1"/>
        <v>0</v>
      </c>
      <c r="J42" s="51"/>
      <c r="K42" s="112"/>
      <c r="L42" s="53">
        <f t="shared" si="2"/>
        <v>0</v>
      </c>
      <c r="M42" s="112"/>
      <c r="N42" s="53">
        <f t="shared" si="3"/>
        <v>0</v>
      </c>
      <c r="O42" s="53">
        <f t="shared" si="4"/>
        <v>0</v>
      </c>
      <c r="P42" s="1"/>
    </row>
    <row r="43" spans="2:16" ht="12.5">
      <c r="B43" t="str">
        <f t="shared" si="0"/>
        <v/>
      </c>
      <c r="C43" s="49">
        <f>IF(D11="","-",+C42+1)</f>
        <v>2044</v>
      </c>
      <c r="D43" s="54">
        <f>IF(F42+SUM(E$17:E42)=D$10,F42,D$10-SUM(E$17:E42))</f>
        <v>1624217.3407551092</v>
      </c>
      <c r="E43" s="374">
        <f t="shared" si="21"/>
        <v>297822.14633333334</v>
      </c>
      <c r="F43" s="54">
        <f t="shared" si="22"/>
        <v>1326395.1944217759</v>
      </c>
      <c r="G43" s="375">
        <f t="shared" si="23"/>
        <v>459415.44523756241</v>
      </c>
      <c r="H43" s="356">
        <f t="shared" si="24"/>
        <v>459415.44523756241</v>
      </c>
      <c r="I43" s="51">
        <f t="shared" si="1"/>
        <v>0</v>
      </c>
      <c r="J43" s="51"/>
      <c r="K43" s="112"/>
      <c r="L43" s="53">
        <f t="shared" si="2"/>
        <v>0</v>
      </c>
      <c r="M43" s="112"/>
      <c r="N43" s="53">
        <f t="shared" si="3"/>
        <v>0</v>
      </c>
      <c r="O43" s="53">
        <f t="shared" si="4"/>
        <v>0</v>
      </c>
      <c r="P43" s="1"/>
    </row>
    <row r="44" spans="2:16" ht="12.5">
      <c r="B44" t="str">
        <f t="shared" si="0"/>
        <v/>
      </c>
      <c r="C44" s="49">
        <f>IF(D11="","-",+C43+1)</f>
        <v>2045</v>
      </c>
      <c r="D44" s="54">
        <f>IF(F43+SUM(E$17:E43)=D$10,F43,D$10-SUM(E$17:E43))</f>
        <v>1326395.1944217759</v>
      </c>
      <c r="E44" s="374">
        <f t="shared" si="21"/>
        <v>297822.14633333334</v>
      </c>
      <c r="F44" s="54">
        <f t="shared" si="22"/>
        <v>1028573.0480884425</v>
      </c>
      <c r="G44" s="375">
        <f t="shared" si="23"/>
        <v>426794.37924601813</v>
      </c>
      <c r="H44" s="356">
        <f t="shared" si="24"/>
        <v>426794.37924601813</v>
      </c>
      <c r="I44" s="51">
        <f t="shared" si="1"/>
        <v>0</v>
      </c>
      <c r="J44" s="51"/>
      <c r="K44" s="112"/>
      <c r="L44" s="53">
        <f t="shared" si="2"/>
        <v>0</v>
      </c>
      <c r="M44" s="112"/>
      <c r="N44" s="53">
        <f t="shared" si="3"/>
        <v>0</v>
      </c>
      <c r="O44" s="53">
        <f t="shared" si="4"/>
        <v>0</v>
      </c>
      <c r="P44" s="1"/>
    </row>
    <row r="45" spans="2:16" ht="12.5">
      <c r="B45" t="str">
        <f t="shared" si="0"/>
        <v/>
      </c>
      <c r="C45" s="49">
        <f>IF(D11="","-",+C44+1)</f>
        <v>2046</v>
      </c>
      <c r="D45" s="54">
        <f>IF(F44+SUM(E$17:E44)=D$10,F44,D$10-SUM(E$17:E44))</f>
        <v>1028573.0480884425</v>
      </c>
      <c r="E45" s="374">
        <f t="shared" si="21"/>
        <v>297822.14633333334</v>
      </c>
      <c r="F45" s="54">
        <f t="shared" si="22"/>
        <v>730750.9017551092</v>
      </c>
      <c r="G45" s="375">
        <f t="shared" si="23"/>
        <v>394173.31325447396</v>
      </c>
      <c r="H45" s="356">
        <f t="shared" si="24"/>
        <v>394173.31325447396</v>
      </c>
      <c r="I45" s="51">
        <f t="shared" si="1"/>
        <v>0</v>
      </c>
      <c r="J45" s="51"/>
      <c r="K45" s="112"/>
      <c r="L45" s="53">
        <f t="shared" si="2"/>
        <v>0</v>
      </c>
      <c r="M45" s="112"/>
      <c r="N45" s="53">
        <f t="shared" si="3"/>
        <v>0</v>
      </c>
      <c r="O45" s="53">
        <f t="shared" si="4"/>
        <v>0</v>
      </c>
      <c r="P45" s="1"/>
    </row>
    <row r="46" spans="2:16" ht="12.5">
      <c r="B46" t="str">
        <f t="shared" si="0"/>
        <v/>
      </c>
      <c r="C46" s="49">
        <f>IF(D11="","-",+C45+1)</f>
        <v>2047</v>
      </c>
      <c r="D46" s="54">
        <f>IF(F45+SUM(E$17:E45)=D$10,F45,D$10-SUM(E$17:E45))</f>
        <v>730750.9017551092</v>
      </c>
      <c r="E46" s="374">
        <f t="shared" si="21"/>
        <v>297822.14633333334</v>
      </c>
      <c r="F46" s="54">
        <f t="shared" si="22"/>
        <v>432928.75542177586</v>
      </c>
      <c r="G46" s="375">
        <f t="shared" si="23"/>
        <v>361552.24726292974</v>
      </c>
      <c r="H46" s="356">
        <f t="shared" si="24"/>
        <v>361552.24726292974</v>
      </c>
      <c r="I46" s="51">
        <f t="shared" si="1"/>
        <v>0</v>
      </c>
      <c r="J46" s="51"/>
      <c r="K46" s="112"/>
      <c r="L46" s="53">
        <f t="shared" si="2"/>
        <v>0</v>
      </c>
      <c r="M46" s="112"/>
      <c r="N46" s="53">
        <f t="shared" si="3"/>
        <v>0</v>
      </c>
      <c r="O46" s="53">
        <f t="shared" si="4"/>
        <v>0</v>
      </c>
      <c r="P46" s="1"/>
    </row>
    <row r="47" spans="2:16" ht="12.5">
      <c r="B47" t="str">
        <f t="shared" si="0"/>
        <v/>
      </c>
      <c r="C47" s="49">
        <f>IF(D11="","-",+C46+1)</f>
        <v>2048</v>
      </c>
      <c r="D47" s="54">
        <f>IF(F46+SUM(E$17:E46)=D$10,F46,D$10-SUM(E$17:E46))</f>
        <v>432928.75542177586</v>
      </c>
      <c r="E47" s="374">
        <f t="shared" si="21"/>
        <v>297822.14633333334</v>
      </c>
      <c r="F47" s="54">
        <f t="shared" si="22"/>
        <v>135106.60908844252</v>
      </c>
      <c r="G47" s="375">
        <f t="shared" si="23"/>
        <v>328931.18127138552</v>
      </c>
      <c r="H47" s="356">
        <f t="shared" si="24"/>
        <v>328931.18127138552</v>
      </c>
      <c r="I47" s="51">
        <f t="shared" si="1"/>
        <v>0</v>
      </c>
      <c r="J47" s="51"/>
      <c r="K47" s="112"/>
      <c r="L47" s="53">
        <f t="shared" si="2"/>
        <v>0</v>
      </c>
      <c r="M47" s="112"/>
      <c r="N47" s="53">
        <f t="shared" si="3"/>
        <v>0</v>
      </c>
      <c r="O47" s="53">
        <f t="shared" si="4"/>
        <v>0</v>
      </c>
      <c r="P47" s="1"/>
    </row>
    <row r="48" spans="2:16" ht="12.5">
      <c r="B48" t="str">
        <f t="shared" si="0"/>
        <v/>
      </c>
      <c r="C48" s="49">
        <f>IF(D11="","-",+C47+1)</f>
        <v>2049</v>
      </c>
      <c r="D48" s="54">
        <f>IF(F47+SUM(E$17:E47)=D$10,F47,D$10-SUM(E$17:E47))</f>
        <v>135106.60908844252</v>
      </c>
      <c r="E48" s="374">
        <f t="shared" si="21"/>
        <v>135106.60908844252</v>
      </c>
      <c r="F48" s="54">
        <f t="shared" si="22"/>
        <v>0</v>
      </c>
      <c r="G48" s="375">
        <f t="shared" si="23"/>
        <v>142505.86005958254</v>
      </c>
      <c r="H48" s="356">
        <f t="shared" si="24"/>
        <v>142505.86005958254</v>
      </c>
      <c r="I48" s="51">
        <f t="shared" si="1"/>
        <v>0</v>
      </c>
      <c r="J48" s="51"/>
      <c r="K48" s="112"/>
      <c r="L48" s="53">
        <f t="shared" si="2"/>
        <v>0</v>
      </c>
      <c r="M48" s="112"/>
      <c r="N48" s="53">
        <f t="shared" si="3"/>
        <v>0</v>
      </c>
      <c r="O48" s="53">
        <f t="shared" si="4"/>
        <v>0</v>
      </c>
      <c r="P48" s="1"/>
    </row>
    <row r="49" spans="2:16" ht="12.5">
      <c r="B49" t="str">
        <f t="shared" si="0"/>
        <v/>
      </c>
      <c r="C49" s="49">
        <f>IF(D11="","-",+C48+1)</f>
        <v>2050</v>
      </c>
      <c r="D49" s="54">
        <f>IF(F48+SUM(E$17:E48)=D$10,F48,D$10-SUM(E$17:E48))</f>
        <v>0</v>
      </c>
      <c r="E49" s="374">
        <f t="shared" si="21"/>
        <v>0</v>
      </c>
      <c r="F49" s="54">
        <f t="shared" si="22"/>
        <v>0</v>
      </c>
      <c r="G49" s="375">
        <f t="shared" si="23"/>
        <v>0</v>
      </c>
      <c r="H49" s="356">
        <f t="shared" si="24"/>
        <v>0</v>
      </c>
      <c r="I49" s="51">
        <f t="shared" si="1"/>
        <v>0</v>
      </c>
      <c r="J49" s="51"/>
      <c r="K49" s="112"/>
      <c r="L49" s="53">
        <f t="shared" si="2"/>
        <v>0</v>
      </c>
      <c r="M49" s="112"/>
      <c r="N49" s="53">
        <f t="shared" si="3"/>
        <v>0</v>
      </c>
      <c r="O49" s="53">
        <f t="shared" si="4"/>
        <v>0</v>
      </c>
      <c r="P49" s="1"/>
    </row>
    <row r="50" spans="2:16" ht="12.5">
      <c r="B50" t="str">
        <f t="shared" si="0"/>
        <v/>
      </c>
      <c r="C50" s="49">
        <f>IF(D11="","-",+C49+1)</f>
        <v>2051</v>
      </c>
      <c r="D50" s="54">
        <f>IF(F49+SUM(E$17:E49)=D$10,F49,D$10-SUM(E$17:E49))</f>
        <v>0</v>
      </c>
      <c r="E50" s="374">
        <f t="shared" si="21"/>
        <v>0</v>
      </c>
      <c r="F50" s="54">
        <f t="shared" si="22"/>
        <v>0</v>
      </c>
      <c r="G50" s="375">
        <f t="shared" si="23"/>
        <v>0</v>
      </c>
      <c r="H50" s="356">
        <f t="shared" si="24"/>
        <v>0</v>
      </c>
      <c r="I50" s="51">
        <f t="shared" si="1"/>
        <v>0</v>
      </c>
      <c r="J50" s="51"/>
      <c r="K50" s="112"/>
      <c r="L50" s="53">
        <f t="shared" si="2"/>
        <v>0</v>
      </c>
      <c r="M50" s="112"/>
      <c r="N50" s="53">
        <f t="shared" si="3"/>
        <v>0</v>
      </c>
      <c r="O50" s="53">
        <f t="shared" si="4"/>
        <v>0</v>
      </c>
      <c r="P50" s="1"/>
    </row>
    <row r="51" spans="2:16" ht="12.5">
      <c r="B51" t="str">
        <f t="shared" si="0"/>
        <v/>
      </c>
      <c r="C51" s="49">
        <f>IF(D11="","-",+C50+1)</f>
        <v>2052</v>
      </c>
      <c r="D51" s="54">
        <f>IF(F50+SUM(E$17:E50)=D$10,F50,D$10-SUM(E$17:E50))</f>
        <v>0</v>
      </c>
      <c r="E51" s="374">
        <f t="shared" si="21"/>
        <v>0</v>
      </c>
      <c r="F51" s="54">
        <f t="shared" si="22"/>
        <v>0</v>
      </c>
      <c r="G51" s="375">
        <f t="shared" si="23"/>
        <v>0</v>
      </c>
      <c r="H51" s="356">
        <f t="shared" si="24"/>
        <v>0</v>
      </c>
      <c r="I51" s="51">
        <f t="shared" si="1"/>
        <v>0</v>
      </c>
      <c r="J51" s="51"/>
      <c r="K51" s="112"/>
      <c r="L51" s="53">
        <f t="shared" si="2"/>
        <v>0</v>
      </c>
      <c r="M51" s="112"/>
      <c r="N51" s="53">
        <f t="shared" si="3"/>
        <v>0</v>
      </c>
      <c r="O51" s="53">
        <f t="shared" si="4"/>
        <v>0</v>
      </c>
      <c r="P51" s="1"/>
    </row>
    <row r="52" spans="2:16" ht="12.5">
      <c r="B52" t="str">
        <f t="shared" si="0"/>
        <v/>
      </c>
      <c r="C52" s="49">
        <f>IF(D11="","-",+C51+1)</f>
        <v>2053</v>
      </c>
      <c r="D52" s="54">
        <f>IF(F51+SUM(E$17:E51)=D$10,F51,D$10-SUM(E$17:E51))</f>
        <v>0</v>
      </c>
      <c r="E52" s="374">
        <f t="shared" si="21"/>
        <v>0</v>
      </c>
      <c r="F52" s="54">
        <f t="shared" si="22"/>
        <v>0</v>
      </c>
      <c r="G52" s="375">
        <f t="shared" si="23"/>
        <v>0</v>
      </c>
      <c r="H52" s="356">
        <f t="shared" si="24"/>
        <v>0</v>
      </c>
      <c r="I52" s="51">
        <f t="shared" si="1"/>
        <v>0</v>
      </c>
      <c r="J52" s="51"/>
      <c r="K52" s="112"/>
      <c r="L52" s="53">
        <f t="shared" si="2"/>
        <v>0</v>
      </c>
      <c r="M52" s="112"/>
      <c r="N52" s="53">
        <f t="shared" si="3"/>
        <v>0</v>
      </c>
      <c r="O52" s="53">
        <f t="shared" si="4"/>
        <v>0</v>
      </c>
      <c r="P52" s="1"/>
    </row>
    <row r="53" spans="2:16" ht="12.5">
      <c r="B53" t="str">
        <f t="shared" si="0"/>
        <v/>
      </c>
      <c r="C53" s="49">
        <f>IF(D11="","-",+C52+1)</f>
        <v>2054</v>
      </c>
      <c r="D53" s="54">
        <f>IF(F52+SUM(E$17:E52)=D$10,F52,D$10-SUM(E$17:E52))</f>
        <v>0</v>
      </c>
      <c r="E53" s="374">
        <f t="shared" si="21"/>
        <v>0</v>
      </c>
      <c r="F53" s="54">
        <f t="shared" si="22"/>
        <v>0</v>
      </c>
      <c r="G53" s="375">
        <f t="shared" si="23"/>
        <v>0</v>
      </c>
      <c r="H53" s="356">
        <f t="shared" si="24"/>
        <v>0</v>
      </c>
      <c r="I53" s="51">
        <f t="shared" si="1"/>
        <v>0</v>
      </c>
      <c r="J53" s="51"/>
      <c r="K53" s="112"/>
      <c r="L53" s="53">
        <f t="shared" si="2"/>
        <v>0</v>
      </c>
      <c r="M53" s="112"/>
      <c r="N53" s="53">
        <f t="shared" si="3"/>
        <v>0</v>
      </c>
      <c r="O53" s="53">
        <f t="shared" si="4"/>
        <v>0</v>
      </c>
      <c r="P53" s="1"/>
    </row>
    <row r="54" spans="2:16" ht="12.5">
      <c r="B54" t="str">
        <f t="shared" si="0"/>
        <v/>
      </c>
      <c r="C54" s="49">
        <f>IF(D11="","-",+C53+1)</f>
        <v>2055</v>
      </c>
      <c r="D54" s="54">
        <f>IF(F53+SUM(E$17:E53)=D$10,F53,D$10-SUM(E$17:E53))</f>
        <v>0</v>
      </c>
      <c r="E54" s="374">
        <f t="shared" si="21"/>
        <v>0</v>
      </c>
      <c r="F54" s="54">
        <f t="shared" si="22"/>
        <v>0</v>
      </c>
      <c r="G54" s="375">
        <f t="shared" si="23"/>
        <v>0</v>
      </c>
      <c r="H54" s="356">
        <f t="shared" si="24"/>
        <v>0</v>
      </c>
      <c r="I54" s="51">
        <f t="shared" si="1"/>
        <v>0</v>
      </c>
      <c r="J54" s="51"/>
      <c r="K54" s="112"/>
      <c r="L54" s="53">
        <f t="shared" si="2"/>
        <v>0</v>
      </c>
      <c r="M54" s="112"/>
      <c r="N54" s="53">
        <f t="shared" si="3"/>
        <v>0</v>
      </c>
      <c r="O54" s="53">
        <f t="shared" si="4"/>
        <v>0</v>
      </c>
      <c r="P54" s="1"/>
    </row>
    <row r="55" spans="2:16" ht="12.5">
      <c r="B55" t="str">
        <f t="shared" si="0"/>
        <v/>
      </c>
      <c r="C55" s="49">
        <f>IF(D11="","-",+C54+1)</f>
        <v>2056</v>
      </c>
      <c r="D55" s="54">
        <f>IF(F54+SUM(E$17:E54)=D$10,F54,D$10-SUM(E$17:E54))</f>
        <v>0</v>
      </c>
      <c r="E55" s="374">
        <f t="shared" si="21"/>
        <v>0</v>
      </c>
      <c r="F55" s="54">
        <f t="shared" si="22"/>
        <v>0</v>
      </c>
      <c r="G55" s="375">
        <f t="shared" si="23"/>
        <v>0</v>
      </c>
      <c r="H55" s="356">
        <f t="shared" si="24"/>
        <v>0</v>
      </c>
      <c r="I55" s="51">
        <f t="shared" si="1"/>
        <v>0</v>
      </c>
      <c r="J55" s="51"/>
      <c r="K55" s="112"/>
      <c r="L55" s="53">
        <f t="shared" si="2"/>
        <v>0</v>
      </c>
      <c r="M55" s="112"/>
      <c r="N55" s="53">
        <f t="shared" si="3"/>
        <v>0</v>
      </c>
      <c r="O55" s="53">
        <f t="shared" si="4"/>
        <v>0</v>
      </c>
      <c r="P55" s="1"/>
    </row>
    <row r="56" spans="2:16" ht="12.5">
      <c r="B56" t="str">
        <f t="shared" si="0"/>
        <v/>
      </c>
      <c r="C56" s="49">
        <f>IF(D11="","-",+C55+1)</f>
        <v>2057</v>
      </c>
      <c r="D56" s="54">
        <f>IF(F55+SUM(E$17:E55)=D$10,F55,D$10-SUM(E$17:E55))</f>
        <v>0</v>
      </c>
      <c r="E56" s="374">
        <f t="shared" si="21"/>
        <v>0</v>
      </c>
      <c r="F56" s="54">
        <f t="shared" si="22"/>
        <v>0</v>
      </c>
      <c r="G56" s="375">
        <f t="shared" si="23"/>
        <v>0</v>
      </c>
      <c r="H56" s="356">
        <f t="shared" si="24"/>
        <v>0</v>
      </c>
      <c r="I56" s="51">
        <f t="shared" si="1"/>
        <v>0</v>
      </c>
      <c r="J56" s="51"/>
      <c r="K56" s="112"/>
      <c r="L56" s="53">
        <f t="shared" si="2"/>
        <v>0</v>
      </c>
      <c r="M56" s="112"/>
      <c r="N56" s="53">
        <f t="shared" si="3"/>
        <v>0</v>
      </c>
      <c r="O56" s="53">
        <f t="shared" si="4"/>
        <v>0</v>
      </c>
      <c r="P56" s="1"/>
    </row>
    <row r="57" spans="2:16" ht="12.5">
      <c r="B57" t="str">
        <f t="shared" si="0"/>
        <v/>
      </c>
      <c r="C57" s="49">
        <f>IF(D11="","-",+C56+1)</f>
        <v>2058</v>
      </c>
      <c r="D57" s="54">
        <f>IF(F56+SUM(E$17:E56)=D$10,F56,D$10-SUM(E$17:E56))</f>
        <v>0</v>
      </c>
      <c r="E57" s="374">
        <f t="shared" si="21"/>
        <v>0</v>
      </c>
      <c r="F57" s="54">
        <f t="shared" si="22"/>
        <v>0</v>
      </c>
      <c r="G57" s="375">
        <f t="shared" si="23"/>
        <v>0</v>
      </c>
      <c r="H57" s="356">
        <f t="shared" si="24"/>
        <v>0</v>
      </c>
      <c r="I57" s="51">
        <f t="shared" si="1"/>
        <v>0</v>
      </c>
      <c r="J57" s="51"/>
      <c r="K57" s="112"/>
      <c r="L57" s="53">
        <f t="shared" si="2"/>
        <v>0</v>
      </c>
      <c r="M57" s="112"/>
      <c r="N57" s="53">
        <f t="shared" si="3"/>
        <v>0</v>
      </c>
      <c r="O57" s="53">
        <f t="shared" si="4"/>
        <v>0</v>
      </c>
      <c r="P57" s="1"/>
    </row>
    <row r="58" spans="2:16" ht="12.5">
      <c r="B58" t="str">
        <f t="shared" si="0"/>
        <v/>
      </c>
      <c r="C58" s="49">
        <f>IF(D11="","-",+C57+1)</f>
        <v>2059</v>
      </c>
      <c r="D58" s="54">
        <f>IF(F57+SUM(E$17:E57)=D$10,F57,D$10-SUM(E$17:E57))</f>
        <v>0</v>
      </c>
      <c r="E58" s="374">
        <f t="shared" si="21"/>
        <v>0</v>
      </c>
      <c r="F58" s="54">
        <f t="shared" si="22"/>
        <v>0</v>
      </c>
      <c r="G58" s="375">
        <f t="shared" si="23"/>
        <v>0</v>
      </c>
      <c r="H58" s="356">
        <f t="shared" si="24"/>
        <v>0</v>
      </c>
      <c r="I58" s="51">
        <f t="shared" si="1"/>
        <v>0</v>
      </c>
      <c r="J58" s="51"/>
      <c r="K58" s="112"/>
      <c r="L58" s="53">
        <f t="shared" si="2"/>
        <v>0</v>
      </c>
      <c r="M58" s="112"/>
      <c r="N58" s="53">
        <f t="shared" si="3"/>
        <v>0</v>
      </c>
      <c r="O58" s="53">
        <f t="shared" si="4"/>
        <v>0</v>
      </c>
      <c r="P58" s="1"/>
    </row>
    <row r="59" spans="2:16" ht="12.5">
      <c r="B59" t="str">
        <f t="shared" si="0"/>
        <v/>
      </c>
      <c r="C59" s="49">
        <f>IF(D11="","-",+C58+1)</f>
        <v>2060</v>
      </c>
      <c r="D59" s="54">
        <f>IF(F58+SUM(E$17:E58)=D$10,F58,D$10-SUM(E$17:E58))</f>
        <v>0</v>
      </c>
      <c r="E59" s="374">
        <f t="shared" si="21"/>
        <v>0</v>
      </c>
      <c r="F59" s="54">
        <f t="shared" si="22"/>
        <v>0</v>
      </c>
      <c r="G59" s="375">
        <f t="shared" si="23"/>
        <v>0</v>
      </c>
      <c r="H59" s="356">
        <f t="shared" si="24"/>
        <v>0</v>
      </c>
      <c r="I59" s="51">
        <f t="shared" si="1"/>
        <v>0</v>
      </c>
      <c r="J59" s="51"/>
      <c r="K59" s="112"/>
      <c r="L59" s="53">
        <f t="shared" si="2"/>
        <v>0</v>
      </c>
      <c r="M59" s="112"/>
      <c r="N59" s="53">
        <f t="shared" si="3"/>
        <v>0</v>
      </c>
      <c r="O59" s="53">
        <f t="shared" si="4"/>
        <v>0</v>
      </c>
      <c r="P59" s="1"/>
    </row>
    <row r="60" spans="2:16" ht="12.5">
      <c r="B60" t="str">
        <f t="shared" si="0"/>
        <v/>
      </c>
      <c r="C60" s="49">
        <f>IF(D11="","-",+C59+1)</f>
        <v>2061</v>
      </c>
      <c r="D60" s="54">
        <f>IF(F59+SUM(E$17:E59)=D$10,F59,D$10-SUM(E$17:E59))</f>
        <v>0</v>
      </c>
      <c r="E60" s="374">
        <f t="shared" si="21"/>
        <v>0</v>
      </c>
      <c r="F60" s="54">
        <f t="shared" si="22"/>
        <v>0</v>
      </c>
      <c r="G60" s="375">
        <f t="shared" si="23"/>
        <v>0</v>
      </c>
      <c r="H60" s="356">
        <f t="shared" si="24"/>
        <v>0</v>
      </c>
      <c r="I60" s="51">
        <f t="shared" si="1"/>
        <v>0</v>
      </c>
      <c r="J60" s="51"/>
      <c r="K60" s="112"/>
      <c r="L60" s="53">
        <f t="shared" si="2"/>
        <v>0</v>
      </c>
      <c r="M60" s="112"/>
      <c r="N60" s="53">
        <f t="shared" si="3"/>
        <v>0</v>
      </c>
      <c r="O60" s="53">
        <f t="shared" si="4"/>
        <v>0</v>
      </c>
      <c r="P60" s="1"/>
    </row>
    <row r="61" spans="2:16" ht="12.5">
      <c r="B61" t="str">
        <f t="shared" si="0"/>
        <v/>
      </c>
      <c r="C61" s="49">
        <f>IF(D11="","-",+C60+1)</f>
        <v>2062</v>
      </c>
      <c r="D61" s="54">
        <f>IF(F60+SUM(E$17:E60)=D$10,F60,D$10-SUM(E$17:E60))</f>
        <v>0</v>
      </c>
      <c r="E61" s="374">
        <f t="shared" si="21"/>
        <v>0</v>
      </c>
      <c r="F61" s="54">
        <f t="shared" si="22"/>
        <v>0</v>
      </c>
      <c r="G61" s="385">
        <f t="shared" si="23"/>
        <v>0</v>
      </c>
      <c r="H61" s="356">
        <f t="shared" si="24"/>
        <v>0</v>
      </c>
      <c r="I61" s="51">
        <f t="shared" si="1"/>
        <v>0</v>
      </c>
      <c r="J61" s="51"/>
      <c r="K61" s="112"/>
      <c r="L61" s="53">
        <f t="shared" si="2"/>
        <v>0</v>
      </c>
      <c r="M61" s="112"/>
      <c r="N61" s="53">
        <f t="shared" si="3"/>
        <v>0</v>
      </c>
      <c r="O61" s="53">
        <f t="shared" si="4"/>
        <v>0</v>
      </c>
      <c r="P61" s="1"/>
    </row>
    <row r="62" spans="2:16" ht="12.5">
      <c r="B62" t="str">
        <f t="shared" si="0"/>
        <v/>
      </c>
      <c r="C62" s="49">
        <f>IF(D11="","-",+C61+1)</f>
        <v>2063</v>
      </c>
      <c r="D62" s="54">
        <f>IF(F61+SUM(E$17:E61)=D$10,F61,D$10-SUM(E$17:E61))</f>
        <v>0</v>
      </c>
      <c r="E62" s="374">
        <f t="shared" si="21"/>
        <v>0</v>
      </c>
      <c r="F62" s="54">
        <f t="shared" si="22"/>
        <v>0</v>
      </c>
      <c r="G62" s="385">
        <f t="shared" si="23"/>
        <v>0</v>
      </c>
      <c r="H62" s="356">
        <f t="shared" si="24"/>
        <v>0</v>
      </c>
      <c r="I62" s="51">
        <f t="shared" si="1"/>
        <v>0</v>
      </c>
      <c r="J62" s="51"/>
      <c r="K62" s="112"/>
      <c r="L62" s="53">
        <f t="shared" si="2"/>
        <v>0</v>
      </c>
      <c r="M62" s="112"/>
      <c r="N62" s="53">
        <f t="shared" si="3"/>
        <v>0</v>
      </c>
      <c r="O62" s="53">
        <f t="shared" si="4"/>
        <v>0</v>
      </c>
      <c r="P62" s="1"/>
    </row>
    <row r="63" spans="2:16" ht="12.5">
      <c r="B63" t="str">
        <f t="shared" si="0"/>
        <v/>
      </c>
      <c r="C63" s="49">
        <f>IF(D11="","-",+C62+1)</f>
        <v>2064</v>
      </c>
      <c r="D63" s="54">
        <f>IF(F62+SUM(E$17:E62)=D$10,F62,D$10-SUM(E$17:E62))</f>
        <v>0</v>
      </c>
      <c r="E63" s="374">
        <f t="shared" si="21"/>
        <v>0</v>
      </c>
      <c r="F63" s="54">
        <f t="shared" si="22"/>
        <v>0</v>
      </c>
      <c r="G63" s="385">
        <f t="shared" si="23"/>
        <v>0</v>
      </c>
      <c r="H63" s="356">
        <f t="shared" si="24"/>
        <v>0</v>
      </c>
      <c r="I63" s="51">
        <f t="shared" si="1"/>
        <v>0</v>
      </c>
      <c r="J63" s="51"/>
      <c r="K63" s="112"/>
      <c r="L63" s="53">
        <f t="shared" si="2"/>
        <v>0</v>
      </c>
      <c r="M63" s="112"/>
      <c r="N63" s="53">
        <f t="shared" si="3"/>
        <v>0</v>
      </c>
      <c r="O63" s="53">
        <f t="shared" si="4"/>
        <v>0</v>
      </c>
      <c r="P63" s="1"/>
    </row>
    <row r="64" spans="2:16" ht="12.5">
      <c r="B64" t="str">
        <f t="shared" si="0"/>
        <v/>
      </c>
      <c r="C64" s="49">
        <f>IF(D11="","-",+C63+1)</f>
        <v>2065</v>
      </c>
      <c r="D64" s="54">
        <f>IF(F63+SUM(E$17:E63)=D$10,F63,D$10-SUM(E$17:E63))</f>
        <v>0</v>
      </c>
      <c r="E64" s="374">
        <f t="shared" si="21"/>
        <v>0</v>
      </c>
      <c r="F64" s="54">
        <f t="shared" si="22"/>
        <v>0</v>
      </c>
      <c r="G64" s="385">
        <f t="shared" si="23"/>
        <v>0</v>
      </c>
      <c r="H64" s="356">
        <f t="shared" si="24"/>
        <v>0</v>
      </c>
      <c r="I64" s="51">
        <f t="shared" si="1"/>
        <v>0</v>
      </c>
      <c r="J64" s="51"/>
      <c r="K64" s="112"/>
      <c r="L64" s="53">
        <f t="shared" si="2"/>
        <v>0</v>
      </c>
      <c r="M64" s="112"/>
      <c r="N64" s="53">
        <f t="shared" si="3"/>
        <v>0</v>
      </c>
      <c r="O64" s="53">
        <f t="shared" si="4"/>
        <v>0</v>
      </c>
      <c r="P64" s="1"/>
    </row>
    <row r="65" spans="2:16" ht="12.5">
      <c r="B65" t="str">
        <f t="shared" si="0"/>
        <v/>
      </c>
      <c r="C65" s="49">
        <f>IF(D11="","-",+C64+1)</f>
        <v>2066</v>
      </c>
      <c r="D65" s="54">
        <f>IF(F64+SUM(E$17:E64)=D$10,F64,D$10-SUM(E$17:E64))</f>
        <v>0</v>
      </c>
      <c r="E65" s="374">
        <f t="shared" si="21"/>
        <v>0</v>
      </c>
      <c r="F65" s="54">
        <f t="shared" si="22"/>
        <v>0</v>
      </c>
      <c r="G65" s="385">
        <f t="shared" si="23"/>
        <v>0</v>
      </c>
      <c r="H65" s="356">
        <f t="shared" si="24"/>
        <v>0</v>
      </c>
      <c r="I65" s="51">
        <f t="shared" si="1"/>
        <v>0</v>
      </c>
      <c r="J65" s="51"/>
      <c r="K65" s="112"/>
      <c r="L65" s="53">
        <f t="shared" si="2"/>
        <v>0</v>
      </c>
      <c r="M65" s="112"/>
      <c r="N65" s="53">
        <f t="shared" si="3"/>
        <v>0</v>
      </c>
      <c r="O65" s="53">
        <f t="shared" si="4"/>
        <v>0</v>
      </c>
      <c r="P65" s="1"/>
    </row>
    <row r="66" spans="2:16" ht="12.5">
      <c r="B66" t="str">
        <f t="shared" si="0"/>
        <v/>
      </c>
      <c r="C66" s="49">
        <f>IF(D11="","-",+C65+1)</f>
        <v>2067</v>
      </c>
      <c r="D66" s="54">
        <f>IF(F65+SUM(E$17:E65)=D$10,F65,D$10-SUM(E$17:E65))</f>
        <v>0</v>
      </c>
      <c r="E66" s="374">
        <f t="shared" si="21"/>
        <v>0</v>
      </c>
      <c r="F66" s="54">
        <f t="shared" si="22"/>
        <v>0</v>
      </c>
      <c r="G66" s="385">
        <f t="shared" si="23"/>
        <v>0</v>
      </c>
      <c r="H66" s="356">
        <f t="shared" si="24"/>
        <v>0</v>
      </c>
      <c r="I66" s="51">
        <f t="shared" si="1"/>
        <v>0</v>
      </c>
      <c r="J66" s="51"/>
      <c r="K66" s="112"/>
      <c r="L66" s="53">
        <f t="shared" si="2"/>
        <v>0</v>
      </c>
      <c r="M66" s="112"/>
      <c r="N66" s="53">
        <f t="shared" si="3"/>
        <v>0</v>
      </c>
      <c r="O66" s="53">
        <f t="shared" si="4"/>
        <v>0</v>
      </c>
      <c r="P66" s="1"/>
    </row>
    <row r="67" spans="2:16" ht="12.5">
      <c r="B67" t="str">
        <f t="shared" si="0"/>
        <v/>
      </c>
      <c r="C67" s="49">
        <f>IF(D11="","-",+C66+1)</f>
        <v>2068</v>
      </c>
      <c r="D67" s="54">
        <f>IF(F66+SUM(E$17:E66)=D$10,F66,D$10-SUM(E$17:E66))</f>
        <v>0</v>
      </c>
      <c r="E67" s="374">
        <f t="shared" si="21"/>
        <v>0</v>
      </c>
      <c r="F67" s="54">
        <f t="shared" si="22"/>
        <v>0</v>
      </c>
      <c r="G67" s="385">
        <f t="shared" si="23"/>
        <v>0</v>
      </c>
      <c r="H67" s="356">
        <f t="shared" si="24"/>
        <v>0</v>
      </c>
      <c r="I67" s="51">
        <f t="shared" si="1"/>
        <v>0</v>
      </c>
      <c r="J67" s="51"/>
      <c r="K67" s="112"/>
      <c r="L67" s="53">
        <f t="shared" si="2"/>
        <v>0</v>
      </c>
      <c r="M67" s="112"/>
      <c r="N67" s="53">
        <f t="shared" si="3"/>
        <v>0</v>
      </c>
      <c r="O67" s="53">
        <f t="shared" si="4"/>
        <v>0</v>
      </c>
      <c r="P67" s="1"/>
    </row>
    <row r="68" spans="2:16" ht="12.5">
      <c r="B68" t="str">
        <f t="shared" si="0"/>
        <v/>
      </c>
      <c r="C68" s="49">
        <f>IF(D11="","-",+C67+1)</f>
        <v>2069</v>
      </c>
      <c r="D68" s="54">
        <f>IF(F67+SUM(E$17:E67)=D$10,F67,D$10-SUM(E$17:E67))</f>
        <v>0</v>
      </c>
      <c r="E68" s="374">
        <f t="shared" si="21"/>
        <v>0</v>
      </c>
      <c r="F68" s="54">
        <f t="shared" si="22"/>
        <v>0</v>
      </c>
      <c r="G68" s="385">
        <f t="shared" si="23"/>
        <v>0</v>
      </c>
      <c r="H68" s="356">
        <f t="shared" si="24"/>
        <v>0</v>
      </c>
      <c r="I68" s="51">
        <f t="shared" si="1"/>
        <v>0</v>
      </c>
      <c r="J68" s="51"/>
      <c r="K68" s="112"/>
      <c r="L68" s="53">
        <f t="shared" si="2"/>
        <v>0</v>
      </c>
      <c r="M68" s="112"/>
      <c r="N68" s="53">
        <f t="shared" si="3"/>
        <v>0</v>
      </c>
      <c r="O68" s="53">
        <f t="shared" si="4"/>
        <v>0</v>
      </c>
      <c r="P68" s="1"/>
    </row>
    <row r="69" spans="2:16" ht="12.5">
      <c r="B69" t="str">
        <f t="shared" si="0"/>
        <v/>
      </c>
      <c r="C69" s="49">
        <f>IF(D11="","-",+C68+1)</f>
        <v>2070</v>
      </c>
      <c r="D69" s="54">
        <f>IF(F68+SUM(E$17:E68)=D$10,F68,D$10-SUM(E$17:E68))</f>
        <v>0</v>
      </c>
      <c r="E69" s="374">
        <f t="shared" si="21"/>
        <v>0</v>
      </c>
      <c r="F69" s="54">
        <f t="shared" si="22"/>
        <v>0</v>
      </c>
      <c r="G69" s="385">
        <f t="shared" si="23"/>
        <v>0</v>
      </c>
      <c r="H69" s="356">
        <f t="shared" si="24"/>
        <v>0</v>
      </c>
      <c r="I69" s="51">
        <f t="shared" si="1"/>
        <v>0</v>
      </c>
      <c r="J69" s="51"/>
      <c r="K69" s="112"/>
      <c r="L69" s="53">
        <f t="shared" si="2"/>
        <v>0</v>
      </c>
      <c r="M69" s="112"/>
      <c r="N69" s="53">
        <f t="shared" si="3"/>
        <v>0</v>
      </c>
      <c r="O69" s="53">
        <f t="shared" si="4"/>
        <v>0</v>
      </c>
      <c r="P69" s="1"/>
    </row>
    <row r="70" spans="2:16" ht="12.5">
      <c r="B70" t="str">
        <f t="shared" si="0"/>
        <v/>
      </c>
      <c r="C70" s="49">
        <f>IF(D11="","-",+C69+1)</f>
        <v>2071</v>
      </c>
      <c r="D70" s="54">
        <f>IF(F69+SUM(E$17:E69)=D$10,F69,D$10-SUM(E$17:E69))</f>
        <v>0</v>
      </c>
      <c r="E70" s="374">
        <f t="shared" si="21"/>
        <v>0</v>
      </c>
      <c r="F70" s="54">
        <f t="shared" si="22"/>
        <v>0</v>
      </c>
      <c r="G70" s="385">
        <f t="shared" si="23"/>
        <v>0</v>
      </c>
      <c r="H70" s="356">
        <f t="shared" si="24"/>
        <v>0</v>
      </c>
      <c r="I70" s="51">
        <f t="shared" si="1"/>
        <v>0</v>
      </c>
      <c r="J70" s="51"/>
      <c r="K70" s="112"/>
      <c r="L70" s="53">
        <f t="shared" si="2"/>
        <v>0</v>
      </c>
      <c r="M70" s="112"/>
      <c r="N70" s="53">
        <f t="shared" si="3"/>
        <v>0</v>
      </c>
      <c r="O70" s="53">
        <f t="shared" si="4"/>
        <v>0</v>
      </c>
      <c r="P70" s="1"/>
    </row>
    <row r="71" spans="2:16" ht="12.5">
      <c r="B71" t="str">
        <f t="shared" si="0"/>
        <v/>
      </c>
      <c r="C71" s="49">
        <f>IF(D11="","-",+C70+1)</f>
        <v>2072</v>
      </c>
      <c r="D71" s="54">
        <f>IF(F70+SUM(E$17:E70)=D$10,F70,D$10-SUM(E$17:E70))</f>
        <v>0</v>
      </c>
      <c r="E71" s="374">
        <f t="shared" si="21"/>
        <v>0</v>
      </c>
      <c r="F71" s="54">
        <f t="shared" si="22"/>
        <v>0</v>
      </c>
      <c r="G71" s="385">
        <f t="shared" si="23"/>
        <v>0</v>
      </c>
      <c r="H71" s="356">
        <f t="shared" si="24"/>
        <v>0</v>
      </c>
      <c r="I71" s="51">
        <f t="shared" si="1"/>
        <v>0</v>
      </c>
      <c r="J71" s="51"/>
      <c r="K71" s="112"/>
      <c r="L71" s="53">
        <f t="shared" si="2"/>
        <v>0</v>
      </c>
      <c r="M71" s="112"/>
      <c r="N71" s="53">
        <f t="shared" si="3"/>
        <v>0</v>
      </c>
      <c r="O71" s="53">
        <f t="shared" si="4"/>
        <v>0</v>
      </c>
      <c r="P71" s="1"/>
    </row>
    <row r="72" spans="2:16" ht="12.5">
      <c r="C72" s="49">
        <f>IF(D12="","-",+C71+1)</f>
        <v>2073</v>
      </c>
      <c r="D72" s="54">
        <f>IF(F71+SUM(E$17:E71)=D$10,F71,D$10-SUM(E$17:E71))</f>
        <v>0</v>
      </c>
      <c r="E72" s="374">
        <f>IF(+I$14&lt;F71,I$14,D72)</f>
        <v>0</v>
      </c>
      <c r="F72" s="54">
        <f>+D72-E72</f>
        <v>0</v>
      </c>
      <c r="G72" s="385">
        <f>(D72+F72)/2*I$12+E72</f>
        <v>0</v>
      </c>
      <c r="H72" s="356">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2074</v>
      </c>
      <c r="D73" s="386">
        <f>IF(F72+SUM(E$17:E72)=D$10,F72,D$10-SUM(E$17:E72))</f>
        <v>0</v>
      </c>
      <c r="E73" s="386">
        <f>IF(+I$14&lt;F72,I$14,D73)</f>
        <v>0</v>
      </c>
      <c r="F73" s="59">
        <f>+D73-E73</f>
        <v>0</v>
      </c>
      <c r="G73" s="387">
        <f>(D73+F73)/2*I$12+E73</f>
        <v>0</v>
      </c>
      <c r="H73" s="354">
        <f>+(D73+F73)/2*I$13+E73</f>
        <v>0</v>
      </c>
      <c r="I73" s="62">
        <f>H73-G73</f>
        <v>0</v>
      </c>
      <c r="J73" s="51"/>
      <c r="K73" s="113"/>
      <c r="L73" s="63">
        <f>IF(K73&lt;&gt;0,+G73-K73,0)</f>
        <v>0</v>
      </c>
      <c r="M73" s="113"/>
      <c r="N73" s="63">
        <f>IF(M73&lt;&gt;0,+H73-M73,0)</f>
        <v>0</v>
      </c>
      <c r="O73" s="63">
        <f>+N73-L73</f>
        <v>0</v>
      </c>
      <c r="P73" s="1"/>
    </row>
    <row r="74" spans="2:16" ht="12.5">
      <c r="C74" s="11" t="s">
        <v>75</v>
      </c>
      <c r="D74" s="239"/>
      <c r="E74" s="239">
        <f>SUM(E17:E73)</f>
        <v>8934664.3900000006</v>
      </c>
      <c r="F74" s="239"/>
      <c r="G74" s="239">
        <f>SUM(G17:G73)</f>
        <v>24476289.376728598</v>
      </c>
      <c r="H74" s="239">
        <f>SUM(H17:H73)</f>
        <v>24476289.376728598</v>
      </c>
      <c r="I74" s="239">
        <f>SUM(I17:I73)</f>
        <v>0</v>
      </c>
      <c r="J74" s="239"/>
      <c r="K74" s="239"/>
      <c r="L74" s="239"/>
      <c r="M74" s="239"/>
      <c r="N74" s="239"/>
      <c r="O74" s="1"/>
      <c r="P74" s="1"/>
    </row>
    <row r="75" spans="2:16" ht="12.5">
      <c r="D75" s="2"/>
      <c r="E75" s="1"/>
      <c r="F75" s="1"/>
      <c r="G75" s="1"/>
      <c r="H75" s="257"/>
      <c r="I75" s="257"/>
      <c r="J75" s="239"/>
      <c r="K75" s="257"/>
      <c r="L75" s="257"/>
      <c r="M75" s="257"/>
      <c r="N75" s="257"/>
      <c r="O75" s="1"/>
      <c r="P75" s="1"/>
    </row>
    <row r="76" spans="2:16" ht="13">
      <c r="C76" s="29" t="s">
        <v>95</v>
      </c>
      <c r="D76" s="2"/>
      <c r="E76" s="1"/>
      <c r="F76" s="1"/>
      <c r="G76" s="1"/>
      <c r="H76" s="257"/>
      <c r="I76" s="257"/>
      <c r="J76" s="239"/>
      <c r="K76" s="257"/>
      <c r="L76" s="257"/>
      <c r="M76" s="257"/>
      <c r="N76" s="257"/>
      <c r="O76" s="1"/>
      <c r="P76" s="1"/>
    </row>
    <row r="77" spans="2:16" ht="13">
      <c r="C77" s="25" t="s">
        <v>76</v>
      </c>
      <c r="D77" s="2"/>
      <c r="E77" s="1"/>
      <c r="F77" s="1"/>
      <c r="G77" s="1"/>
      <c r="H77" s="257"/>
      <c r="I77" s="257"/>
      <c r="J77" s="239"/>
      <c r="K77" s="257"/>
      <c r="L77" s="257"/>
      <c r="M77" s="257"/>
      <c r="N77" s="257"/>
      <c r="O77" s="1"/>
      <c r="P77" s="1"/>
    </row>
    <row r="78" spans="2:16" ht="13">
      <c r="C78" s="25" t="s">
        <v>77</v>
      </c>
      <c r="D78" s="11"/>
      <c r="E78" s="11"/>
      <c r="F78" s="11"/>
      <c r="G78" s="239"/>
      <c r="H78" s="239"/>
      <c r="I78" s="64"/>
      <c r="J78" s="64"/>
      <c r="K78" s="64"/>
      <c r="L78" s="64"/>
      <c r="M78" s="64"/>
      <c r="N78" s="64"/>
      <c r="O78" s="1"/>
      <c r="P78" s="1"/>
    </row>
    <row r="79" spans="2:16" ht="13">
      <c r="C79" s="25"/>
      <c r="D79" s="11"/>
      <c r="E79" s="11"/>
      <c r="F79" s="11"/>
      <c r="G79" s="239"/>
      <c r="H79" s="239"/>
      <c r="I79" s="64"/>
      <c r="J79" s="64"/>
      <c r="K79" s="64"/>
      <c r="L79" s="64"/>
      <c r="M79" s="64"/>
      <c r="N79" s="64"/>
      <c r="O79" s="1"/>
      <c r="P79" s="1"/>
    </row>
    <row r="80" spans="2:16" ht="12.5">
      <c r="B80" s="1"/>
      <c r="C80" s="1"/>
      <c r="D80" s="2"/>
      <c r="E80" s="1"/>
      <c r="F80" s="11"/>
      <c r="G80" s="1"/>
      <c r="H80" s="257"/>
      <c r="I80" s="1"/>
      <c r="J80" s="1"/>
      <c r="K80" s="1"/>
      <c r="L80" s="1"/>
      <c r="M80" s="1"/>
      <c r="N80" s="1"/>
      <c r="O80" s="1"/>
      <c r="P80" s="1"/>
    </row>
    <row r="81" spans="1:16" ht="17.5">
      <c r="B81" s="1"/>
      <c r="C81" s="92"/>
      <c r="D81" s="2"/>
      <c r="E81" s="1"/>
      <c r="F81" s="11"/>
      <c r="G81" s="1"/>
      <c r="H81" s="257"/>
      <c r="I81" s="1"/>
      <c r="J81" s="1"/>
      <c r="K81" s="1"/>
      <c r="L81" s="1"/>
      <c r="M81" s="1"/>
      <c r="N81" s="1"/>
      <c r="P81" s="94" t="s">
        <v>128</v>
      </c>
    </row>
    <row r="82" spans="1:16" ht="12.5">
      <c r="B82" s="1"/>
      <c r="C82" s="1"/>
      <c r="D82" s="2"/>
      <c r="E82" s="1"/>
      <c r="F82" s="11"/>
      <c r="G82" s="1"/>
      <c r="H82" s="257"/>
      <c r="I82" s="1"/>
      <c r="J82" s="1"/>
      <c r="K82" s="1"/>
      <c r="L82" s="1"/>
      <c r="M82" s="1"/>
      <c r="N82" s="1"/>
      <c r="O82" s="1"/>
      <c r="P82" s="1"/>
    </row>
    <row r="83" spans="1:16" ht="12.5">
      <c r="B83" s="1"/>
      <c r="C83" s="1"/>
      <c r="D83" s="2"/>
      <c r="E83" s="1"/>
      <c r="F83" s="11"/>
      <c r="G83" s="1"/>
      <c r="H83" s="257"/>
      <c r="I83" s="1"/>
      <c r="J83" s="1"/>
      <c r="K83" s="1"/>
      <c r="L83" s="1"/>
      <c r="M83" s="1"/>
      <c r="N83" s="1"/>
      <c r="O83" s="1"/>
      <c r="P83" s="1"/>
    </row>
    <row r="84" spans="1:16" ht="20">
      <c r="A84" s="93" t="s">
        <v>190</v>
      </c>
      <c r="B84" s="1"/>
      <c r="C84" s="1"/>
      <c r="D84" s="2"/>
      <c r="E84" s="1"/>
      <c r="F84" s="7"/>
      <c r="G84" s="7"/>
      <c r="H84" s="1"/>
      <c r="I84" s="257"/>
      <c r="L84" s="12"/>
      <c r="M84" s="12"/>
      <c r="P84" s="12" t="str">
        <f ca="1">P1</f>
        <v>OKT Project 18 of 28</v>
      </c>
    </row>
    <row r="85" spans="1:16" ht="17.5">
      <c r="B85" s="1"/>
      <c r="C85" s="1"/>
      <c r="D85" s="2"/>
      <c r="E85" s="1"/>
      <c r="F85" s="1"/>
      <c r="G85" s="1"/>
      <c r="H85" s="1"/>
      <c r="I85" s="257"/>
      <c r="J85" s="1"/>
      <c r="K85" s="1"/>
      <c r="L85" s="1"/>
      <c r="M85" s="1"/>
      <c r="P85" s="99" t="s">
        <v>132</v>
      </c>
    </row>
    <row r="86" spans="1:16" ht="17.5" thickBot="1">
      <c r="B86" s="4" t="s">
        <v>42</v>
      </c>
      <c r="C86" s="66" t="s">
        <v>81</v>
      </c>
      <c r="D86" s="2"/>
      <c r="E86" s="1"/>
      <c r="F86" s="1"/>
      <c r="G86" s="1"/>
      <c r="H86" s="1"/>
      <c r="I86" s="257"/>
      <c r="J86" s="257"/>
      <c r="K86" s="239"/>
      <c r="L86" s="257"/>
      <c r="M86" s="257"/>
      <c r="N86" s="257"/>
      <c r="O86" s="239"/>
      <c r="P86" s="1"/>
    </row>
    <row r="87" spans="1:16" ht="16" thickBot="1">
      <c r="C87" s="247"/>
      <c r="D87" s="2"/>
      <c r="E87" s="1"/>
      <c r="F87" s="1"/>
      <c r="G87" s="1"/>
      <c r="H87" s="1"/>
      <c r="I87" s="257"/>
      <c r="J87" s="257"/>
      <c r="K87" s="239"/>
      <c r="L87" s="100">
        <f>+J93</f>
        <v>2024</v>
      </c>
      <c r="M87" s="389" t="s">
        <v>9</v>
      </c>
      <c r="N87" s="390" t="s">
        <v>134</v>
      </c>
      <c r="O87" s="391" t="s">
        <v>11</v>
      </c>
      <c r="P87" s="1"/>
    </row>
    <row r="88" spans="1:16" ht="15.5">
      <c r="C88" s="90" t="s">
        <v>44</v>
      </c>
      <c r="D88" s="2"/>
      <c r="E88" s="1"/>
      <c r="F88" s="1"/>
      <c r="G88" s="1"/>
      <c r="H88" s="346"/>
      <c r="I88" s="1" t="s">
        <v>45</v>
      </c>
      <c r="J88" s="1"/>
      <c r="K88" s="104"/>
      <c r="L88" s="392" t="s">
        <v>253</v>
      </c>
      <c r="M88" s="393">
        <f>IF(J93&lt;D11,0,VLOOKUP(J93,C17:O73,9))</f>
        <v>1134379.0231473665</v>
      </c>
      <c r="N88" s="393">
        <f>IF(J93&lt;D11,0,VLOOKUP(J93,C17:O73,11))</f>
        <v>1134379.0231473665</v>
      </c>
      <c r="O88" s="68">
        <f>+N88-M88</f>
        <v>0</v>
      </c>
      <c r="P88" s="1"/>
    </row>
    <row r="89" spans="1:16" ht="15.5">
      <c r="C89" s="6"/>
      <c r="D89" s="2"/>
      <c r="E89" s="1"/>
      <c r="F89" s="1"/>
      <c r="G89" s="1"/>
      <c r="H89" s="1"/>
      <c r="I89" s="348"/>
      <c r="J89" s="348"/>
      <c r="K89" s="394"/>
      <c r="L89" s="395" t="s">
        <v>254</v>
      </c>
      <c r="M89" s="396">
        <f>IF(J93&lt;D11,0,VLOOKUP(J93,C100:P155,6))</f>
        <v>1266715.5893796897</v>
      </c>
      <c r="N89" s="396">
        <f>IF(J93&lt;D11,0,VLOOKUP(J93,C100:P155,7))</f>
        <v>1266715.5893796897</v>
      </c>
      <c r="O89" s="70">
        <f>+N89-M89</f>
        <v>0</v>
      </c>
      <c r="P89" s="1"/>
    </row>
    <row r="90" spans="1:16" ht="13.5" thickBot="1">
      <c r="C90" s="25" t="s">
        <v>82</v>
      </c>
      <c r="D90" s="96" t="str">
        <f>+D7</f>
        <v>Duncan-Comanche Tap 69 KV Rebuild</v>
      </c>
      <c r="E90" s="1"/>
      <c r="F90" s="1"/>
      <c r="G90" s="1"/>
      <c r="H90" s="1"/>
      <c r="I90" s="257"/>
      <c r="J90" s="257"/>
      <c r="K90" s="397"/>
      <c r="L90" s="109" t="s">
        <v>135</v>
      </c>
      <c r="M90" s="398">
        <f>+M89-M88</f>
        <v>132336.56623232318</v>
      </c>
      <c r="N90" s="398">
        <f>+N89-N88</f>
        <v>132336.56623232318</v>
      </c>
      <c r="O90" s="399">
        <f>+O89-O88</f>
        <v>0</v>
      </c>
      <c r="P90" s="1"/>
    </row>
    <row r="91" spans="1:16" ht="13.5" thickBot="1">
      <c r="C91" s="29"/>
      <c r="D91" s="65" t="str">
        <f>IF(D8="","",D8)</f>
        <v/>
      </c>
      <c r="E91" s="11"/>
      <c r="F91" s="11"/>
      <c r="G91" s="11"/>
      <c r="H91" s="10"/>
      <c r="I91" s="257"/>
      <c r="J91" s="257"/>
      <c r="K91" s="239"/>
      <c r="L91" s="257"/>
      <c r="M91" s="257"/>
      <c r="N91" s="257"/>
      <c r="O91" s="239"/>
      <c r="P91" s="1"/>
    </row>
    <row r="92" spans="1:16" ht="13.5" thickBot="1">
      <c r="C92" s="74" t="s">
        <v>83</v>
      </c>
      <c r="D92" s="88" t="str">
        <f>+D9</f>
        <v>TP 2015191</v>
      </c>
      <c r="E92" s="75"/>
      <c r="F92" s="75"/>
      <c r="G92" s="75"/>
      <c r="H92" s="75"/>
      <c r="I92" s="75"/>
      <c r="J92" s="75"/>
    </row>
    <row r="93" spans="1:16" ht="13">
      <c r="C93" s="34" t="s">
        <v>49</v>
      </c>
      <c r="D93" s="38">
        <v>8934664</v>
      </c>
      <c r="E93" s="1" t="s">
        <v>84</v>
      </c>
      <c r="H93" s="2"/>
      <c r="I93" s="2"/>
      <c r="J93" s="36">
        <f>+'OKT.WS.G.BPU.ATRR.True-up'!M16</f>
        <v>2024</v>
      </c>
      <c r="K93" s="33"/>
      <c r="L93" s="239" t="s">
        <v>85</v>
      </c>
      <c r="P93" s="1"/>
    </row>
    <row r="94" spans="1:16" ht="12.5">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5</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239" t="s">
        <v>59</v>
      </c>
      <c r="M96" s="7"/>
      <c r="N96" s="7"/>
      <c r="O96" s="7"/>
      <c r="P96" s="1"/>
    </row>
    <row r="97" spans="1:16" ht="13" thickBot="1">
      <c r="C97" s="34" t="s">
        <v>60</v>
      </c>
      <c r="D97" s="86" t="str">
        <f>+D14</f>
        <v>No</v>
      </c>
      <c r="E97" s="71" t="s">
        <v>62</v>
      </c>
      <c r="F97" s="76"/>
      <c r="G97" s="76"/>
      <c r="H97" s="77"/>
      <c r="I97" s="77"/>
      <c r="J97" s="354">
        <f>IF(D93=0,0,D93/D96)</f>
        <v>525568.4705882353</v>
      </c>
      <c r="K97" s="239"/>
      <c r="L97" s="239"/>
      <c r="M97" s="239"/>
      <c r="N97" s="239"/>
      <c r="O97" s="239"/>
      <c r="P97" s="1"/>
    </row>
    <row r="98" spans="1:16"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row>
    <row r="99" spans="1:16" ht="13.5" thickBot="1">
      <c r="C99" s="46" t="s">
        <v>68</v>
      </c>
      <c r="D99" s="80" t="s">
        <v>69</v>
      </c>
      <c r="E99" s="46" t="s">
        <v>70</v>
      </c>
      <c r="F99" s="46" t="s">
        <v>69</v>
      </c>
      <c r="G99" s="46" t="s">
        <v>69</v>
      </c>
      <c r="H99" s="366" t="s">
        <v>71</v>
      </c>
      <c r="I99" s="364" t="s">
        <v>72</v>
      </c>
      <c r="J99" s="46" t="s">
        <v>93</v>
      </c>
      <c r="K99" s="44"/>
      <c r="L99" s="365" t="s">
        <v>74</v>
      </c>
      <c r="M99" s="365" t="s">
        <v>74</v>
      </c>
      <c r="N99" s="365" t="s">
        <v>94</v>
      </c>
      <c r="O99" s="365" t="s">
        <v>94</v>
      </c>
      <c r="P99" s="365" t="s">
        <v>94</v>
      </c>
    </row>
    <row r="100" spans="1:16" ht="12.5">
      <c r="B100" t="str">
        <f t="shared" ref="B100:B155" si="25">IF(D100=F99,"","IU")</f>
        <v>IU</v>
      </c>
      <c r="C100" s="49">
        <f>IF(D94= "","-",D94)</f>
        <v>2018</v>
      </c>
      <c r="D100" s="368">
        <v>0</v>
      </c>
      <c r="E100" s="370">
        <v>157935.97979797979</v>
      </c>
      <c r="F100" s="372">
        <v>8776728.0202020202</v>
      </c>
      <c r="G100" s="372">
        <v>4388364.0101010101</v>
      </c>
      <c r="H100" s="370">
        <v>631919.77960959531</v>
      </c>
      <c r="I100" s="371">
        <v>631919.77960959531</v>
      </c>
      <c r="J100" s="53">
        <f t="shared" ref="J100:J131" si="26">+I100-H100</f>
        <v>0</v>
      </c>
      <c r="K100" s="53"/>
      <c r="L100" s="373">
        <f>+H100</f>
        <v>631919.77960959531</v>
      </c>
      <c r="M100" s="53">
        <f t="shared" ref="M100" si="27">IF(L100&lt;&gt;0,+H100-L100,0)</f>
        <v>0</v>
      </c>
      <c r="N100" s="373">
        <f>+I100</f>
        <v>631919.77960959531</v>
      </c>
      <c r="O100" s="410">
        <f t="shared" ref="O100:O101" si="28">IF(N100&lt;&gt;0,+I100-N100,0)</f>
        <v>0</v>
      </c>
      <c r="P100" s="53">
        <f t="shared" ref="P100" si="29">+O100-M100</f>
        <v>0</v>
      </c>
    </row>
    <row r="101" spans="1:16" ht="12.5">
      <c r="B101" t="str">
        <f t="shared" si="25"/>
        <v>IU</v>
      </c>
      <c r="C101" s="49">
        <f>IF(D94="","-",+C100+1)</f>
        <v>2019</v>
      </c>
      <c r="D101" s="368">
        <v>8934664</v>
      </c>
      <c r="E101" s="370">
        <v>248185.11111111112</v>
      </c>
      <c r="F101" s="372">
        <v>8686478.8888888881</v>
      </c>
      <c r="G101" s="372">
        <v>8810571.444444444</v>
      </c>
      <c r="H101" s="370">
        <v>1178250.6107491101</v>
      </c>
      <c r="I101" s="371">
        <v>1178250.6107491101</v>
      </c>
      <c r="J101" s="53">
        <f t="shared" si="26"/>
        <v>0</v>
      </c>
      <c r="K101" s="53"/>
      <c r="L101" s="373">
        <f>H101</f>
        <v>1178250.6107491101</v>
      </c>
      <c r="M101" s="53">
        <f>IF(L101&lt;&gt;0,+H101-L101,0)</f>
        <v>0</v>
      </c>
      <c r="N101" s="373">
        <f>I101</f>
        <v>1178250.6107491101</v>
      </c>
      <c r="O101" s="53">
        <f t="shared" si="28"/>
        <v>0</v>
      </c>
      <c r="P101" s="53">
        <f>+O101-M101</f>
        <v>0</v>
      </c>
    </row>
    <row r="102" spans="1:16" ht="12.5">
      <c r="B102" t="str">
        <f t="shared" si="25"/>
        <v>IU</v>
      </c>
      <c r="C102" s="49">
        <f>IF(D94="","-",+C101+1)</f>
        <v>2020</v>
      </c>
      <c r="D102" s="368">
        <v>8528542.9090909082</v>
      </c>
      <c r="E102" s="370">
        <v>319095.14285714284</v>
      </c>
      <c r="F102" s="372">
        <v>8209447.7662337655</v>
      </c>
      <c r="G102" s="372">
        <v>8368995.3376623373</v>
      </c>
      <c r="H102" s="370">
        <v>1209669.2196039241</v>
      </c>
      <c r="I102" s="371">
        <v>1209669.2196039241</v>
      </c>
      <c r="J102" s="53">
        <f t="shared" si="26"/>
        <v>0</v>
      </c>
      <c r="K102" s="53"/>
      <c r="L102" s="373">
        <f>H102</f>
        <v>1209669.2196039241</v>
      </c>
      <c r="M102" s="53">
        <f>IF(L102&lt;&gt;0,+H102-L102,0)</f>
        <v>0</v>
      </c>
      <c r="N102" s="373">
        <f>I102</f>
        <v>1209669.2196039241</v>
      </c>
      <c r="O102" s="53">
        <f t="shared" ref="O102" si="30">IF(N102&lt;&gt;0,+I102-N102,0)</f>
        <v>0</v>
      </c>
      <c r="P102" s="53">
        <f>+O102-M102</f>
        <v>0</v>
      </c>
    </row>
    <row r="103" spans="1:16" ht="12.5">
      <c r="B103" t="str">
        <f t="shared" si="25"/>
        <v/>
      </c>
      <c r="C103" s="49">
        <f>IF(D94="","-",+C102+1)</f>
        <v>2021</v>
      </c>
      <c r="D103" s="368">
        <v>8209447.7662337655</v>
      </c>
      <c r="E103" s="370">
        <v>357386.56</v>
      </c>
      <c r="F103" s="372">
        <v>7852061.2062337659</v>
      </c>
      <c r="G103" s="372">
        <v>8030754.4862337653</v>
      </c>
      <c r="H103" s="370">
        <v>1304710.5262002475</v>
      </c>
      <c r="I103" s="371">
        <v>1304710.5262002475</v>
      </c>
      <c r="J103" s="53">
        <f t="shared" si="26"/>
        <v>0</v>
      </c>
      <c r="K103" s="53"/>
      <c r="L103" s="373">
        <f t="shared" ref="L103:L106" si="31">H103</f>
        <v>1304710.5262002475</v>
      </c>
      <c r="M103" s="53">
        <f t="shared" ref="M103:M106" si="32">IF(L103&lt;&gt;0,+H103-L103,0)</f>
        <v>0</v>
      </c>
      <c r="N103" s="373">
        <f t="shared" ref="N103:N106" si="33">I103</f>
        <v>1304710.5262002475</v>
      </c>
      <c r="O103" s="53">
        <f t="shared" ref="O103:O106" si="34">IF(N103&lt;&gt;0,+I103-N103,0)</f>
        <v>0</v>
      </c>
      <c r="P103" s="53">
        <f t="shared" ref="P103:P106" si="35">+O103-M103</f>
        <v>0</v>
      </c>
    </row>
    <row r="104" spans="1:16" ht="12.5">
      <c r="B104" t="str">
        <f t="shared" si="25"/>
        <v/>
      </c>
      <c r="C104" s="49">
        <f>IF(D94="","-",+C103+1)</f>
        <v>2022</v>
      </c>
      <c r="D104" s="368">
        <v>7852061.2062337659</v>
      </c>
      <c r="E104" s="370">
        <v>425460.19047619047</v>
      </c>
      <c r="F104" s="372">
        <v>7426601.0157575756</v>
      </c>
      <c r="G104" s="372">
        <v>7639331.1109956708</v>
      </c>
      <c r="H104" s="370">
        <v>1303723.6531878912</v>
      </c>
      <c r="I104" s="371">
        <v>1303723.6531878912</v>
      </c>
      <c r="J104" s="53">
        <f t="shared" si="26"/>
        <v>0</v>
      </c>
      <c r="K104" s="53"/>
      <c r="L104" s="373">
        <f t="shared" si="31"/>
        <v>1303723.6531878912</v>
      </c>
      <c r="M104" s="53">
        <f t="shared" si="32"/>
        <v>0</v>
      </c>
      <c r="N104" s="373">
        <f t="shared" si="33"/>
        <v>1303723.6531878912</v>
      </c>
      <c r="O104" s="53">
        <f t="shared" si="34"/>
        <v>0</v>
      </c>
      <c r="P104" s="53">
        <f t="shared" si="35"/>
        <v>0</v>
      </c>
    </row>
    <row r="105" spans="1:16" ht="12.5">
      <c r="B105" t="str">
        <f t="shared" si="25"/>
        <v>IU</v>
      </c>
      <c r="C105" s="49">
        <f>IF(D94="","-",+C104+1)</f>
        <v>2023</v>
      </c>
      <c r="D105" s="368">
        <v>7426601.4057575762</v>
      </c>
      <c r="E105" s="370">
        <v>470245.49421052635</v>
      </c>
      <c r="F105" s="372">
        <v>6956355.9115470499</v>
      </c>
      <c r="G105" s="372">
        <v>7191478.6586523131</v>
      </c>
      <c r="H105" s="370">
        <v>1258677.2174985358</v>
      </c>
      <c r="I105" s="371">
        <v>1258677.2174985358</v>
      </c>
      <c r="J105" s="53">
        <f t="shared" si="26"/>
        <v>0</v>
      </c>
      <c r="K105" s="53"/>
      <c r="L105" s="373">
        <f t="shared" si="31"/>
        <v>1258677.2174985358</v>
      </c>
      <c r="M105" s="53">
        <f t="shared" si="32"/>
        <v>0</v>
      </c>
      <c r="N105" s="373">
        <f t="shared" si="33"/>
        <v>1258677.2174985358</v>
      </c>
      <c r="O105" s="53">
        <f t="shared" si="34"/>
        <v>0</v>
      </c>
      <c r="P105" s="53">
        <f t="shared" si="35"/>
        <v>0</v>
      </c>
    </row>
    <row r="106" spans="1:16" ht="12.5">
      <c r="B106" t="str">
        <f t="shared" si="25"/>
        <v/>
      </c>
      <c r="C106" s="49">
        <f>IF(D94="","-",+C105+1)</f>
        <v>2024</v>
      </c>
      <c r="D106" s="368">
        <v>6956355.9115470499</v>
      </c>
      <c r="E106" s="370">
        <v>525568.49352941185</v>
      </c>
      <c r="F106" s="372">
        <v>6430787.4180176379</v>
      </c>
      <c r="G106" s="372">
        <v>6693571.6647823434</v>
      </c>
      <c r="H106" s="370">
        <v>1266715.5893796897</v>
      </c>
      <c r="I106" s="371">
        <v>1266715.5893796897</v>
      </c>
      <c r="J106" s="53">
        <f t="shared" si="26"/>
        <v>0</v>
      </c>
      <c r="K106" s="53"/>
      <c r="L106" s="373">
        <f t="shared" si="31"/>
        <v>1266715.5893796897</v>
      </c>
      <c r="M106" s="53">
        <f t="shared" si="32"/>
        <v>0</v>
      </c>
      <c r="N106" s="373">
        <f t="shared" si="33"/>
        <v>1266715.5893796897</v>
      </c>
      <c r="O106" s="53">
        <f t="shared" si="34"/>
        <v>0</v>
      </c>
      <c r="P106" s="53">
        <f t="shared" si="35"/>
        <v>0</v>
      </c>
    </row>
    <row r="107" spans="1:16" ht="12.5">
      <c r="B107" t="str">
        <f t="shared" si="25"/>
        <v>IU</v>
      </c>
      <c r="C107" s="49">
        <f>IF(D94="","-",+C106+1)</f>
        <v>2025</v>
      </c>
      <c r="D107" s="11">
        <f>IF(F106+SUM(E$100:E106)=D$93,F106,D$93-SUM(E$100:E106))</f>
        <v>6430787.0280176373</v>
      </c>
      <c r="E107" s="374">
        <f t="shared" ref="E107:E155" si="36">IF(+J$97&lt;F106,J$97,D107)</f>
        <v>525568.4705882353</v>
      </c>
      <c r="F107" s="54">
        <f t="shared" ref="F107:F155" si="37">+D107-E107</f>
        <v>5905218.5574294021</v>
      </c>
      <c r="G107" s="54">
        <f t="shared" ref="G107:G155" si="38">+(F107+D107)/2</f>
        <v>6168002.7927235197</v>
      </c>
      <c r="H107" s="444">
        <f t="shared" ref="H107:H155" si="39">+J$95*G107+E107</f>
        <v>1208521.8452529837</v>
      </c>
      <c r="I107" s="445">
        <f t="shared" ref="I107:I155" si="40">+J$96*G107+E107</f>
        <v>1208521.8452529837</v>
      </c>
      <c r="J107" s="53">
        <f t="shared" si="26"/>
        <v>0</v>
      </c>
      <c r="K107" s="53"/>
      <c r="L107" s="112"/>
      <c r="M107" s="53">
        <f t="shared" ref="M107:M131" si="41">IF(L107&lt;&gt;0,+H107-L107,0)</f>
        <v>0</v>
      </c>
      <c r="N107" s="112"/>
      <c r="O107" s="53">
        <f t="shared" ref="O107:O131" si="42">IF(N107&lt;&gt;0,+I107-N107,0)</f>
        <v>0</v>
      </c>
      <c r="P107" s="53">
        <f t="shared" ref="P107:P131" si="43">+O107-M107</f>
        <v>0</v>
      </c>
    </row>
    <row r="108" spans="1:16" ht="12.5">
      <c r="B108" t="str">
        <f t="shared" si="25"/>
        <v/>
      </c>
      <c r="C108" s="49">
        <f>IF(D94="","-",+C107+1)</f>
        <v>2026</v>
      </c>
      <c r="D108" s="11">
        <f>IF(F107+SUM(E$100:E107)=D$93,F107,D$93-SUM(E$100:E107))</f>
        <v>5905218.5574294021</v>
      </c>
      <c r="E108" s="374">
        <f t="shared" si="36"/>
        <v>525568.4705882353</v>
      </c>
      <c r="F108" s="54">
        <f t="shared" si="37"/>
        <v>5379650.086841167</v>
      </c>
      <c r="G108" s="54">
        <f t="shared" si="38"/>
        <v>5642434.3221352845</v>
      </c>
      <c r="H108" s="444">
        <f t="shared" si="39"/>
        <v>1150328.1685203677</v>
      </c>
      <c r="I108" s="445">
        <f t="shared" si="40"/>
        <v>1150328.1685203677</v>
      </c>
      <c r="J108" s="53">
        <f t="shared" si="26"/>
        <v>0</v>
      </c>
      <c r="K108" s="53"/>
      <c r="L108" s="112"/>
      <c r="M108" s="53">
        <f t="shared" si="41"/>
        <v>0</v>
      </c>
      <c r="N108" s="112"/>
      <c r="O108" s="53">
        <f t="shared" si="42"/>
        <v>0</v>
      </c>
      <c r="P108" s="53">
        <f t="shared" si="43"/>
        <v>0</v>
      </c>
    </row>
    <row r="109" spans="1:16" ht="12.5">
      <c r="B109" t="str">
        <f t="shared" si="25"/>
        <v/>
      </c>
      <c r="C109" s="49">
        <f>IF(D94="","-",+C108+1)</f>
        <v>2027</v>
      </c>
      <c r="D109" s="11">
        <f>IF(F108+SUM(E$100:E108)=D$93,F108,D$93-SUM(E$100:E108))</f>
        <v>5379650.086841167</v>
      </c>
      <c r="E109" s="374">
        <f t="shared" si="36"/>
        <v>525568.4705882353</v>
      </c>
      <c r="F109" s="54">
        <f t="shared" si="37"/>
        <v>4854081.6162529318</v>
      </c>
      <c r="G109" s="54">
        <f t="shared" si="38"/>
        <v>5116865.8515470494</v>
      </c>
      <c r="H109" s="444">
        <f t="shared" si="39"/>
        <v>1092134.4917877517</v>
      </c>
      <c r="I109" s="445">
        <f t="shared" si="40"/>
        <v>1092134.4917877517</v>
      </c>
      <c r="J109" s="53">
        <f t="shared" si="26"/>
        <v>0</v>
      </c>
      <c r="K109" s="53"/>
      <c r="L109" s="112"/>
      <c r="M109" s="53">
        <f t="shared" si="41"/>
        <v>0</v>
      </c>
      <c r="N109" s="112"/>
      <c r="O109" s="53">
        <f t="shared" si="42"/>
        <v>0</v>
      </c>
      <c r="P109" s="53">
        <f t="shared" si="43"/>
        <v>0</v>
      </c>
    </row>
    <row r="110" spans="1:16" ht="12.5">
      <c r="B110" t="str">
        <f t="shared" si="25"/>
        <v/>
      </c>
      <c r="C110" s="49">
        <f>IF(D94="","-",+C109+1)</f>
        <v>2028</v>
      </c>
      <c r="D110" s="11">
        <f>IF(F109+SUM(E$100:E109)=D$93,F109,D$93-SUM(E$100:E109))</f>
        <v>4854081.6162529318</v>
      </c>
      <c r="E110" s="374">
        <f t="shared" si="36"/>
        <v>525568.4705882353</v>
      </c>
      <c r="F110" s="54">
        <f t="shared" si="37"/>
        <v>4328513.1456646966</v>
      </c>
      <c r="G110" s="54">
        <f t="shared" si="38"/>
        <v>4591297.3809588142</v>
      </c>
      <c r="H110" s="444">
        <f t="shared" si="39"/>
        <v>1033940.8150551354</v>
      </c>
      <c r="I110" s="445">
        <f t="shared" si="40"/>
        <v>1033940.8150551354</v>
      </c>
      <c r="J110" s="53">
        <f t="shared" si="26"/>
        <v>0</v>
      </c>
      <c r="K110" s="53"/>
      <c r="L110" s="112"/>
      <c r="M110" s="53">
        <f t="shared" si="41"/>
        <v>0</v>
      </c>
      <c r="N110" s="112"/>
      <c r="O110" s="53">
        <f t="shared" si="42"/>
        <v>0</v>
      </c>
      <c r="P110" s="53">
        <f t="shared" si="43"/>
        <v>0</v>
      </c>
    </row>
    <row r="111" spans="1:16" ht="12.5">
      <c r="B111" t="str">
        <f t="shared" si="25"/>
        <v/>
      </c>
      <c r="C111" s="49">
        <f>IF(D94="","-",+C110+1)</f>
        <v>2029</v>
      </c>
      <c r="D111" s="11">
        <f>IF(F110+SUM(E$100:E110)=D$93,F110,D$93-SUM(E$100:E110))</f>
        <v>4328513.1456646966</v>
      </c>
      <c r="E111" s="374">
        <f t="shared" si="36"/>
        <v>525568.4705882353</v>
      </c>
      <c r="F111" s="54">
        <f t="shared" si="37"/>
        <v>3802944.6750764614</v>
      </c>
      <c r="G111" s="54">
        <f t="shared" si="38"/>
        <v>4065728.910370579</v>
      </c>
      <c r="H111" s="444">
        <f t="shared" si="39"/>
        <v>975747.13832251937</v>
      </c>
      <c r="I111" s="445">
        <f t="shared" si="40"/>
        <v>975747.13832251937</v>
      </c>
      <c r="J111" s="53">
        <f t="shared" si="26"/>
        <v>0</v>
      </c>
      <c r="K111" s="53"/>
      <c r="L111" s="112"/>
      <c r="M111" s="53">
        <f t="shared" si="41"/>
        <v>0</v>
      </c>
      <c r="N111" s="112"/>
      <c r="O111" s="53">
        <f t="shared" si="42"/>
        <v>0</v>
      </c>
      <c r="P111" s="53">
        <f t="shared" si="43"/>
        <v>0</v>
      </c>
    </row>
    <row r="112" spans="1:16" ht="12.5">
      <c r="B112" t="str">
        <f t="shared" si="25"/>
        <v/>
      </c>
      <c r="C112" s="49">
        <f>IF(D94="","-",+C111+1)</f>
        <v>2030</v>
      </c>
      <c r="D112" s="11">
        <f>IF(F111+SUM(E$100:E111)=D$93,F111,D$93-SUM(E$100:E111))</f>
        <v>3802944.6750764614</v>
      </c>
      <c r="E112" s="374">
        <f t="shared" si="36"/>
        <v>525568.4705882353</v>
      </c>
      <c r="F112" s="54">
        <f t="shared" si="37"/>
        <v>3277376.2044882262</v>
      </c>
      <c r="G112" s="54">
        <f t="shared" si="38"/>
        <v>3540160.4397823438</v>
      </c>
      <c r="H112" s="444">
        <f t="shared" si="39"/>
        <v>917553.46158990322</v>
      </c>
      <c r="I112" s="445">
        <f t="shared" si="40"/>
        <v>917553.46158990322</v>
      </c>
      <c r="J112" s="53">
        <f t="shared" si="26"/>
        <v>0</v>
      </c>
      <c r="K112" s="53"/>
      <c r="L112" s="112"/>
      <c r="M112" s="53">
        <f t="shared" si="41"/>
        <v>0</v>
      </c>
      <c r="N112" s="112"/>
      <c r="O112" s="53">
        <f t="shared" si="42"/>
        <v>0</v>
      </c>
      <c r="P112" s="53">
        <f t="shared" si="43"/>
        <v>0</v>
      </c>
    </row>
    <row r="113" spans="2:16" ht="12.5">
      <c r="B113" t="str">
        <f t="shared" si="25"/>
        <v/>
      </c>
      <c r="C113" s="49">
        <f>IF(D94="","-",+C112+1)</f>
        <v>2031</v>
      </c>
      <c r="D113" s="11">
        <f>IF(F112+SUM(E$100:E112)=D$93,F112,D$93-SUM(E$100:E112))</f>
        <v>3277376.2044882262</v>
      </c>
      <c r="E113" s="374">
        <f t="shared" si="36"/>
        <v>525568.4705882353</v>
      </c>
      <c r="F113" s="54">
        <f t="shared" si="37"/>
        <v>2751807.733899991</v>
      </c>
      <c r="G113" s="54">
        <f t="shared" si="38"/>
        <v>3014591.9691941086</v>
      </c>
      <c r="H113" s="444">
        <f t="shared" si="39"/>
        <v>859359.78485728707</v>
      </c>
      <c r="I113" s="445">
        <f t="shared" si="40"/>
        <v>859359.78485728707</v>
      </c>
      <c r="J113" s="53">
        <f t="shared" si="26"/>
        <v>0</v>
      </c>
      <c r="K113" s="53"/>
      <c r="L113" s="112"/>
      <c r="M113" s="53">
        <f t="shared" si="41"/>
        <v>0</v>
      </c>
      <c r="N113" s="112"/>
      <c r="O113" s="53">
        <f t="shared" si="42"/>
        <v>0</v>
      </c>
      <c r="P113" s="53">
        <f t="shared" si="43"/>
        <v>0</v>
      </c>
    </row>
    <row r="114" spans="2:16" ht="12.5">
      <c r="B114" t="str">
        <f t="shared" si="25"/>
        <v/>
      </c>
      <c r="C114" s="49">
        <f>IF(D94="","-",+C113+1)</f>
        <v>2032</v>
      </c>
      <c r="D114" s="11">
        <f>IF(F113+SUM(E$100:E113)=D$93,F113,D$93-SUM(E$100:E113))</f>
        <v>2751807.733899991</v>
      </c>
      <c r="E114" s="374">
        <f t="shared" si="36"/>
        <v>525568.4705882353</v>
      </c>
      <c r="F114" s="54">
        <f t="shared" si="37"/>
        <v>2226239.2633117558</v>
      </c>
      <c r="G114" s="54">
        <f t="shared" si="38"/>
        <v>2489023.4986058734</v>
      </c>
      <c r="H114" s="444">
        <f t="shared" si="39"/>
        <v>801166.10812467104</v>
      </c>
      <c r="I114" s="445">
        <f t="shared" si="40"/>
        <v>801166.10812467104</v>
      </c>
      <c r="J114" s="53">
        <f t="shared" si="26"/>
        <v>0</v>
      </c>
      <c r="K114" s="53"/>
      <c r="L114" s="112"/>
      <c r="M114" s="53">
        <f t="shared" si="41"/>
        <v>0</v>
      </c>
      <c r="N114" s="112"/>
      <c r="O114" s="53">
        <f t="shared" si="42"/>
        <v>0</v>
      </c>
      <c r="P114" s="53">
        <f t="shared" si="43"/>
        <v>0</v>
      </c>
    </row>
    <row r="115" spans="2:16" ht="12.5">
      <c r="B115" t="str">
        <f t="shared" si="25"/>
        <v/>
      </c>
      <c r="C115" s="49">
        <f>IF(D94="","-",+C114+1)</f>
        <v>2033</v>
      </c>
      <c r="D115" s="11">
        <f>IF(F114+SUM(E$100:E114)=D$93,F114,D$93-SUM(E$100:E114))</f>
        <v>2226239.2633117558</v>
      </c>
      <c r="E115" s="374">
        <f t="shared" si="36"/>
        <v>525568.4705882353</v>
      </c>
      <c r="F115" s="54">
        <f t="shared" si="37"/>
        <v>1700670.7927235207</v>
      </c>
      <c r="G115" s="54">
        <f t="shared" si="38"/>
        <v>1963455.0280176383</v>
      </c>
      <c r="H115" s="444">
        <f t="shared" si="39"/>
        <v>742972.431392055</v>
      </c>
      <c r="I115" s="445">
        <f t="shared" si="40"/>
        <v>742972.431392055</v>
      </c>
      <c r="J115" s="53">
        <f t="shared" si="26"/>
        <v>0</v>
      </c>
      <c r="K115" s="53"/>
      <c r="L115" s="112"/>
      <c r="M115" s="53">
        <f t="shared" si="41"/>
        <v>0</v>
      </c>
      <c r="N115" s="112"/>
      <c r="O115" s="53">
        <f t="shared" si="42"/>
        <v>0</v>
      </c>
      <c r="P115" s="53">
        <f t="shared" si="43"/>
        <v>0</v>
      </c>
    </row>
    <row r="116" spans="2:16" ht="12.5">
      <c r="B116" t="str">
        <f t="shared" si="25"/>
        <v/>
      </c>
      <c r="C116" s="49">
        <f>IF(D94="","-",+C115+1)</f>
        <v>2034</v>
      </c>
      <c r="D116" s="11">
        <f>IF(F115+SUM(E$100:E115)=D$93,F115,D$93-SUM(E$100:E115))</f>
        <v>1700670.7927235207</v>
      </c>
      <c r="E116" s="374">
        <f t="shared" si="36"/>
        <v>525568.4705882353</v>
      </c>
      <c r="F116" s="54">
        <f t="shared" si="37"/>
        <v>1175102.3221352855</v>
      </c>
      <c r="G116" s="54">
        <f t="shared" si="38"/>
        <v>1437886.5574294031</v>
      </c>
      <c r="H116" s="444">
        <f t="shared" si="39"/>
        <v>684778.75465943886</v>
      </c>
      <c r="I116" s="445">
        <f t="shared" si="40"/>
        <v>684778.75465943886</v>
      </c>
      <c r="J116" s="53">
        <f t="shared" si="26"/>
        <v>0</v>
      </c>
      <c r="K116" s="53"/>
      <c r="L116" s="112"/>
      <c r="M116" s="53">
        <f t="shared" si="41"/>
        <v>0</v>
      </c>
      <c r="N116" s="112"/>
      <c r="O116" s="53">
        <f t="shared" si="42"/>
        <v>0</v>
      </c>
      <c r="P116" s="53">
        <f t="shared" si="43"/>
        <v>0</v>
      </c>
    </row>
    <row r="117" spans="2:16" ht="12.5">
      <c r="B117" t="str">
        <f t="shared" si="25"/>
        <v/>
      </c>
      <c r="C117" s="49">
        <f>IF(D94="","-",+C116+1)</f>
        <v>2035</v>
      </c>
      <c r="D117" s="11">
        <f>IF(F116+SUM(E$100:E116)=D$93,F116,D$93-SUM(E$100:E116))</f>
        <v>1175102.3221352855</v>
      </c>
      <c r="E117" s="374">
        <f t="shared" si="36"/>
        <v>525568.4705882353</v>
      </c>
      <c r="F117" s="54">
        <f t="shared" si="37"/>
        <v>649533.85154705017</v>
      </c>
      <c r="G117" s="54">
        <f t="shared" si="38"/>
        <v>912318.08684116788</v>
      </c>
      <c r="H117" s="444">
        <f t="shared" si="39"/>
        <v>626585.07792682271</v>
      </c>
      <c r="I117" s="445">
        <f t="shared" si="40"/>
        <v>626585.07792682271</v>
      </c>
      <c r="J117" s="53">
        <f t="shared" si="26"/>
        <v>0</v>
      </c>
      <c r="K117" s="53"/>
      <c r="L117" s="112"/>
      <c r="M117" s="53">
        <f t="shared" si="41"/>
        <v>0</v>
      </c>
      <c r="N117" s="112"/>
      <c r="O117" s="53">
        <f t="shared" si="42"/>
        <v>0</v>
      </c>
      <c r="P117" s="53">
        <f t="shared" si="43"/>
        <v>0</v>
      </c>
    </row>
    <row r="118" spans="2:16" ht="12.5">
      <c r="B118" t="str">
        <f t="shared" si="25"/>
        <v/>
      </c>
      <c r="C118" s="49">
        <f>IF(D94="","-",+C117+1)</f>
        <v>2036</v>
      </c>
      <c r="D118" s="11">
        <f>IF(F117+SUM(E$100:E117)=D$93,F117,D$93-SUM(E$100:E117))</f>
        <v>649533.85154705017</v>
      </c>
      <c r="E118" s="374">
        <f t="shared" si="36"/>
        <v>525568.4705882353</v>
      </c>
      <c r="F118" s="54">
        <f t="shared" si="37"/>
        <v>123965.38095881487</v>
      </c>
      <c r="G118" s="54">
        <f t="shared" si="38"/>
        <v>386749.61625293252</v>
      </c>
      <c r="H118" s="444">
        <f t="shared" si="39"/>
        <v>568391.40119420667</v>
      </c>
      <c r="I118" s="445">
        <f t="shared" si="40"/>
        <v>568391.40119420667</v>
      </c>
      <c r="J118" s="53">
        <f t="shared" si="26"/>
        <v>0</v>
      </c>
      <c r="K118" s="53"/>
      <c r="L118" s="112"/>
      <c r="M118" s="53">
        <f t="shared" si="41"/>
        <v>0</v>
      </c>
      <c r="N118" s="112"/>
      <c r="O118" s="53">
        <f t="shared" si="42"/>
        <v>0</v>
      </c>
      <c r="P118" s="53">
        <f t="shared" si="43"/>
        <v>0</v>
      </c>
    </row>
    <row r="119" spans="2:16" ht="12.5">
      <c r="B119" t="str">
        <f t="shared" si="25"/>
        <v/>
      </c>
      <c r="C119" s="49">
        <f>IF(D94="","-",+C118+1)</f>
        <v>2037</v>
      </c>
      <c r="D119" s="11">
        <f>IF(F118+SUM(E$100:E118)=D$93,F118,D$93-SUM(E$100:E118))</f>
        <v>123965.38095881487</v>
      </c>
      <c r="E119" s="374">
        <f t="shared" si="36"/>
        <v>123965.38095881487</v>
      </c>
      <c r="F119" s="54">
        <f t="shared" si="37"/>
        <v>0</v>
      </c>
      <c r="G119" s="54">
        <f t="shared" si="38"/>
        <v>61982.690479407436</v>
      </c>
      <c r="H119" s="444">
        <f t="shared" si="39"/>
        <v>130828.42707864652</v>
      </c>
      <c r="I119" s="445">
        <f t="shared" si="40"/>
        <v>130828.42707864652</v>
      </c>
      <c r="J119" s="53">
        <f t="shared" si="26"/>
        <v>0</v>
      </c>
      <c r="K119" s="53"/>
      <c r="L119" s="112"/>
      <c r="M119" s="53">
        <f t="shared" si="41"/>
        <v>0</v>
      </c>
      <c r="N119" s="112"/>
      <c r="O119" s="53">
        <f t="shared" si="42"/>
        <v>0</v>
      </c>
      <c r="P119" s="53">
        <f t="shared" si="43"/>
        <v>0</v>
      </c>
    </row>
    <row r="120" spans="2:16" ht="12.5">
      <c r="B120" t="str">
        <f t="shared" si="25"/>
        <v/>
      </c>
      <c r="C120" s="49">
        <f>IF(D94="","-",+C119+1)</f>
        <v>2038</v>
      </c>
      <c r="D120" s="11">
        <f>IF(F119+SUM(E$100:E119)=D$93,F119,D$93-SUM(E$100:E119))</f>
        <v>0</v>
      </c>
      <c r="E120" s="374">
        <f t="shared" si="36"/>
        <v>0</v>
      </c>
      <c r="F120" s="54">
        <f t="shared" si="37"/>
        <v>0</v>
      </c>
      <c r="G120" s="54">
        <f t="shared" si="38"/>
        <v>0</v>
      </c>
      <c r="H120" s="444">
        <f t="shared" si="39"/>
        <v>0</v>
      </c>
      <c r="I120" s="445">
        <f t="shared" si="40"/>
        <v>0</v>
      </c>
      <c r="J120" s="53">
        <f t="shared" si="26"/>
        <v>0</v>
      </c>
      <c r="K120" s="53"/>
      <c r="L120" s="112"/>
      <c r="M120" s="53">
        <f t="shared" si="41"/>
        <v>0</v>
      </c>
      <c r="N120" s="112"/>
      <c r="O120" s="53">
        <f t="shared" si="42"/>
        <v>0</v>
      </c>
      <c r="P120" s="53">
        <f t="shared" si="43"/>
        <v>0</v>
      </c>
    </row>
    <row r="121" spans="2:16" ht="12.5">
      <c r="B121" t="str">
        <f t="shared" si="25"/>
        <v/>
      </c>
      <c r="C121" s="49">
        <f>IF(D94="","-",+C120+1)</f>
        <v>2039</v>
      </c>
      <c r="D121" s="11">
        <f>IF(F120+SUM(E$100:E120)=D$93,F120,D$93-SUM(E$100:E120))</f>
        <v>0</v>
      </c>
      <c r="E121" s="374">
        <f t="shared" si="36"/>
        <v>0</v>
      </c>
      <c r="F121" s="54">
        <f t="shared" si="37"/>
        <v>0</v>
      </c>
      <c r="G121" s="54">
        <f t="shared" si="38"/>
        <v>0</v>
      </c>
      <c r="H121" s="444">
        <f t="shared" si="39"/>
        <v>0</v>
      </c>
      <c r="I121" s="445">
        <f t="shared" si="40"/>
        <v>0</v>
      </c>
      <c r="J121" s="53">
        <f t="shared" si="26"/>
        <v>0</v>
      </c>
      <c r="K121" s="53"/>
      <c r="L121" s="112"/>
      <c r="M121" s="53">
        <f t="shared" si="41"/>
        <v>0</v>
      </c>
      <c r="N121" s="112"/>
      <c r="O121" s="53">
        <f t="shared" si="42"/>
        <v>0</v>
      </c>
      <c r="P121" s="53">
        <f t="shared" si="43"/>
        <v>0</v>
      </c>
    </row>
    <row r="122" spans="2:16" ht="12.5">
      <c r="B122" t="str">
        <f t="shared" si="25"/>
        <v/>
      </c>
      <c r="C122" s="49">
        <f>IF(D94="","-",+C121+1)</f>
        <v>2040</v>
      </c>
      <c r="D122" s="11">
        <f>IF(F121+SUM(E$100:E121)=D$93,F121,D$93-SUM(E$100:E121))</f>
        <v>0</v>
      </c>
      <c r="E122" s="374">
        <f t="shared" si="36"/>
        <v>0</v>
      </c>
      <c r="F122" s="54">
        <f t="shared" si="37"/>
        <v>0</v>
      </c>
      <c r="G122" s="54">
        <f t="shared" si="38"/>
        <v>0</v>
      </c>
      <c r="H122" s="444">
        <f t="shared" si="39"/>
        <v>0</v>
      </c>
      <c r="I122" s="445">
        <f t="shared" si="40"/>
        <v>0</v>
      </c>
      <c r="J122" s="53">
        <f t="shared" si="26"/>
        <v>0</v>
      </c>
      <c r="K122" s="53"/>
      <c r="L122" s="112"/>
      <c r="M122" s="53">
        <f t="shared" si="41"/>
        <v>0</v>
      </c>
      <c r="N122" s="112"/>
      <c r="O122" s="53">
        <f t="shared" si="42"/>
        <v>0</v>
      </c>
      <c r="P122" s="53">
        <f t="shared" si="43"/>
        <v>0</v>
      </c>
    </row>
    <row r="123" spans="2:16" ht="12.5">
      <c r="B123" t="str">
        <f t="shared" si="25"/>
        <v/>
      </c>
      <c r="C123" s="49">
        <f>IF(D94="","-",+C122+1)</f>
        <v>2041</v>
      </c>
      <c r="D123" s="11">
        <f>IF(F122+SUM(E$100:E122)=D$93,F122,D$93-SUM(E$100:E122))</f>
        <v>0</v>
      </c>
      <c r="E123" s="374">
        <f t="shared" si="36"/>
        <v>0</v>
      </c>
      <c r="F123" s="54">
        <f t="shared" si="37"/>
        <v>0</v>
      </c>
      <c r="G123" s="54">
        <f t="shared" si="38"/>
        <v>0</v>
      </c>
      <c r="H123" s="444">
        <f t="shared" si="39"/>
        <v>0</v>
      </c>
      <c r="I123" s="445">
        <f t="shared" si="40"/>
        <v>0</v>
      </c>
      <c r="J123" s="53">
        <f t="shared" si="26"/>
        <v>0</v>
      </c>
      <c r="K123" s="53"/>
      <c r="L123" s="112"/>
      <c r="M123" s="53">
        <f t="shared" si="41"/>
        <v>0</v>
      </c>
      <c r="N123" s="112"/>
      <c r="O123" s="53">
        <f t="shared" si="42"/>
        <v>0</v>
      </c>
      <c r="P123" s="53">
        <f t="shared" si="43"/>
        <v>0</v>
      </c>
    </row>
    <row r="124" spans="2:16" ht="12.5">
      <c r="B124" t="str">
        <f t="shared" si="25"/>
        <v/>
      </c>
      <c r="C124" s="49">
        <f>IF(D94="","-",+C123+1)</f>
        <v>2042</v>
      </c>
      <c r="D124" s="11">
        <f>IF(F123+SUM(E$100:E123)=D$93,F123,D$93-SUM(E$100:E123))</f>
        <v>0</v>
      </c>
      <c r="E124" s="374">
        <f t="shared" si="36"/>
        <v>0</v>
      </c>
      <c r="F124" s="54">
        <f t="shared" si="37"/>
        <v>0</v>
      </c>
      <c r="G124" s="54">
        <f t="shared" si="38"/>
        <v>0</v>
      </c>
      <c r="H124" s="444">
        <f t="shared" si="39"/>
        <v>0</v>
      </c>
      <c r="I124" s="445">
        <f t="shared" si="40"/>
        <v>0</v>
      </c>
      <c r="J124" s="53">
        <f t="shared" si="26"/>
        <v>0</v>
      </c>
      <c r="K124" s="53"/>
      <c r="L124" s="112"/>
      <c r="M124" s="53">
        <f t="shared" si="41"/>
        <v>0</v>
      </c>
      <c r="N124" s="112"/>
      <c r="O124" s="53">
        <f t="shared" si="42"/>
        <v>0</v>
      </c>
      <c r="P124" s="53">
        <f t="shared" si="43"/>
        <v>0</v>
      </c>
    </row>
    <row r="125" spans="2:16" ht="12.5">
      <c r="B125" t="str">
        <f t="shared" si="25"/>
        <v/>
      </c>
      <c r="C125" s="49">
        <f>IF(D94="","-",+C124+1)</f>
        <v>2043</v>
      </c>
      <c r="D125" s="11">
        <f>IF(F124+SUM(E$100:E124)=D$93,F124,D$93-SUM(E$100:E124))</f>
        <v>0</v>
      </c>
      <c r="E125" s="374">
        <f t="shared" si="36"/>
        <v>0</v>
      </c>
      <c r="F125" s="54">
        <f t="shared" si="37"/>
        <v>0</v>
      </c>
      <c r="G125" s="54">
        <f t="shared" si="38"/>
        <v>0</v>
      </c>
      <c r="H125" s="444">
        <f t="shared" si="39"/>
        <v>0</v>
      </c>
      <c r="I125" s="445">
        <f t="shared" si="40"/>
        <v>0</v>
      </c>
      <c r="J125" s="53">
        <f t="shared" si="26"/>
        <v>0</v>
      </c>
      <c r="K125" s="53"/>
      <c r="L125" s="112"/>
      <c r="M125" s="53">
        <f t="shared" si="41"/>
        <v>0</v>
      </c>
      <c r="N125" s="112"/>
      <c r="O125" s="53">
        <f t="shared" si="42"/>
        <v>0</v>
      </c>
      <c r="P125" s="53">
        <f t="shared" si="43"/>
        <v>0</v>
      </c>
    </row>
    <row r="126" spans="2:16" ht="12.5">
      <c r="B126" t="str">
        <f t="shared" si="25"/>
        <v/>
      </c>
      <c r="C126" s="49">
        <f>IF(D94="","-",+C125+1)</f>
        <v>2044</v>
      </c>
      <c r="D126" s="11">
        <f>IF(F125+SUM(E$100:E125)=D$93,F125,D$93-SUM(E$100:E125))</f>
        <v>0</v>
      </c>
      <c r="E126" s="374">
        <f t="shared" si="36"/>
        <v>0</v>
      </c>
      <c r="F126" s="54">
        <f t="shared" si="37"/>
        <v>0</v>
      </c>
      <c r="G126" s="54">
        <f t="shared" si="38"/>
        <v>0</v>
      </c>
      <c r="H126" s="444">
        <f t="shared" si="39"/>
        <v>0</v>
      </c>
      <c r="I126" s="445">
        <f t="shared" si="40"/>
        <v>0</v>
      </c>
      <c r="J126" s="53">
        <f t="shared" si="26"/>
        <v>0</v>
      </c>
      <c r="K126" s="53"/>
      <c r="L126" s="112"/>
      <c r="M126" s="53">
        <f t="shared" si="41"/>
        <v>0</v>
      </c>
      <c r="N126" s="112"/>
      <c r="O126" s="53">
        <f t="shared" si="42"/>
        <v>0</v>
      </c>
      <c r="P126" s="53">
        <f t="shared" si="43"/>
        <v>0</v>
      </c>
    </row>
    <row r="127" spans="2:16" ht="12.5">
      <c r="B127" t="str">
        <f t="shared" si="25"/>
        <v/>
      </c>
      <c r="C127" s="49">
        <f>IF(D94="","-",+C126+1)</f>
        <v>2045</v>
      </c>
      <c r="D127" s="11">
        <f>IF(F126+SUM(E$100:E126)=D$93,F126,D$93-SUM(E$100:E126))</f>
        <v>0</v>
      </c>
      <c r="E127" s="374">
        <f t="shared" si="36"/>
        <v>0</v>
      </c>
      <c r="F127" s="54">
        <f t="shared" si="37"/>
        <v>0</v>
      </c>
      <c r="G127" s="54">
        <f t="shared" si="38"/>
        <v>0</v>
      </c>
      <c r="H127" s="444">
        <f t="shared" si="39"/>
        <v>0</v>
      </c>
      <c r="I127" s="445">
        <f t="shared" si="40"/>
        <v>0</v>
      </c>
      <c r="J127" s="53">
        <f t="shared" si="26"/>
        <v>0</v>
      </c>
      <c r="K127" s="53"/>
      <c r="L127" s="112"/>
      <c r="M127" s="53">
        <f t="shared" si="41"/>
        <v>0</v>
      </c>
      <c r="N127" s="112"/>
      <c r="O127" s="53">
        <f t="shared" si="42"/>
        <v>0</v>
      </c>
      <c r="P127" s="53">
        <f t="shared" si="43"/>
        <v>0</v>
      </c>
    </row>
    <row r="128" spans="2:16" ht="12.5">
      <c r="B128" t="str">
        <f t="shared" si="25"/>
        <v/>
      </c>
      <c r="C128" s="49">
        <f>IF(D94="","-",+C127+1)</f>
        <v>2046</v>
      </c>
      <c r="D128" s="11">
        <f>IF(F127+SUM(E$100:E127)=D$93,F127,D$93-SUM(E$100:E127))</f>
        <v>0</v>
      </c>
      <c r="E128" s="374">
        <f t="shared" si="36"/>
        <v>0</v>
      </c>
      <c r="F128" s="54">
        <f t="shared" si="37"/>
        <v>0</v>
      </c>
      <c r="G128" s="54">
        <f t="shared" si="38"/>
        <v>0</v>
      </c>
      <c r="H128" s="444">
        <f t="shared" si="39"/>
        <v>0</v>
      </c>
      <c r="I128" s="445">
        <f t="shared" si="40"/>
        <v>0</v>
      </c>
      <c r="J128" s="53">
        <f t="shared" si="26"/>
        <v>0</v>
      </c>
      <c r="K128" s="53"/>
      <c r="L128" s="112"/>
      <c r="M128" s="53">
        <f t="shared" si="41"/>
        <v>0</v>
      </c>
      <c r="N128" s="112"/>
      <c r="O128" s="53">
        <f t="shared" si="42"/>
        <v>0</v>
      </c>
      <c r="P128" s="53">
        <f t="shared" si="43"/>
        <v>0</v>
      </c>
    </row>
    <row r="129" spans="2:16" ht="12.5">
      <c r="B129" t="str">
        <f t="shared" si="25"/>
        <v/>
      </c>
      <c r="C129" s="49">
        <f>IF(D94="","-",+C128+1)</f>
        <v>2047</v>
      </c>
      <c r="D129" s="11">
        <f>IF(F128+SUM(E$100:E128)=D$93,F128,D$93-SUM(E$100:E128))</f>
        <v>0</v>
      </c>
      <c r="E129" s="374">
        <f t="shared" si="36"/>
        <v>0</v>
      </c>
      <c r="F129" s="54">
        <f t="shared" si="37"/>
        <v>0</v>
      </c>
      <c r="G129" s="54">
        <f t="shared" si="38"/>
        <v>0</v>
      </c>
      <c r="H129" s="444">
        <f t="shared" si="39"/>
        <v>0</v>
      </c>
      <c r="I129" s="445">
        <f t="shared" si="40"/>
        <v>0</v>
      </c>
      <c r="J129" s="53">
        <f t="shared" si="26"/>
        <v>0</v>
      </c>
      <c r="K129" s="53"/>
      <c r="L129" s="112"/>
      <c r="M129" s="53">
        <f t="shared" si="41"/>
        <v>0</v>
      </c>
      <c r="N129" s="112"/>
      <c r="O129" s="53">
        <f t="shared" si="42"/>
        <v>0</v>
      </c>
      <c r="P129" s="53">
        <f t="shared" si="43"/>
        <v>0</v>
      </c>
    </row>
    <row r="130" spans="2:16" ht="12.5">
      <c r="B130" t="str">
        <f t="shared" si="25"/>
        <v/>
      </c>
      <c r="C130" s="49">
        <f>IF(D94="","-",+C129+1)</f>
        <v>2048</v>
      </c>
      <c r="D130" s="11">
        <f>IF(F129+SUM(E$100:E129)=D$93,F129,D$93-SUM(E$100:E129))</f>
        <v>0</v>
      </c>
      <c r="E130" s="374">
        <f t="shared" si="36"/>
        <v>0</v>
      </c>
      <c r="F130" s="54">
        <f t="shared" si="37"/>
        <v>0</v>
      </c>
      <c r="G130" s="54">
        <f t="shared" si="38"/>
        <v>0</v>
      </c>
      <c r="H130" s="444">
        <f t="shared" si="39"/>
        <v>0</v>
      </c>
      <c r="I130" s="445">
        <f t="shared" si="40"/>
        <v>0</v>
      </c>
      <c r="J130" s="53">
        <f t="shared" si="26"/>
        <v>0</v>
      </c>
      <c r="K130" s="53"/>
      <c r="L130" s="112"/>
      <c r="M130" s="53">
        <f t="shared" si="41"/>
        <v>0</v>
      </c>
      <c r="N130" s="112"/>
      <c r="O130" s="53">
        <f t="shared" si="42"/>
        <v>0</v>
      </c>
      <c r="P130" s="53">
        <f t="shared" si="43"/>
        <v>0</v>
      </c>
    </row>
    <row r="131" spans="2:16" ht="12.5">
      <c r="B131" t="str">
        <f t="shared" si="25"/>
        <v/>
      </c>
      <c r="C131" s="49">
        <f>IF(D94="","-",+C130+1)</f>
        <v>2049</v>
      </c>
      <c r="D131" s="11">
        <f>IF(F130+SUM(E$100:E130)=D$93,F130,D$93-SUM(E$100:E130))</f>
        <v>0</v>
      </c>
      <c r="E131" s="374">
        <f t="shared" si="36"/>
        <v>0</v>
      </c>
      <c r="F131" s="54">
        <f t="shared" si="37"/>
        <v>0</v>
      </c>
      <c r="G131" s="54">
        <f t="shared" si="38"/>
        <v>0</v>
      </c>
      <c r="H131" s="444">
        <f t="shared" si="39"/>
        <v>0</v>
      </c>
      <c r="I131" s="445">
        <f t="shared" si="40"/>
        <v>0</v>
      </c>
      <c r="J131" s="53">
        <f t="shared" si="26"/>
        <v>0</v>
      </c>
      <c r="K131" s="53"/>
      <c r="L131" s="112"/>
      <c r="M131" s="53">
        <f t="shared" si="41"/>
        <v>0</v>
      </c>
      <c r="N131" s="112"/>
      <c r="O131" s="53">
        <f t="shared" si="42"/>
        <v>0</v>
      </c>
      <c r="P131" s="53">
        <f t="shared" si="43"/>
        <v>0</v>
      </c>
    </row>
    <row r="132" spans="2:16" ht="12.5">
      <c r="B132" t="str">
        <f t="shared" si="25"/>
        <v/>
      </c>
      <c r="C132" s="49">
        <f>IF(D94="","-",+C131+1)</f>
        <v>2050</v>
      </c>
      <c r="D132" s="11">
        <f>IF(F131+SUM(E$100:E131)=D$93,F131,D$93-SUM(E$100:E131))</f>
        <v>0</v>
      </c>
      <c r="E132" s="374">
        <f t="shared" si="36"/>
        <v>0</v>
      </c>
      <c r="F132" s="54">
        <f t="shared" si="37"/>
        <v>0</v>
      </c>
      <c r="G132" s="54">
        <f t="shared" si="38"/>
        <v>0</v>
      </c>
      <c r="H132" s="444">
        <f t="shared" si="39"/>
        <v>0</v>
      </c>
      <c r="I132" s="445">
        <f t="shared" si="40"/>
        <v>0</v>
      </c>
      <c r="J132" s="53">
        <f t="shared" ref="J132:J155" si="44">+I542-H542</f>
        <v>0</v>
      </c>
      <c r="K132" s="53"/>
      <c r="L132" s="112"/>
      <c r="M132" s="53">
        <f t="shared" ref="M132:M155" si="45">IF(L542&lt;&gt;0,+H542-L542,0)</f>
        <v>0</v>
      </c>
      <c r="N132" s="112"/>
      <c r="O132" s="53">
        <f t="shared" ref="O132:O155" si="46">IF(N542&lt;&gt;0,+I542-N542,0)</f>
        <v>0</v>
      </c>
      <c r="P132" s="53">
        <f t="shared" ref="P132:P155" si="47">+O542-M542</f>
        <v>0</v>
      </c>
    </row>
    <row r="133" spans="2:16" ht="12.5">
      <c r="B133" t="str">
        <f t="shared" si="25"/>
        <v/>
      </c>
      <c r="C133" s="49">
        <f>IF(D94="","-",+C132+1)</f>
        <v>2051</v>
      </c>
      <c r="D133" s="11">
        <f>IF(F132+SUM(E$100:E132)=D$93,F132,D$93-SUM(E$100:E132))</f>
        <v>0</v>
      </c>
      <c r="E133" s="374">
        <f t="shared" si="36"/>
        <v>0</v>
      </c>
      <c r="F133" s="54">
        <f t="shared" si="37"/>
        <v>0</v>
      </c>
      <c r="G133" s="54">
        <f t="shared" si="38"/>
        <v>0</v>
      </c>
      <c r="H133" s="444">
        <f t="shared" si="39"/>
        <v>0</v>
      </c>
      <c r="I133" s="445">
        <f t="shared" si="40"/>
        <v>0</v>
      </c>
      <c r="J133" s="53">
        <f t="shared" si="44"/>
        <v>0</v>
      </c>
      <c r="K133" s="53"/>
      <c r="L133" s="112"/>
      <c r="M133" s="53">
        <f t="shared" si="45"/>
        <v>0</v>
      </c>
      <c r="N133" s="112"/>
      <c r="O133" s="53">
        <f t="shared" si="46"/>
        <v>0</v>
      </c>
      <c r="P133" s="53">
        <f t="shared" si="47"/>
        <v>0</v>
      </c>
    </row>
    <row r="134" spans="2:16" ht="12.5">
      <c r="B134" t="str">
        <f t="shared" si="25"/>
        <v/>
      </c>
      <c r="C134" s="49">
        <f>IF(D94="","-",+C133+1)</f>
        <v>2052</v>
      </c>
      <c r="D134" s="11">
        <f>IF(F133+SUM(E$100:E133)=D$93,F133,D$93-SUM(E$100:E133))</f>
        <v>0</v>
      </c>
      <c r="E134" s="374">
        <f t="shared" si="36"/>
        <v>0</v>
      </c>
      <c r="F134" s="54">
        <f t="shared" si="37"/>
        <v>0</v>
      </c>
      <c r="G134" s="54">
        <f t="shared" si="38"/>
        <v>0</v>
      </c>
      <c r="H134" s="444">
        <f t="shared" si="39"/>
        <v>0</v>
      </c>
      <c r="I134" s="445">
        <f t="shared" si="40"/>
        <v>0</v>
      </c>
      <c r="J134" s="53">
        <f t="shared" si="44"/>
        <v>0</v>
      </c>
      <c r="K134" s="53"/>
      <c r="L134" s="112"/>
      <c r="M134" s="53">
        <f t="shared" si="45"/>
        <v>0</v>
      </c>
      <c r="N134" s="112"/>
      <c r="O134" s="53">
        <f t="shared" si="46"/>
        <v>0</v>
      </c>
      <c r="P134" s="53">
        <f t="shared" si="47"/>
        <v>0</v>
      </c>
    </row>
    <row r="135" spans="2:16" ht="12.5">
      <c r="B135" t="str">
        <f t="shared" si="25"/>
        <v/>
      </c>
      <c r="C135" s="49">
        <f>IF(D94="","-",+C134+1)</f>
        <v>2053</v>
      </c>
      <c r="D135" s="11">
        <f>IF(F134+SUM(E$100:E134)=D$93,F134,D$93-SUM(E$100:E134))</f>
        <v>0</v>
      </c>
      <c r="E135" s="374">
        <f t="shared" si="36"/>
        <v>0</v>
      </c>
      <c r="F135" s="54">
        <f t="shared" si="37"/>
        <v>0</v>
      </c>
      <c r="G135" s="54">
        <f t="shared" si="38"/>
        <v>0</v>
      </c>
      <c r="H135" s="444">
        <f t="shared" si="39"/>
        <v>0</v>
      </c>
      <c r="I135" s="445">
        <f t="shared" si="40"/>
        <v>0</v>
      </c>
      <c r="J135" s="53">
        <f t="shared" si="44"/>
        <v>0</v>
      </c>
      <c r="K135" s="53"/>
      <c r="L135" s="112"/>
      <c r="M135" s="53">
        <f t="shared" si="45"/>
        <v>0</v>
      </c>
      <c r="N135" s="112"/>
      <c r="O135" s="53">
        <f t="shared" si="46"/>
        <v>0</v>
      </c>
      <c r="P135" s="53">
        <f t="shared" si="47"/>
        <v>0</v>
      </c>
    </row>
    <row r="136" spans="2:16" ht="12.5">
      <c r="B136" t="str">
        <f t="shared" si="25"/>
        <v/>
      </c>
      <c r="C136" s="49">
        <f>IF(D94="","-",+C135+1)</f>
        <v>2054</v>
      </c>
      <c r="D136" s="11">
        <f>IF(F135+SUM(E$100:E135)=D$93,F135,D$93-SUM(E$100:E135))</f>
        <v>0</v>
      </c>
      <c r="E136" s="374">
        <f t="shared" si="36"/>
        <v>0</v>
      </c>
      <c r="F136" s="54">
        <f t="shared" si="37"/>
        <v>0</v>
      </c>
      <c r="G136" s="54">
        <f t="shared" si="38"/>
        <v>0</v>
      </c>
      <c r="H136" s="444">
        <f t="shared" si="39"/>
        <v>0</v>
      </c>
      <c r="I136" s="445">
        <f t="shared" si="40"/>
        <v>0</v>
      </c>
      <c r="J136" s="53">
        <f t="shared" si="44"/>
        <v>0</v>
      </c>
      <c r="K136" s="53"/>
      <c r="L136" s="112"/>
      <c r="M136" s="53">
        <f t="shared" si="45"/>
        <v>0</v>
      </c>
      <c r="N136" s="112"/>
      <c r="O136" s="53">
        <f t="shared" si="46"/>
        <v>0</v>
      </c>
      <c r="P136" s="53">
        <f t="shared" si="47"/>
        <v>0</v>
      </c>
    </row>
    <row r="137" spans="2:16" ht="12.5">
      <c r="B137" t="str">
        <f t="shared" si="25"/>
        <v/>
      </c>
      <c r="C137" s="49">
        <f>IF(D94="","-",+C136+1)</f>
        <v>2055</v>
      </c>
      <c r="D137" s="11">
        <f>IF(F136+SUM(E$100:E136)=D$93,F136,D$93-SUM(E$100:E136))</f>
        <v>0</v>
      </c>
      <c r="E137" s="374">
        <f t="shared" si="36"/>
        <v>0</v>
      </c>
      <c r="F137" s="54">
        <f t="shared" si="37"/>
        <v>0</v>
      </c>
      <c r="G137" s="54">
        <f t="shared" si="38"/>
        <v>0</v>
      </c>
      <c r="H137" s="444">
        <f t="shared" si="39"/>
        <v>0</v>
      </c>
      <c r="I137" s="445">
        <f t="shared" si="40"/>
        <v>0</v>
      </c>
      <c r="J137" s="53">
        <f t="shared" si="44"/>
        <v>0</v>
      </c>
      <c r="K137" s="53"/>
      <c r="L137" s="112"/>
      <c r="M137" s="53">
        <f t="shared" si="45"/>
        <v>0</v>
      </c>
      <c r="N137" s="112"/>
      <c r="O137" s="53">
        <f t="shared" si="46"/>
        <v>0</v>
      </c>
      <c r="P137" s="53">
        <f t="shared" si="47"/>
        <v>0</v>
      </c>
    </row>
    <row r="138" spans="2:16" ht="12.5">
      <c r="B138" t="str">
        <f t="shared" si="25"/>
        <v/>
      </c>
      <c r="C138" s="49">
        <f>IF(D94="","-",+C137+1)</f>
        <v>2056</v>
      </c>
      <c r="D138" s="11">
        <f>IF(F137+SUM(E$100:E137)=D$93,F137,D$93-SUM(E$100:E137))</f>
        <v>0</v>
      </c>
      <c r="E138" s="374">
        <f t="shared" si="36"/>
        <v>0</v>
      </c>
      <c r="F138" s="54">
        <f t="shared" si="37"/>
        <v>0</v>
      </c>
      <c r="G138" s="54">
        <f t="shared" si="38"/>
        <v>0</v>
      </c>
      <c r="H138" s="444">
        <f t="shared" si="39"/>
        <v>0</v>
      </c>
      <c r="I138" s="445">
        <f t="shared" si="40"/>
        <v>0</v>
      </c>
      <c r="J138" s="53">
        <f t="shared" si="44"/>
        <v>0</v>
      </c>
      <c r="K138" s="53"/>
      <c r="L138" s="112"/>
      <c r="M138" s="53">
        <f t="shared" si="45"/>
        <v>0</v>
      </c>
      <c r="N138" s="112"/>
      <c r="O138" s="53">
        <f t="shared" si="46"/>
        <v>0</v>
      </c>
      <c r="P138" s="53">
        <f t="shared" si="47"/>
        <v>0</v>
      </c>
    </row>
    <row r="139" spans="2:16" ht="12.5">
      <c r="B139" t="str">
        <f t="shared" si="25"/>
        <v/>
      </c>
      <c r="C139" s="49">
        <f>IF(D94="","-",+C138+1)</f>
        <v>2057</v>
      </c>
      <c r="D139" s="11">
        <f>IF(F138+SUM(E$100:E138)=D$93,F138,D$93-SUM(E$100:E138))</f>
        <v>0</v>
      </c>
      <c r="E139" s="374">
        <f t="shared" si="36"/>
        <v>0</v>
      </c>
      <c r="F139" s="54">
        <f t="shared" si="37"/>
        <v>0</v>
      </c>
      <c r="G139" s="54">
        <f t="shared" si="38"/>
        <v>0</v>
      </c>
      <c r="H139" s="444">
        <f t="shared" si="39"/>
        <v>0</v>
      </c>
      <c r="I139" s="445">
        <f t="shared" si="40"/>
        <v>0</v>
      </c>
      <c r="J139" s="53">
        <f t="shared" si="44"/>
        <v>0</v>
      </c>
      <c r="K139" s="53"/>
      <c r="L139" s="112"/>
      <c r="M139" s="53">
        <f t="shared" si="45"/>
        <v>0</v>
      </c>
      <c r="N139" s="112"/>
      <c r="O139" s="53">
        <f t="shared" si="46"/>
        <v>0</v>
      </c>
      <c r="P139" s="53">
        <f t="shared" si="47"/>
        <v>0</v>
      </c>
    </row>
    <row r="140" spans="2:16" ht="12.5">
      <c r="B140" t="str">
        <f t="shared" si="25"/>
        <v/>
      </c>
      <c r="C140" s="49">
        <f>IF(D94="","-",+C139+1)</f>
        <v>2058</v>
      </c>
      <c r="D140" s="11">
        <f>IF(F139+SUM(E$100:E139)=D$93,F139,D$93-SUM(E$100:E139))</f>
        <v>0</v>
      </c>
      <c r="E140" s="374">
        <f t="shared" si="36"/>
        <v>0</v>
      </c>
      <c r="F140" s="54">
        <f t="shared" si="37"/>
        <v>0</v>
      </c>
      <c r="G140" s="54">
        <f t="shared" si="38"/>
        <v>0</v>
      </c>
      <c r="H140" s="444">
        <f t="shared" si="39"/>
        <v>0</v>
      </c>
      <c r="I140" s="445">
        <f t="shared" si="40"/>
        <v>0</v>
      </c>
      <c r="J140" s="53">
        <f t="shared" si="44"/>
        <v>0</v>
      </c>
      <c r="K140" s="53"/>
      <c r="L140" s="112"/>
      <c r="M140" s="53">
        <f t="shared" si="45"/>
        <v>0</v>
      </c>
      <c r="N140" s="112"/>
      <c r="O140" s="53">
        <f t="shared" si="46"/>
        <v>0</v>
      </c>
      <c r="P140" s="53">
        <f t="shared" si="47"/>
        <v>0</v>
      </c>
    </row>
    <row r="141" spans="2:16" ht="12.5">
      <c r="B141" t="str">
        <f t="shared" si="25"/>
        <v/>
      </c>
      <c r="C141" s="49">
        <f>IF(D94="","-",+C140+1)</f>
        <v>2059</v>
      </c>
      <c r="D141" s="11">
        <f>IF(F140+SUM(E$100:E140)=D$93,F140,D$93-SUM(E$100:E140))</f>
        <v>0</v>
      </c>
      <c r="E141" s="374">
        <f t="shared" si="36"/>
        <v>0</v>
      </c>
      <c r="F141" s="54">
        <f t="shared" si="37"/>
        <v>0</v>
      </c>
      <c r="G141" s="54">
        <f t="shared" si="38"/>
        <v>0</v>
      </c>
      <c r="H141" s="444">
        <f t="shared" si="39"/>
        <v>0</v>
      </c>
      <c r="I141" s="445">
        <f t="shared" si="40"/>
        <v>0</v>
      </c>
      <c r="J141" s="53">
        <f t="shared" si="44"/>
        <v>0</v>
      </c>
      <c r="K141" s="53"/>
      <c r="L141" s="112"/>
      <c r="M141" s="53">
        <f t="shared" si="45"/>
        <v>0</v>
      </c>
      <c r="N141" s="112"/>
      <c r="O141" s="53">
        <f t="shared" si="46"/>
        <v>0</v>
      </c>
      <c r="P141" s="53">
        <f t="shared" si="47"/>
        <v>0</v>
      </c>
    </row>
    <row r="142" spans="2:16" ht="12.5">
      <c r="B142" t="str">
        <f t="shared" si="25"/>
        <v/>
      </c>
      <c r="C142" s="49">
        <f>IF(D94="","-",+C141+1)</f>
        <v>2060</v>
      </c>
      <c r="D142" s="11">
        <f>IF(F141+SUM(E$100:E141)=D$93,F141,D$93-SUM(E$100:E141))</f>
        <v>0</v>
      </c>
      <c r="E142" s="374">
        <f t="shared" si="36"/>
        <v>0</v>
      </c>
      <c r="F142" s="54">
        <f t="shared" si="37"/>
        <v>0</v>
      </c>
      <c r="G142" s="54">
        <f t="shared" si="38"/>
        <v>0</v>
      </c>
      <c r="H142" s="444">
        <f t="shared" si="39"/>
        <v>0</v>
      </c>
      <c r="I142" s="445">
        <f t="shared" si="40"/>
        <v>0</v>
      </c>
      <c r="J142" s="53">
        <f t="shared" si="44"/>
        <v>0</v>
      </c>
      <c r="K142" s="53"/>
      <c r="L142" s="112"/>
      <c r="M142" s="53">
        <f t="shared" si="45"/>
        <v>0</v>
      </c>
      <c r="N142" s="112"/>
      <c r="O142" s="53">
        <f t="shared" si="46"/>
        <v>0</v>
      </c>
      <c r="P142" s="53">
        <f t="shared" si="47"/>
        <v>0</v>
      </c>
    </row>
    <row r="143" spans="2:16" ht="12.5">
      <c r="B143" t="str">
        <f t="shared" si="25"/>
        <v/>
      </c>
      <c r="C143" s="49">
        <f>IF(D94="","-",+C142+1)</f>
        <v>2061</v>
      </c>
      <c r="D143" s="11">
        <f>IF(F142+SUM(E$100:E142)=D$93,F142,D$93-SUM(E$100:E142))</f>
        <v>0</v>
      </c>
      <c r="E143" s="374">
        <f t="shared" si="36"/>
        <v>0</v>
      </c>
      <c r="F143" s="54">
        <f t="shared" si="37"/>
        <v>0</v>
      </c>
      <c r="G143" s="54">
        <f t="shared" si="38"/>
        <v>0</v>
      </c>
      <c r="H143" s="444">
        <f t="shared" si="39"/>
        <v>0</v>
      </c>
      <c r="I143" s="445">
        <f t="shared" si="40"/>
        <v>0</v>
      </c>
      <c r="J143" s="53">
        <f t="shared" si="44"/>
        <v>0</v>
      </c>
      <c r="K143" s="53"/>
      <c r="L143" s="112"/>
      <c r="M143" s="53">
        <f t="shared" si="45"/>
        <v>0</v>
      </c>
      <c r="N143" s="112"/>
      <c r="O143" s="53">
        <f t="shared" si="46"/>
        <v>0</v>
      </c>
      <c r="P143" s="53">
        <f t="shared" si="47"/>
        <v>0</v>
      </c>
    </row>
    <row r="144" spans="2:16" ht="12.5">
      <c r="B144" t="str">
        <f t="shared" si="25"/>
        <v/>
      </c>
      <c r="C144" s="49">
        <f>IF(D94="","-",+C143+1)</f>
        <v>2062</v>
      </c>
      <c r="D144" s="11">
        <f>IF(F143+SUM(E$100:E143)=D$93,F143,D$93-SUM(E$100:E143))</f>
        <v>0</v>
      </c>
      <c r="E144" s="374">
        <f t="shared" si="36"/>
        <v>0</v>
      </c>
      <c r="F144" s="54">
        <f t="shared" si="37"/>
        <v>0</v>
      </c>
      <c r="G144" s="54">
        <f t="shared" si="38"/>
        <v>0</v>
      </c>
      <c r="H144" s="444">
        <f t="shared" si="39"/>
        <v>0</v>
      </c>
      <c r="I144" s="445">
        <f t="shared" si="40"/>
        <v>0</v>
      </c>
      <c r="J144" s="53">
        <f t="shared" si="44"/>
        <v>0</v>
      </c>
      <c r="K144" s="53"/>
      <c r="L144" s="112"/>
      <c r="M144" s="53">
        <f t="shared" si="45"/>
        <v>0</v>
      </c>
      <c r="N144" s="112"/>
      <c r="O144" s="53">
        <f t="shared" si="46"/>
        <v>0</v>
      </c>
      <c r="P144" s="53">
        <f t="shared" si="47"/>
        <v>0</v>
      </c>
    </row>
    <row r="145" spans="2:16" ht="12.5">
      <c r="B145" t="str">
        <f t="shared" si="25"/>
        <v/>
      </c>
      <c r="C145" s="49">
        <f>IF(D94="","-",+C144+1)</f>
        <v>2063</v>
      </c>
      <c r="D145" s="11">
        <f>IF(F144+SUM(E$100:E144)=D$93,F144,D$93-SUM(E$100:E144))</f>
        <v>0</v>
      </c>
      <c r="E145" s="374">
        <f t="shared" si="36"/>
        <v>0</v>
      </c>
      <c r="F145" s="54">
        <f t="shared" si="37"/>
        <v>0</v>
      </c>
      <c r="G145" s="54">
        <f t="shared" si="38"/>
        <v>0</v>
      </c>
      <c r="H145" s="444">
        <f t="shared" si="39"/>
        <v>0</v>
      </c>
      <c r="I145" s="445">
        <f t="shared" si="40"/>
        <v>0</v>
      </c>
      <c r="J145" s="53">
        <f t="shared" si="44"/>
        <v>0</v>
      </c>
      <c r="K145" s="53"/>
      <c r="L145" s="112"/>
      <c r="M145" s="53">
        <f t="shared" si="45"/>
        <v>0</v>
      </c>
      <c r="N145" s="112"/>
      <c r="O145" s="53">
        <f t="shared" si="46"/>
        <v>0</v>
      </c>
      <c r="P145" s="53">
        <f t="shared" si="47"/>
        <v>0</v>
      </c>
    </row>
    <row r="146" spans="2:16" ht="12.5">
      <c r="B146" t="str">
        <f t="shared" si="25"/>
        <v/>
      </c>
      <c r="C146" s="49">
        <f>IF(D94="","-",+C145+1)</f>
        <v>2064</v>
      </c>
      <c r="D146" s="11">
        <f>IF(F145+SUM(E$100:E145)=D$93,F145,D$93-SUM(E$100:E145))</f>
        <v>0</v>
      </c>
      <c r="E146" s="374">
        <f t="shared" si="36"/>
        <v>0</v>
      </c>
      <c r="F146" s="54">
        <f t="shared" si="37"/>
        <v>0</v>
      </c>
      <c r="G146" s="54">
        <f t="shared" si="38"/>
        <v>0</v>
      </c>
      <c r="H146" s="444">
        <f t="shared" si="39"/>
        <v>0</v>
      </c>
      <c r="I146" s="445">
        <f t="shared" si="40"/>
        <v>0</v>
      </c>
      <c r="J146" s="53">
        <f t="shared" si="44"/>
        <v>0</v>
      </c>
      <c r="K146" s="53"/>
      <c r="L146" s="112"/>
      <c r="M146" s="53">
        <f t="shared" si="45"/>
        <v>0</v>
      </c>
      <c r="N146" s="112"/>
      <c r="O146" s="53">
        <f t="shared" si="46"/>
        <v>0</v>
      </c>
      <c r="P146" s="53">
        <f t="shared" si="47"/>
        <v>0</v>
      </c>
    </row>
    <row r="147" spans="2:16" ht="12.5">
      <c r="B147" t="str">
        <f t="shared" si="25"/>
        <v/>
      </c>
      <c r="C147" s="49">
        <f>IF(D94="","-",+C146+1)</f>
        <v>2065</v>
      </c>
      <c r="D147" s="11">
        <f>IF(F146+SUM(E$100:E146)=D$93,F146,D$93-SUM(E$100:E146))</f>
        <v>0</v>
      </c>
      <c r="E147" s="374">
        <f t="shared" si="36"/>
        <v>0</v>
      </c>
      <c r="F147" s="54">
        <f t="shared" si="37"/>
        <v>0</v>
      </c>
      <c r="G147" s="54">
        <f t="shared" si="38"/>
        <v>0</v>
      </c>
      <c r="H147" s="444">
        <f t="shared" si="39"/>
        <v>0</v>
      </c>
      <c r="I147" s="445">
        <f t="shared" si="40"/>
        <v>0</v>
      </c>
      <c r="J147" s="53">
        <f t="shared" si="44"/>
        <v>0</v>
      </c>
      <c r="K147" s="53"/>
      <c r="L147" s="112"/>
      <c r="M147" s="53">
        <f t="shared" si="45"/>
        <v>0</v>
      </c>
      <c r="N147" s="112"/>
      <c r="O147" s="53">
        <f t="shared" si="46"/>
        <v>0</v>
      </c>
      <c r="P147" s="53">
        <f t="shared" si="47"/>
        <v>0</v>
      </c>
    </row>
    <row r="148" spans="2:16" ht="12.5">
      <c r="B148" t="str">
        <f t="shared" si="25"/>
        <v/>
      </c>
      <c r="C148" s="49">
        <f>IF(D94="","-",+C147+1)</f>
        <v>2066</v>
      </c>
      <c r="D148" s="11">
        <f>IF(F147+SUM(E$100:E147)=D$93,F147,D$93-SUM(E$100:E147))</f>
        <v>0</v>
      </c>
      <c r="E148" s="374">
        <f t="shared" si="36"/>
        <v>0</v>
      </c>
      <c r="F148" s="54">
        <f t="shared" si="37"/>
        <v>0</v>
      </c>
      <c r="G148" s="54">
        <f t="shared" si="38"/>
        <v>0</v>
      </c>
      <c r="H148" s="444">
        <f t="shared" si="39"/>
        <v>0</v>
      </c>
      <c r="I148" s="445">
        <f t="shared" si="40"/>
        <v>0</v>
      </c>
      <c r="J148" s="53">
        <f t="shared" si="44"/>
        <v>0</v>
      </c>
      <c r="K148" s="53"/>
      <c r="L148" s="112"/>
      <c r="M148" s="53">
        <f t="shared" si="45"/>
        <v>0</v>
      </c>
      <c r="N148" s="112"/>
      <c r="O148" s="53">
        <f t="shared" si="46"/>
        <v>0</v>
      </c>
      <c r="P148" s="53">
        <f t="shared" si="47"/>
        <v>0</v>
      </c>
    </row>
    <row r="149" spans="2:16" ht="12.5">
      <c r="B149" t="str">
        <f t="shared" si="25"/>
        <v/>
      </c>
      <c r="C149" s="49">
        <f>IF(D94="","-",+C148+1)</f>
        <v>2067</v>
      </c>
      <c r="D149" s="11">
        <f>IF(F148+SUM(E$100:E148)=D$93,F148,D$93-SUM(E$100:E148))</f>
        <v>0</v>
      </c>
      <c r="E149" s="374">
        <f t="shared" si="36"/>
        <v>0</v>
      </c>
      <c r="F149" s="54">
        <f t="shared" si="37"/>
        <v>0</v>
      </c>
      <c r="G149" s="54">
        <f t="shared" si="38"/>
        <v>0</v>
      </c>
      <c r="H149" s="444">
        <f t="shared" si="39"/>
        <v>0</v>
      </c>
      <c r="I149" s="445">
        <f t="shared" si="40"/>
        <v>0</v>
      </c>
      <c r="J149" s="53">
        <f t="shared" si="44"/>
        <v>0</v>
      </c>
      <c r="K149" s="53"/>
      <c r="L149" s="112"/>
      <c r="M149" s="53">
        <f t="shared" si="45"/>
        <v>0</v>
      </c>
      <c r="N149" s="112"/>
      <c r="O149" s="53">
        <f t="shared" si="46"/>
        <v>0</v>
      </c>
      <c r="P149" s="53">
        <f t="shared" si="47"/>
        <v>0</v>
      </c>
    </row>
    <row r="150" spans="2:16" ht="12.5">
      <c r="B150" t="str">
        <f t="shared" si="25"/>
        <v/>
      </c>
      <c r="C150" s="49">
        <f>IF(D94="","-",+C149+1)</f>
        <v>2068</v>
      </c>
      <c r="D150" s="11">
        <f>IF(F149+SUM(E$100:E149)=D$93,F149,D$93-SUM(E$100:E149))</f>
        <v>0</v>
      </c>
      <c r="E150" s="374">
        <f t="shared" si="36"/>
        <v>0</v>
      </c>
      <c r="F150" s="54">
        <f t="shared" si="37"/>
        <v>0</v>
      </c>
      <c r="G150" s="54">
        <f t="shared" si="38"/>
        <v>0</v>
      </c>
      <c r="H150" s="444">
        <f t="shared" si="39"/>
        <v>0</v>
      </c>
      <c r="I150" s="445">
        <f t="shared" si="40"/>
        <v>0</v>
      </c>
      <c r="J150" s="53">
        <f t="shared" si="44"/>
        <v>0</v>
      </c>
      <c r="K150" s="53"/>
      <c r="L150" s="112"/>
      <c r="M150" s="53">
        <f t="shared" si="45"/>
        <v>0</v>
      </c>
      <c r="N150" s="112"/>
      <c r="O150" s="53">
        <f t="shared" si="46"/>
        <v>0</v>
      </c>
      <c r="P150" s="53">
        <f t="shared" si="47"/>
        <v>0</v>
      </c>
    </row>
    <row r="151" spans="2:16" ht="12.5">
      <c r="B151" t="str">
        <f t="shared" si="25"/>
        <v/>
      </c>
      <c r="C151" s="49">
        <f>IF(D94="","-",+C150+1)</f>
        <v>2069</v>
      </c>
      <c r="D151" s="11">
        <f>IF(F150+SUM(E$100:E150)=D$93,F150,D$93-SUM(E$100:E150))</f>
        <v>0</v>
      </c>
      <c r="E151" s="374">
        <f t="shared" si="36"/>
        <v>0</v>
      </c>
      <c r="F151" s="54">
        <f t="shared" si="37"/>
        <v>0</v>
      </c>
      <c r="G151" s="54">
        <f t="shared" si="38"/>
        <v>0</v>
      </c>
      <c r="H151" s="444">
        <f t="shared" si="39"/>
        <v>0</v>
      </c>
      <c r="I151" s="445">
        <f t="shared" si="40"/>
        <v>0</v>
      </c>
      <c r="J151" s="53">
        <f t="shared" si="44"/>
        <v>0</v>
      </c>
      <c r="K151" s="53"/>
      <c r="L151" s="112"/>
      <c r="M151" s="53">
        <f t="shared" si="45"/>
        <v>0</v>
      </c>
      <c r="N151" s="112"/>
      <c r="O151" s="53">
        <f t="shared" si="46"/>
        <v>0</v>
      </c>
      <c r="P151" s="53">
        <f t="shared" si="47"/>
        <v>0</v>
      </c>
    </row>
    <row r="152" spans="2:16" ht="12.5">
      <c r="B152" t="str">
        <f t="shared" si="25"/>
        <v/>
      </c>
      <c r="C152" s="49">
        <f>IF(D94="","-",+C151+1)</f>
        <v>2070</v>
      </c>
      <c r="D152" s="11">
        <f>IF(F151+SUM(E$100:E151)=D$93,F151,D$93-SUM(E$100:E151))</f>
        <v>0</v>
      </c>
      <c r="E152" s="374">
        <f t="shared" si="36"/>
        <v>0</v>
      </c>
      <c r="F152" s="54">
        <f t="shared" si="37"/>
        <v>0</v>
      </c>
      <c r="G152" s="54">
        <f t="shared" si="38"/>
        <v>0</v>
      </c>
      <c r="H152" s="444">
        <f t="shared" si="39"/>
        <v>0</v>
      </c>
      <c r="I152" s="445">
        <f t="shared" si="40"/>
        <v>0</v>
      </c>
      <c r="J152" s="53">
        <f t="shared" si="44"/>
        <v>0</v>
      </c>
      <c r="K152" s="53"/>
      <c r="L152" s="112"/>
      <c r="M152" s="53">
        <f t="shared" si="45"/>
        <v>0</v>
      </c>
      <c r="N152" s="112"/>
      <c r="O152" s="53">
        <f t="shared" si="46"/>
        <v>0</v>
      </c>
      <c r="P152" s="53">
        <f t="shared" si="47"/>
        <v>0</v>
      </c>
    </row>
    <row r="153" spans="2:16" ht="12.5">
      <c r="B153" t="str">
        <f t="shared" si="25"/>
        <v/>
      </c>
      <c r="C153" s="49">
        <f>IF(D94="","-",+C152+1)</f>
        <v>2071</v>
      </c>
      <c r="D153" s="11">
        <f>IF(F152+SUM(E$100:E152)=D$93,F152,D$93-SUM(E$100:E152))</f>
        <v>0</v>
      </c>
      <c r="E153" s="374">
        <f t="shared" si="36"/>
        <v>0</v>
      </c>
      <c r="F153" s="54">
        <f t="shared" si="37"/>
        <v>0</v>
      </c>
      <c r="G153" s="54">
        <f t="shared" si="38"/>
        <v>0</v>
      </c>
      <c r="H153" s="444">
        <f t="shared" si="39"/>
        <v>0</v>
      </c>
      <c r="I153" s="445">
        <f t="shared" si="40"/>
        <v>0</v>
      </c>
      <c r="J153" s="53">
        <f t="shared" si="44"/>
        <v>0</v>
      </c>
      <c r="K153" s="53"/>
      <c r="L153" s="112"/>
      <c r="M153" s="53">
        <f t="shared" si="45"/>
        <v>0</v>
      </c>
      <c r="N153" s="112"/>
      <c r="O153" s="53">
        <f t="shared" si="46"/>
        <v>0</v>
      </c>
      <c r="P153" s="53">
        <f t="shared" si="47"/>
        <v>0</v>
      </c>
    </row>
    <row r="154" spans="2:16" ht="12.5">
      <c r="B154" t="str">
        <f t="shared" si="25"/>
        <v/>
      </c>
      <c r="C154" s="49">
        <f>IF(D94="","-",+C153+1)</f>
        <v>2072</v>
      </c>
      <c r="D154" s="11">
        <f>IF(F153+SUM(E$100:E153)=D$93,F153,D$93-SUM(E$100:E153))</f>
        <v>0</v>
      </c>
      <c r="E154" s="374">
        <f t="shared" si="36"/>
        <v>0</v>
      </c>
      <c r="F154" s="54">
        <f t="shared" si="37"/>
        <v>0</v>
      </c>
      <c r="G154" s="54">
        <f t="shared" si="38"/>
        <v>0</v>
      </c>
      <c r="H154" s="444">
        <f t="shared" si="39"/>
        <v>0</v>
      </c>
      <c r="I154" s="445">
        <f t="shared" si="40"/>
        <v>0</v>
      </c>
      <c r="J154" s="53">
        <f t="shared" si="44"/>
        <v>0</v>
      </c>
      <c r="K154" s="53"/>
      <c r="L154" s="112"/>
      <c r="M154" s="53">
        <f t="shared" si="45"/>
        <v>0</v>
      </c>
      <c r="N154" s="112"/>
      <c r="O154" s="53">
        <f t="shared" si="46"/>
        <v>0</v>
      </c>
      <c r="P154" s="53">
        <f t="shared" si="47"/>
        <v>0</v>
      </c>
    </row>
    <row r="155" spans="2:16" ht="13" thickBot="1">
      <c r="B155" t="str">
        <f t="shared" si="25"/>
        <v/>
      </c>
      <c r="C155" s="58">
        <f>IF(D94="","-",+C154+1)</f>
        <v>2073</v>
      </c>
      <c r="D155" s="82">
        <f>IF(F154+SUM(E$100:E154)=D$93,F154,D$93-SUM(E$100:E154))</f>
        <v>0</v>
      </c>
      <c r="E155" s="386">
        <f t="shared" si="36"/>
        <v>0</v>
      </c>
      <c r="F155" s="59">
        <f t="shared" si="37"/>
        <v>0</v>
      </c>
      <c r="G155" s="59">
        <f t="shared" si="38"/>
        <v>0</v>
      </c>
      <c r="H155" s="441">
        <f t="shared" si="39"/>
        <v>0</v>
      </c>
      <c r="I155" s="442">
        <f t="shared" si="40"/>
        <v>0</v>
      </c>
      <c r="J155" s="63">
        <f t="shared" si="44"/>
        <v>0</v>
      </c>
      <c r="K155" s="53"/>
      <c r="L155" s="113"/>
      <c r="M155" s="63">
        <f t="shared" si="45"/>
        <v>0</v>
      </c>
      <c r="N155" s="113"/>
      <c r="O155" s="63">
        <f t="shared" si="46"/>
        <v>0</v>
      </c>
      <c r="P155" s="63">
        <f t="shared" si="47"/>
        <v>0</v>
      </c>
    </row>
    <row r="156" spans="2:16" ht="12.5">
      <c r="C156" s="11" t="s">
        <v>75</v>
      </c>
      <c r="D156" s="239"/>
      <c r="E156" s="239">
        <f>SUM(E100:E155)</f>
        <v>8934664</v>
      </c>
      <c r="F156" s="239"/>
      <c r="G156" s="239"/>
      <c r="H156" s="239">
        <f>SUM(H100:H155)</f>
        <v>18945974.501990788</v>
      </c>
      <c r="I156" s="239">
        <f>SUM(I100:I155)</f>
        <v>18945974.501990788</v>
      </c>
      <c r="J156" s="239">
        <f>SUM(J100:J155)</f>
        <v>0</v>
      </c>
      <c r="K156" s="239"/>
      <c r="L156" s="239"/>
      <c r="M156" s="239"/>
      <c r="N156" s="239"/>
      <c r="O156" s="239"/>
      <c r="P156" s="1"/>
    </row>
    <row r="157" spans="2:16" ht="12.5">
      <c r="C157" t="s">
        <v>90</v>
      </c>
      <c r="D157" s="2"/>
      <c r="E157" s="1"/>
      <c r="F157" s="1"/>
      <c r="G157" s="1"/>
      <c r="H157" s="1"/>
      <c r="I157" s="257"/>
      <c r="J157" s="257"/>
      <c r="K157" s="239"/>
      <c r="L157" s="257"/>
      <c r="M157" s="257"/>
      <c r="N157" s="257"/>
      <c r="O157" s="257"/>
      <c r="P157" s="1"/>
    </row>
    <row r="158" spans="2:16" ht="12.5">
      <c r="C158" s="83"/>
      <c r="D158" s="2"/>
      <c r="E158" s="1"/>
      <c r="F158" s="1"/>
      <c r="G158" s="1"/>
      <c r="H158" s="1"/>
      <c r="I158" s="257"/>
      <c r="J158" s="257"/>
      <c r="K158" s="239"/>
      <c r="L158" s="257"/>
      <c r="M158" s="257"/>
      <c r="N158" s="257"/>
      <c r="O158" s="257"/>
      <c r="P158" s="1"/>
    </row>
    <row r="159" spans="2:16" ht="13">
      <c r="C159" s="97" t="s">
        <v>130</v>
      </c>
      <c r="D159" s="2"/>
      <c r="E159" s="1"/>
      <c r="F159" s="1"/>
      <c r="G159" s="1"/>
      <c r="H159" s="1"/>
      <c r="I159" s="257"/>
      <c r="J159" s="257"/>
      <c r="K159" s="239"/>
      <c r="L159" s="257"/>
      <c r="M159" s="257"/>
      <c r="N159" s="257"/>
      <c r="O159" s="257"/>
      <c r="P159" s="1"/>
    </row>
    <row r="160" spans="2:16" ht="13">
      <c r="C160" s="25" t="s">
        <v>76</v>
      </c>
      <c r="D160" s="11"/>
      <c r="E160" s="11"/>
      <c r="F160" s="11"/>
      <c r="G160" s="11"/>
      <c r="H160" s="239"/>
      <c r="I160" s="239"/>
      <c r="J160" s="64"/>
      <c r="K160" s="64"/>
      <c r="L160" s="64"/>
      <c r="M160" s="64"/>
      <c r="N160" s="64"/>
      <c r="O160" s="64"/>
      <c r="P160" s="1"/>
    </row>
    <row r="161" spans="3:16" ht="13">
      <c r="C161" s="84" t="s">
        <v>77</v>
      </c>
      <c r="D161" s="11"/>
      <c r="E161" s="11"/>
      <c r="F161" s="11"/>
      <c r="G161" s="11"/>
      <c r="H161" s="239"/>
      <c r="I161" s="239"/>
      <c r="J161" s="64"/>
      <c r="K161" s="64"/>
      <c r="L161" s="64"/>
      <c r="M161" s="64"/>
      <c r="N161" s="64"/>
      <c r="O161" s="64"/>
      <c r="P161" s="1"/>
    </row>
    <row r="162" spans="3:16" ht="13">
      <c r="C162" s="84"/>
      <c r="D162" s="11"/>
      <c r="E162" s="11"/>
      <c r="F162" s="11"/>
      <c r="G162" s="11"/>
      <c r="H162" s="239"/>
      <c r="I162" s="239"/>
      <c r="J162" s="64"/>
      <c r="K162" s="64"/>
      <c r="L162" s="64"/>
      <c r="M162" s="64"/>
      <c r="N162" s="64"/>
      <c r="O162" s="64"/>
      <c r="P162" s="1"/>
    </row>
    <row r="163" spans="3:16" ht="17.5">
      <c r="C163" s="84"/>
      <c r="D163" s="11"/>
      <c r="E163" s="11"/>
      <c r="F163" s="11"/>
      <c r="G163" s="11"/>
      <c r="H163" s="239"/>
      <c r="I163" s="239"/>
      <c r="J163" s="64"/>
      <c r="K163" s="64"/>
      <c r="L163" s="64"/>
      <c r="M163" s="64"/>
      <c r="N163" s="64"/>
      <c r="P163" s="95" t="s">
        <v>129</v>
      </c>
    </row>
  </sheetData>
  <conditionalFormatting sqref="C17:C73">
    <cfRule type="cellIs" dxfId="23" priority="1" stopIfTrue="1" operator="equal">
      <formula>$I$10</formula>
    </cfRule>
  </conditionalFormatting>
  <conditionalFormatting sqref="C100:C155">
    <cfRule type="cellIs" dxfId="22" priority="3" stopIfTrue="1" operator="equal">
      <formula>$J$93</formula>
    </cfRule>
  </conditionalFormatting>
  <pageMargins left="0.5" right="0.25" top="1" bottom="0.25" header="0.25" footer="0.5"/>
  <pageSetup scale="47" orientation="landscape" r:id="rId1"/>
  <headerFooter>
    <oddHeader xml:space="preserve">&amp;R&amp;16AEPTCo - SPP Formula Rate
&amp;A TCOS - Worksheets F and G
Section IV -- (BPU Project Tables)
Page: &amp;P of &amp;N&amp;10
</oddHeader>
    <oddFooter>&amp;L&amp;A</oddFooter>
  </headerFooter>
  <rowBreaks count="1" manualBreakCount="1">
    <brk id="8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P163"/>
  <sheetViews>
    <sheetView topLeftCell="A89" zoomScale="85" zoomScaleNormal="85" workbookViewId="0">
      <selection activeCell="L103" sqref="L103:O106"/>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257"/>
      <c r="K1" s="12"/>
      <c r="L1" s="12"/>
      <c r="M1" s="12"/>
      <c r="P1" s="98" t="str">
        <f ca="1">"OKT Project "&amp;RIGHT(MID(CELL("filename",$A$1),FIND("]",CELL("filename",$A$1))+1,256),2)&amp;" of "&amp;COUNT('OKT.001:OKT.xyz - blank'!$P$3)-1</f>
        <v>OKT Project 19 of 28</v>
      </c>
    </row>
    <row r="2" spans="1:16" ht="17.5">
      <c r="B2" s="1"/>
      <c r="C2" s="1"/>
      <c r="D2" s="2"/>
      <c r="E2" s="1"/>
      <c r="F2" s="1"/>
      <c r="G2" s="1"/>
      <c r="H2" s="257"/>
      <c r="I2" s="1"/>
      <c r="J2" s="1"/>
      <c r="K2" s="1"/>
      <c r="L2" s="1"/>
      <c r="M2" s="1"/>
      <c r="N2" s="1"/>
      <c r="P2" s="99" t="s">
        <v>131</v>
      </c>
    </row>
    <row r="3" spans="1:16" ht="18">
      <c r="B3" s="4" t="s">
        <v>42</v>
      </c>
      <c r="C3" s="9" t="s">
        <v>43</v>
      </c>
      <c r="D3" s="2"/>
      <c r="E3" s="1"/>
      <c r="F3" s="1"/>
      <c r="G3" s="1"/>
      <c r="H3" s="257"/>
      <c r="I3" s="257"/>
      <c r="J3" s="239"/>
      <c r="K3" s="257"/>
      <c r="L3" s="257"/>
      <c r="M3" s="257"/>
      <c r="N3" s="257"/>
      <c r="O3" s="1"/>
      <c r="P3" s="91">
        <v>1</v>
      </c>
    </row>
    <row r="4" spans="1:16" ht="16" thickBot="1">
      <c r="C4" s="247"/>
      <c r="D4" s="2"/>
      <c r="E4" s="1"/>
      <c r="F4" s="1"/>
      <c r="G4" s="1"/>
      <c r="H4" s="257"/>
      <c r="I4" s="257"/>
      <c r="J4" s="239"/>
      <c r="K4" s="257"/>
      <c r="L4" s="257"/>
      <c r="M4" s="257"/>
      <c r="N4" s="257"/>
      <c r="O4" s="1"/>
      <c r="P4" s="1"/>
    </row>
    <row r="5" spans="1:16" ht="15.5">
      <c r="C5" s="14" t="s">
        <v>44</v>
      </c>
      <c r="D5" s="2"/>
      <c r="E5" s="1"/>
      <c r="F5" s="1"/>
      <c r="G5" s="346"/>
      <c r="H5" s="1" t="s">
        <v>45</v>
      </c>
      <c r="I5" s="1"/>
      <c r="J5" s="1"/>
      <c r="K5" s="16" t="s">
        <v>242</v>
      </c>
      <c r="L5" s="17"/>
      <c r="M5" s="18"/>
      <c r="N5" s="347">
        <f>VLOOKUP(I10,C17:I73,5)</f>
        <v>2049906.1983559863</v>
      </c>
      <c r="P5" s="1"/>
    </row>
    <row r="6" spans="1:16" ht="15.5">
      <c r="C6" s="6"/>
      <c r="D6" s="2"/>
      <c r="E6" s="1"/>
      <c r="F6" s="1"/>
      <c r="G6" s="1"/>
      <c r="H6" s="348"/>
      <c r="I6" s="348"/>
      <c r="J6" s="349"/>
      <c r="K6" s="22" t="s">
        <v>243</v>
      </c>
      <c r="L6" s="350"/>
      <c r="M6" s="1"/>
      <c r="N6" s="351">
        <f>VLOOKUP(I10,C17:I73,6)</f>
        <v>2049906.1983559863</v>
      </c>
      <c r="O6" s="1"/>
      <c r="P6" s="1"/>
    </row>
    <row r="7" spans="1:16" ht="13.5" thickBot="1">
      <c r="C7" s="25" t="s">
        <v>46</v>
      </c>
      <c r="D7" s="87" t="s">
        <v>269</v>
      </c>
      <c r="E7" s="1"/>
      <c r="F7" s="1"/>
      <c r="G7" s="1"/>
      <c r="H7" s="257"/>
      <c r="I7" s="257"/>
      <c r="J7" s="239"/>
      <c r="K7" s="352" t="s">
        <v>47</v>
      </c>
      <c r="L7" s="353"/>
      <c r="M7" s="353"/>
      <c r="N7" s="354">
        <f>+N6-N5</f>
        <v>0</v>
      </c>
      <c r="O7" s="1"/>
      <c r="P7" s="1"/>
    </row>
    <row r="8" spans="1:16" ht="13.5" thickBot="1">
      <c r="C8" s="29"/>
      <c r="D8" s="29"/>
      <c r="E8" s="10"/>
      <c r="F8" s="10"/>
      <c r="G8" s="10"/>
      <c r="H8" s="10"/>
      <c r="I8" s="10"/>
      <c r="J8" s="10"/>
      <c r="K8" s="10"/>
      <c r="L8" s="10"/>
      <c r="M8" s="10"/>
      <c r="N8" s="10"/>
      <c r="O8" s="10"/>
      <c r="P8" s="1"/>
    </row>
    <row r="9" spans="1:16" ht="13.5" thickBot="1">
      <c r="C9" s="30" t="s">
        <v>48</v>
      </c>
      <c r="D9" s="89" t="s">
        <v>268</v>
      </c>
      <c r="E9" s="461" t="s">
        <v>294</v>
      </c>
      <c r="F9" s="31"/>
      <c r="G9" s="472" t="s">
        <v>343</v>
      </c>
      <c r="H9" s="31"/>
      <c r="I9" s="32"/>
      <c r="J9" s="33"/>
      <c r="P9" s="1"/>
    </row>
    <row r="10" spans="1:16" ht="13">
      <c r="C10" s="34" t="s">
        <v>49</v>
      </c>
      <c r="D10" s="355">
        <v>17093290</v>
      </c>
      <c r="E10" s="1" t="s">
        <v>50</v>
      </c>
      <c r="G10" s="2"/>
      <c r="H10" s="2"/>
      <c r="I10" s="36">
        <f>+'OKT.WS.F.BPU.ATRR.Projected'!R101</f>
        <v>2026</v>
      </c>
      <c r="J10" s="33"/>
      <c r="K10" s="239" t="s">
        <v>51</v>
      </c>
      <c r="O10" s="1"/>
      <c r="P10" s="1"/>
    </row>
    <row r="11" spans="1:16" ht="12.5">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5">
        <v>12</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239" t="s">
        <v>59</v>
      </c>
      <c r="L13" s="7"/>
      <c r="M13" s="7"/>
      <c r="N13" s="7"/>
      <c r="O13" s="1"/>
      <c r="P13" s="1"/>
    </row>
    <row r="14" spans="1:16" ht="13" thickBot="1">
      <c r="C14" s="34" t="s">
        <v>60</v>
      </c>
      <c r="D14" s="37" t="s">
        <v>61</v>
      </c>
      <c r="E14" s="1" t="s">
        <v>62</v>
      </c>
      <c r="F14" s="2"/>
      <c r="I14" s="356">
        <f>IF(D10=0,0,D10/D13)</f>
        <v>569776.33333333337</v>
      </c>
      <c r="J14" s="239"/>
      <c r="K14" s="239"/>
      <c r="L14" s="239"/>
      <c r="M14" s="239"/>
      <c r="N14" s="239"/>
      <c r="O14" s="1"/>
      <c r="P14" s="1"/>
    </row>
    <row r="15" spans="1:16"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row>
    <row r="16" spans="1:16"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row>
    <row r="17" spans="2:16" ht="12.5">
      <c r="B17" t="str">
        <f t="shared" ref="B17:B71" si="0">IF(D17=F16,"","IU")</f>
        <v>IU</v>
      </c>
      <c r="C17" s="49">
        <f>IF(D11= "","-",D11)</f>
        <v>2018</v>
      </c>
      <c r="D17" s="456">
        <v>0</v>
      </c>
      <c r="E17" s="457">
        <v>0</v>
      </c>
      <c r="F17" s="458">
        <v>8591402</v>
      </c>
      <c r="G17" s="457">
        <v>472269.24918780552</v>
      </c>
      <c r="H17" s="459">
        <v>472269.24918780552</v>
      </c>
      <c r="I17" s="51">
        <f t="shared" ref="I17:I71" si="1">H17-G17</f>
        <v>0</v>
      </c>
      <c r="J17" s="51"/>
      <c r="K17" s="114">
        <f>+G17</f>
        <v>472269.24918780552</v>
      </c>
      <c r="L17" s="52">
        <f t="shared" ref="L17:L71" si="2">IF(K17&lt;&gt;0,+G17-K17,0)</f>
        <v>0</v>
      </c>
      <c r="M17" s="114">
        <f>+H17</f>
        <v>472269.24918780552</v>
      </c>
      <c r="N17" s="52">
        <f t="shared" ref="N17:N71" si="3">IF(M17&lt;&gt;0,+H17-M17,0)</f>
        <v>0</v>
      </c>
      <c r="O17" s="53">
        <f t="shared" ref="O17:O71" si="4">+N17-L17</f>
        <v>0</v>
      </c>
      <c r="P17" s="1"/>
    </row>
    <row r="18" spans="2:16" ht="12.5">
      <c r="B18" t="str">
        <f t="shared" si="0"/>
        <v/>
      </c>
      <c r="C18" s="49">
        <f>IF(D11="","-",+C17+1)</f>
        <v>2019</v>
      </c>
      <c r="D18" s="433">
        <v>8591402</v>
      </c>
      <c r="E18" s="432">
        <v>254811.07676479843</v>
      </c>
      <c r="F18" s="433">
        <v>8336590.9232352013</v>
      </c>
      <c r="G18" s="432">
        <v>1134524.7126540036</v>
      </c>
      <c r="H18" s="436">
        <v>1134524.7126540036</v>
      </c>
      <c r="I18" s="51">
        <f t="shared" si="1"/>
        <v>0</v>
      </c>
      <c r="J18" s="51"/>
      <c r="K18" s="416">
        <f>+G18</f>
        <v>1134524.7126540036</v>
      </c>
      <c r="L18" s="419">
        <f t="shared" si="2"/>
        <v>0</v>
      </c>
      <c r="M18" s="416">
        <f>+H18</f>
        <v>1134524.7126540036</v>
      </c>
      <c r="N18" s="53">
        <f t="shared" si="3"/>
        <v>0</v>
      </c>
      <c r="O18" s="53">
        <f t="shared" si="4"/>
        <v>0</v>
      </c>
      <c r="P18" s="1"/>
    </row>
    <row r="19" spans="2:16" ht="12.5">
      <c r="B19" t="str">
        <f t="shared" si="0"/>
        <v>IU</v>
      </c>
      <c r="C19" s="49">
        <f>IF(D11="","-",+C18+1)</f>
        <v>2020</v>
      </c>
      <c r="D19" s="433">
        <v>15412336.915406611</v>
      </c>
      <c r="E19" s="432">
        <v>463640.04013383167</v>
      </c>
      <c r="F19" s="433">
        <v>14948696.875272779</v>
      </c>
      <c r="G19" s="432">
        <v>2056569.1179354885</v>
      </c>
      <c r="H19" s="436">
        <v>2056569.1179354885</v>
      </c>
      <c r="I19" s="51">
        <f t="shared" si="1"/>
        <v>0</v>
      </c>
      <c r="J19" s="51"/>
      <c r="K19" s="416">
        <f>+G19</f>
        <v>2056569.1179354885</v>
      </c>
      <c r="L19" s="419">
        <f t="shared" ref="L19" si="5">IF(K19&lt;&gt;0,+G19-K19,0)</f>
        <v>0</v>
      </c>
      <c r="M19" s="416">
        <f>+H19</f>
        <v>2056569.1179354885</v>
      </c>
      <c r="N19" s="53">
        <f t="shared" si="3"/>
        <v>0</v>
      </c>
      <c r="O19" s="53">
        <f t="shared" si="4"/>
        <v>0</v>
      </c>
      <c r="P19" s="1"/>
    </row>
    <row r="20" spans="2:16" ht="12.5">
      <c r="B20" t="str">
        <f t="shared" si="0"/>
        <v>IU</v>
      </c>
      <c r="C20" s="49">
        <f>IF(D11="","-",+C19+1)</f>
        <v>2021</v>
      </c>
      <c r="D20" s="433">
        <v>15187426.611313635</v>
      </c>
      <c r="E20" s="432">
        <v>386188.73170731706</v>
      </c>
      <c r="F20" s="433">
        <v>14801237.879606318</v>
      </c>
      <c r="G20" s="432">
        <v>2147888.2260048082</v>
      </c>
      <c r="H20" s="436">
        <v>2147888.2260048082</v>
      </c>
      <c r="I20" s="51">
        <f t="shared" si="1"/>
        <v>0</v>
      </c>
      <c r="J20" s="51"/>
      <c r="K20" s="416">
        <f>+G20</f>
        <v>2147888.2260048082</v>
      </c>
      <c r="L20" s="419">
        <f t="shared" ref="L20" si="6">IF(K20&lt;&gt;0,+G20-K20,0)</f>
        <v>0</v>
      </c>
      <c r="M20" s="416">
        <f>+H20</f>
        <v>2147888.2260048082</v>
      </c>
      <c r="N20" s="53">
        <f t="shared" si="3"/>
        <v>0</v>
      </c>
      <c r="O20" s="53">
        <f t="shared" si="4"/>
        <v>0</v>
      </c>
      <c r="P20" s="1"/>
    </row>
    <row r="21" spans="2:16" ht="12.5">
      <c r="B21" t="str">
        <f t="shared" si="0"/>
        <v>IU</v>
      </c>
      <c r="C21" s="49">
        <f>IF(D11="","-",+C20+1)</f>
        <v>2022</v>
      </c>
      <c r="D21" s="433">
        <v>15988651.151394052</v>
      </c>
      <c r="E21" s="432">
        <v>517978.51515151514</v>
      </c>
      <c r="F21" s="433">
        <v>15470672.636242537</v>
      </c>
      <c r="G21" s="432">
        <v>2323095.2279110318</v>
      </c>
      <c r="H21" s="436">
        <v>2323095.2279110318</v>
      </c>
      <c r="I21" s="51">
        <f t="shared" si="1"/>
        <v>0</v>
      </c>
      <c r="J21" s="51"/>
      <c r="K21" s="416">
        <f>+G21</f>
        <v>2323095.2279110318</v>
      </c>
      <c r="L21" s="419">
        <f t="shared" ref="L21" si="7">IF(K21&lt;&gt;0,+G21-K21,0)</f>
        <v>0</v>
      </c>
      <c r="M21" s="416">
        <f>+H21</f>
        <v>2323095.2279110318</v>
      </c>
      <c r="N21" s="53">
        <f t="shared" si="3"/>
        <v>0</v>
      </c>
      <c r="O21" s="53">
        <f t="shared" si="4"/>
        <v>0</v>
      </c>
      <c r="P21" s="1"/>
    </row>
    <row r="22" spans="2:16" ht="12.5">
      <c r="B22" t="str">
        <f t="shared" si="0"/>
        <v>IU</v>
      </c>
      <c r="C22" s="49">
        <f>IF(D11="","-",+C21+1)</f>
        <v>2023</v>
      </c>
      <c r="D22" s="433">
        <v>15470671.636242539</v>
      </c>
      <c r="E22" s="432">
        <v>551396.45161290327</v>
      </c>
      <c r="F22" s="433">
        <v>14919275.184629636</v>
      </c>
      <c r="G22" s="432">
        <v>2268927.6783923553</v>
      </c>
      <c r="H22" s="436">
        <v>2268927.6783923553</v>
      </c>
      <c r="I22" s="51">
        <f t="shared" si="1"/>
        <v>0</v>
      </c>
      <c r="J22" s="51"/>
      <c r="K22" s="416">
        <f t="shared" ref="K22:K23" si="8">+G22</f>
        <v>2268927.6783923553</v>
      </c>
      <c r="L22" s="419">
        <f t="shared" ref="L22:L23" si="9">IF(K22&lt;&gt;0,+G22-K22,0)</f>
        <v>0</v>
      </c>
      <c r="M22" s="416">
        <f t="shared" ref="M22:M23" si="10">+H22</f>
        <v>2268927.6783923553</v>
      </c>
      <c r="N22" s="53">
        <f t="shared" ref="N22:N23" si="11">IF(M22&lt;&gt;0,+H22-M22,0)</f>
        <v>0</v>
      </c>
      <c r="O22" s="53">
        <f t="shared" ref="O22:O23" si="12">+N22-L22</f>
        <v>0</v>
      </c>
      <c r="P22" s="1"/>
    </row>
    <row r="23" spans="2:16" ht="12.5">
      <c r="B23" t="str">
        <f t="shared" si="0"/>
        <v/>
      </c>
      <c r="C23" s="49">
        <f>IF(D11="","-",+C22+1)</f>
        <v>2024</v>
      </c>
      <c r="D23" s="433">
        <v>14919275.184629636</v>
      </c>
      <c r="E23" s="432">
        <v>551396.45161290327</v>
      </c>
      <c r="F23" s="433">
        <v>14367878.733016733</v>
      </c>
      <c r="G23" s="432">
        <v>2219763.0897265626</v>
      </c>
      <c r="H23" s="436">
        <v>2219763.0897265626</v>
      </c>
      <c r="I23" s="51">
        <f t="shared" si="1"/>
        <v>0</v>
      </c>
      <c r="J23" s="51"/>
      <c r="K23" s="416">
        <f t="shared" si="8"/>
        <v>2219763.0897265626</v>
      </c>
      <c r="L23" s="419">
        <f t="shared" si="9"/>
        <v>0</v>
      </c>
      <c r="M23" s="416">
        <f t="shared" si="10"/>
        <v>2219763.0897265626</v>
      </c>
      <c r="N23" s="53">
        <f t="shared" si="11"/>
        <v>0</v>
      </c>
      <c r="O23" s="53">
        <f t="shared" si="12"/>
        <v>0</v>
      </c>
      <c r="P23" s="1"/>
    </row>
    <row r="24" spans="2:16" ht="12.5">
      <c r="B24" t="str">
        <f t="shared" si="0"/>
        <v/>
      </c>
      <c r="C24" s="49">
        <f>IF(D11="","-",+C23+1)</f>
        <v>2025</v>
      </c>
      <c r="D24" s="433">
        <v>14367878.733016733</v>
      </c>
      <c r="E24" s="432">
        <v>569776.33333333337</v>
      </c>
      <c r="F24" s="433">
        <v>13798102.399683399</v>
      </c>
      <c r="G24" s="432">
        <v>2181573.5812472668</v>
      </c>
      <c r="H24" s="436">
        <v>2181573.5812472668</v>
      </c>
      <c r="I24" s="51">
        <f t="shared" si="1"/>
        <v>0</v>
      </c>
      <c r="J24" s="51"/>
      <c r="K24" s="416">
        <f t="shared" ref="K24" si="13">+G24</f>
        <v>2181573.5812472668</v>
      </c>
      <c r="L24" s="419">
        <f t="shared" ref="L24" si="14">IF(K24&lt;&gt;0,+G24-K24,0)</f>
        <v>0</v>
      </c>
      <c r="M24" s="416">
        <f t="shared" ref="M24" si="15">+H24</f>
        <v>2181573.5812472668</v>
      </c>
      <c r="N24" s="53">
        <f t="shared" ref="N24" si="16">IF(M24&lt;&gt;0,+H24-M24,0)</f>
        <v>0</v>
      </c>
      <c r="O24" s="53">
        <f t="shared" ref="O24" si="17">+N24-L24</f>
        <v>0</v>
      </c>
      <c r="P24" s="1"/>
    </row>
    <row r="25" spans="2:16" ht="13">
      <c r="B25" t="str">
        <f t="shared" si="0"/>
        <v/>
      </c>
      <c r="C25" s="479">
        <f>IF(D11="","-",+C24+1)</f>
        <v>2026</v>
      </c>
      <c r="D25" s="54">
        <f>IF(F24+SUM(E$17:E24)=D$10,F24,D$10-SUM(E$17:E24))</f>
        <v>13798102.399683399</v>
      </c>
      <c r="E25" s="374">
        <f t="shared" ref="E25:E71" si="18">IF(+I$14&lt;F24,I$14,D25)</f>
        <v>569776.33333333337</v>
      </c>
      <c r="F25" s="54">
        <f t="shared" ref="F25:F71" si="19">+D25-E25</f>
        <v>13228326.066350065</v>
      </c>
      <c r="G25" s="375">
        <f t="shared" ref="G25:G71" si="20">(D25+F25)/2*I$12+E25</f>
        <v>2049906.1983559863</v>
      </c>
      <c r="H25" s="356">
        <f t="shared" ref="H25:H71" si="21">+(D25+F25)/2*I$13+E25</f>
        <v>2049906.1983559863</v>
      </c>
      <c r="I25" s="51">
        <f t="shared" si="1"/>
        <v>0</v>
      </c>
      <c r="J25" s="51"/>
      <c r="K25" s="112"/>
      <c r="L25" s="53">
        <f t="shared" si="2"/>
        <v>0</v>
      </c>
      <c r="M25" s="112"/>
      <c r="N25" s="53">
        <f t="shared" si="3"/>
        <v>0</v>
      </c>
      <c r="O25" s="53">
        <f t="shared" si="4"/>
        <v>0</v>
      </c>
      <c r="P25" s="1"/>
    </row>
    <row r="26" spans="2:16" ht="12.5">
      <c r="B26" t="str">
        <f t="shared" si="0"/>
        <v/>
      </c>
      <c r="C26" s="49">
        <f>IF(D11="","-",+C25+1)</f>
        <v>2027</v>
      </c>
      <c r="D26" s="54">
        <f>IF(F25+SUM(E$17:E25)=D$10,F25,D$10-SUM(E$17:E25))</f>
        <v>13228326.066350065</v>
      </c>
      <c r="E26" s="374">
        <f t="shared" si="18"/>
        <v>569776.33333333337</v>
      </c>
      <c r="F26" s="54">
        <f t="shared" si="19"/>
        <v>12658549.733016731</v>
      </c>
      <c r="G26" s="375">
        <f t="shared" si="20"/>
        <v>1987497.4366204371</v>
      </c>
      <c r="H26" s="356">
        <f t="shared" si="21"/>
        <v>1987497.4366204371</v>
      </c>
      <c r="I26" s="51">
        <f t="shared" si="1"/>
        <v>0</v>
      </c>
      <c r="J26" s="51"/>
      <c r="K26" s="112"/>
      <c r="L26" s="53">
        <f t="shared" si="2"/>
        <v>0</v>
      </c>
      <c r="M26" s="112"/>
      <c r="N26" s="53">
        <f t="shared" si="3"/>
        <v>0</v>
      </c>
      <c r="O26" s="53">
        <f t="shared" si="4"/>
        <v>0</v>
      </c>
      <c r="P26" s="1"/>
    </row>
    <row r="27" spans="2:16" ht="12.5">
      <c r="B27" t="str">
        <f t="shared" si="0"/>
        <v/>
      </c>
      <c r="C27" s="49">
        <f>IF(D11="","-",+C26+1)</f>
        <v>2028</v>
      </c>
      <c r="D27" s="54">
        <f>IF(F26+SUM(E$17:E26)=D$10,F26,D$10-SUM(E$17:E26))</f>
        <v>12658549.733016731</v>
      </c>
      <c r="E27" s="374">
        <f t="shared" si="18"/>
        <v>569776.33333333337</v>
      </c>
      <c r="F27" s="54">
        <f t="shared" si="19"/>
        <v>12088773.399683397</v>
      </c>
      <c r="G27" s="375">
        <f t="shared" si="20"/>
        <v>1925088.6748848883</v>
      </c>
      <c r="H27" s="356">
        <f t="shared" si="21"/>
        <v>1925088.6748848883</v>
      </c>
      <c r="I27" s="51">
        <f t="shared" si="1"/>
        <v>0</v>
      </c>
      <c r="J27" s="51"/>
      <c r="K27" s="112"/>
      <c r="L27" s="53">
        <f t="shared" si="2"/>
        <v>0</v>
      </c>
      <c r="M27" s="112"/>
      <c r="N27" s="53">
        <f t="shared" si="3"/>
        <v>0</v>
      </c>
      <c r="O27" s="53">
        <f t="shared" si="4"/>
        <v>0</v>
      </c>
      <c r="P27" s="1"/>
    </row>
    <row r="28" spans="2:16" ht="12.5">
      <c r="B28" t="str">
        <f t="shared" si="0"/>
        <v/>
      </c>
      <c r="C28" s="49">
        <f>IF(D11="","-",+C27+1)</f>
        <v>2029</v>
      </c>
      <c r="D28" s="54">
        <f>IF(F27+SUM(E$17:E27)=D$10,F27,D$10-SUM(E$17:E27))</f>
        <v>12088773.399683397</v>
      </c>
      <c r="E28" s="374">
        <f t="shared" si="18"/>
        <v>569776.33333333337</v>
      </c>
      <c r="F28" s="54">
        <f t="shared" si="19"/>
        <v>11518997.066350063</v>
      </c>
      <c r="G28" s="375">
        <f t="shared" si="20"/>
        <v>1862679.9131493391</v>
      </c>
      <c r="H28" s="356">
        <f t="shared" si="21"/>
        <v>1862679.9131493391</v>
      </c>
      <c r="I28" s="51">
        <f t="shared" si="1"/>
        <v>0</v>
      </c>
      <c r="J28" s="51"/>
      <c r="K28" s="112"/>
      <c r="L28" s="53">
        <f t="shared" si="2"/>
        <v>0</v>
      </c>
      <c r="M28" s="112"/>
      <c r="N28" s="53">
        <f t="shared" si="3"/>
        <v>0</v>
      </c>
      <c r="O28" s="53">
        <f t="shared" si="4"/>
        <v>0</v>
      </c>
      <c r="P28" s="1"/>
    </row>
    <row r="29" spans="2:16" ht="12.5">
      <c r="B29" t="str">
        <f t="shared" si="0"/>
        <v/>
      </c>
      <c r="C29" s="49">
        <f>IF(D11="","-",+C28+1)</f>
        <v>2030</v>
      </c>
      <c r="D29" s="54">
        <f>IF(F28+SUM(E$17:E28)=D$10,F28,D$10-SUM(E$17:E28))</f>
        <v>11518997.066350063</v>
      </c>
      <c r="E29" s="374">
        <f t="shared" si="18"/>
        <v>569776.33333333337</v>
      </c>
      <c r="F29" s="54">
        <f t="shared" si="19"/>
        <v>10949220.733016729</v>
      </c>
      <c r="G29" s="375">
        <f t="shared" si="20"/>
        <v>1800271.1514137909</v>
      </c>
      <c r="H29" s="356">
        <f t="shared" si="21"/>
        <v>1800271.1514137909</v>
      </c>
      <c r="I29" s="51">
        <f t="shared" si="1"/>
        <v>0</v>
      </c>
      <c r="J29" s="51"/>
      <c r="K29" s="112"/>
      <c r="L29" s="53">
        <f t="shared" si="2"/>
        <v>0</v>
      </c>
      <c r="M29" s="112"/>
      <c r="N29" s="53">
        <f t="shared" si="3"/>
        <v>0</v>
      </c>
      <c r="O29" s="53">
        <f t="shared" si="4"/>
        <v>0</v>
      </c>
      <c r="P29" s="1"/>
    </row>
    <row r="30" spans="2:16" ht="12.5">
      <c r="B30" t="str">
        <f t="shared" si="0"/>
        <v/>
      </c>
      <c r="C30" s="49">
        <f>IF(D11="","-",+C29+1)</f>
        <v>2031</v>
      </c>
      <c r="D30" s="54">
        <f>IF(F29+SUM(E$17:E29)=D$10,F29,D$10-SUM(E$17:E29))</f>
        <v>10949220.733016729</v>
      </c>
      <c r="E30" s="374">
        <f t="shared" si="18"/>
        <v>569776.33333333337</v>
      </c>
      <c r="F30" s="54">
        <f t="shared" si="19"/>
        <v>10379444.399683395</v>
      </c>
      <c r="G30" s="375">
        <f t="shared" si="20"/>
        <v>1737862.3896782417</v>
      </c>
      <c r="H30" s="356">
        <f t="shared" si="21"/>
        <v>1737862.3896782417</v>
      </c>
      <c r="I30" s="51">
        <f t="shared" si="1"/>
        <v>0</v>
      </c>
      <c r="J30" s="51"/>
      <c r="K30" s="112"/>
      <c r="L30" s="53">
        <f t="shared" si="2"/>
        <v>0</v>
      </c>
      <c r="M30" s="112"/>
      <c r="N30" s="53">
        <f t="shared" si="3"/>
        <v>0</v>
      </c>
      <c r="O30" s="53">
        <f t="shared" si="4"/>
        <v>0</v>
      </c>
      <c r="P30" s="1"/>
    </row>
    <row r="31" spans="2:16" ht="12.5">
      <c r="B31" t="str">
        <f t="shared" si="0"/>
        <v/>
      </c>
      <c r="C31" s="49">
        <f>IF(D11="","-",+C30+1)</f>
        <v>2032</v>
      </c>
      <c r="D31" s="54">
        <f>IF(F30+SUM(E$17:E30)=D$10,F30,D$10-SUM(E$17:E30))</f>
        <v>10379444.399683395</v>
      </c>
      <c r="E31" s="374">
        <f t="shared" si="18"/>
        <v>569776.33333333337</v>
      </c>
      <c r="F31" s="54">
        <f t="shared" si="19"/>
        <v>9809668.0663500614</v>
      </c>
      <c r="G31" s="375">
        <f t="shared" si="20"/>
        <v>1675453.627942693</v>
      </c>
      <c r="H31" s="356">
        <f t="shared" si="21"/>
        <v>1675453.627942693</v>
      </c>
      <c r="I31" s="51">
        <f t="shared" si="1"/>
        <v>0</v>
      </c>
      <c r="J31" s="51"/>
      <c r="K31" s="112"/>
      <c r="L31" s="53">
        <f t="shared" si="2"/>
        <v>0</v>
      </c>
      <c r="M31" s="112"/>
      <c r="N31" s="53">
        <f t="shared" si="3"/>
        <v>0</v>
      </c>
      <c r="O31" s="53">
        <f t="shared" si="4"/>
        <v>0</v>
      </c>
      <c r="P31" s="1"/>
    </row>
    <row r="32" spans="2:16" ht="12.5">
      <c r="B32" t="str">
        <f t="shared" si="0"/>
        <v/>
      </c>
      <c r="C32" s="49">
        <f>IF(D11="","-",+C31+1)</f>
        <v>2033</v>
      </c>
      <c r="D32" s="54">
        <f>IF(F31+SUM(E$17:E31)=D$10,F31,D$10-SUM(E$17:E31))</f>
        <v>9809668.0663500614</v>
      </c>
      <c r="E32" s="374">
        <f t="shared" si="18"/>
        <v>569776.33333333337</v>
      </c>
      <c r="F32" s="54">
        <f t="shared" si="19"/>
        <v>9239891.7330167275</v>
      </c>
      <c r="G32" s="375">
        <f t="shared" si="20"/>
        <v>1613044.8662071438</v>
      </c>
      <c r="H32" s="356">
        <f t="shared" si="21"/>
        <v>1613044.8662071438</v>
      </c>
      <c r="I32" s="51">
        <f t="shared" si="1"/>
        <v>0</v>
      </c>
      <c r="J32" s="51"/>
      <c r="K32" s="112"/>
      <c r="L32" s="53">
        <f t="shared" si="2"/>
        <v>0</v>
      </c>
      <c r="M32" s="112"/>
      <c r="N32" s="53">
        <f t="shared" si="3"/>
        <v>0</v>
      </c>
      <c r="O32" s="53">
        <f t="shared" si="4"/>
        <v>0</v>
      </c>
      <c r="P32" s="1"/>
    </row>
    <row r="33" spans="2:16" ht="12.5">
      <c r="B33" t="str">
        <f t="shared" si="0"/>
        <v/>
      </c>
      <c r="C33" s="49">
        <f>IF(D11="","-",+C32+1)</f>
        <v>2034</v>
      </c>
      <c r="D33" s="54">
        <f>IF(F32+SUM(E$17:E32)=D$10,F32,D$10-SUM(E$17:E32))</f>
        <v>9239891.7330167275</v>
      </c>
      <c r="E33" s="374">
        <f t="shared" si="18"/>
        <v>569776.33333333337</v>
      </c>
      <c r="F33" s="54">
        <f t="shared" si="19"/>
        <v>8670115.3996833935</v>
      </c>
      <c r="G33" s="375">
        <f t="shared" si="20"/>
        <v>1550636.104471595</v>
      </c>
      <c r="H33" s="356">
        <f t="shared" si="21"/>
        <v>1550636.104471595</v>
      </c>
      <c r="I33" s="51">
        <f t="shared" si="1"/>
        <v>0</v>
      </c>
      <c r="J33" s="51"/>
      <c r="K33" s="112"/>
      <c r="L33" s="53">
        <f t="shared" si="2"/>
        <v>0</v>
      </c>
      <c r="M33" s="112"/>
      <c r="N33" s="53">
        <f t="shared" si="3"/>
        <v>0</v>
      </c>
      <c r="O33" s="53">
        <f t="shared" si="4"/>
        <v>0</v>
      </c>
      <c r="P33" s="1"/>
    </row>
    <row r="34" spans="2:16" ht="12.5">
      <c r="B34" t="str">
        <f t="shared" si="0"/>
        <v/>
      </c>
      <c r="C34" s="49">
        <f>IF(D11="","-",+C33+1)</f>
        <v>2035</v>
      </c>
      <c r="D34" s="54">
        <f>IF(F33+SUM(E$17:E33)=D$10,F33,D$10-SUM(E$17:E33))</f>
        <v>8670115.3996833935</v>
      </c>
      <c r="E34" s="374">
        <f t="shared" si="18"/>
        <v>569776.33333333337</v>
      </c>
      <c r="F34" s="54">
        <f t="shared" si="19"/>
        <v>8100339.0663500605</v>
      </c>
      <c r="G34" s="375">
        <f t="shared" si="20"/>
        <v>1488227.3427360461</v>
      </c>
      <c r="H34" s="356">
        <f t="shared" si="21"/>
        <v>1488227.3427360461</v>
      </c>
      <c r="I34" s="51">
        <f t="shared" si="1"/>
        <v>0</v>
      </c>
      <c r="J34" s="51"/>
      <c r="K34" s="112"/>
      <c r="L34" s="53">
        <f t="shared" si="2"/>
        <v>0</v>
      </c>
      <c r="M34" s="112"/>
      <c r="N34" s="53">
        <f t="shared" si="3"/>
        <v>0</v>
      </c>
      <c r="O34" s="53">
        <f t="shared" si="4"/>
        <v>0</v>
      </c>
      <c r="P34" s="1"/>
    </row>
    <row r="35" spans="2:16" ht="12.5">
      <c r="B35" t="str">
        <f t="shared" si="0"/>
        <v/>
      </c>
      <c r="C35" s="49">
        <f>IF(D11="","-",+C34+1)</f>
        <v>2036</v>
      </c>
      <c r="D35" s="54">
        <f>IF(F34+SUM(E$17:E34)=D$10,F34,D$10-SUM(E$17:E34))</f>
        <v>8100339.0663500605</v>
      </c>
      <c r="E35" s="374">
        <f t="shared" si="18"/>
        <v>569776.33333333337</v>
      </c>
      <c r="F35" s="54">
        <f t="shared" si="19"/>
        <v>7530562.7330167275</v>
      </c>
      <c r="G35" s="375">
        <f t="shared" si="20"/>
        <v>1425818.5810004971</v>
      </c>
      <c r="H35" s="356">
        <f t="shared" si="21"/>
        <v>1425818.5810004971</v>
      </c>
      <c r="I35" s="51">
        <f t="shared" si="1"/>
        <v>0</v>
      </c>
      <c r="J35" s="51"/>
      <c r="K35" s="112"/>
      <c r="L35" s="53">
        <f t="shared" si="2"/>
        <v>0</v>
      </c>
      <c r="M35" s="112"/>
      <c r="N35" s="53">
        <f t="shared" si="3"/>
        <v>0</v>
      </c>
      <c r="O35" s="53">
        <f t="shared" si="4"/>
        <v>0</v>
      </c>
      <c r="P35" s="1"/>
    </row>
    <row r="36" spans="2:16" ht="12.5">
      <c r="B36" t="str">
        <f t="shared" si="0"/>
        <v/>
      </c>
      <c r="C36" s="49">
        <f>IF(D11="","-",+C35+1)</f>
        <v>2037</v>
      </c>
      <c r="D36" s="54">
        <f>IF(F35+SUM(E$17:E35)=D$10,F35,D$10-SUM(E$17:E35))</f>
        <v>7530562.7330167275</v>
      </c>
      <c r="E36" s="374">
        <f t="shared" si="18"/>
        <v>569776.33333333337</v>
      </c>
      <c r="F36" s="54">
        <f t="shared" si="19"/>
        <v>6960786.3996833945</v>
      </c>
      <c r="G36" s="375">
        <f t="shared" si="20"/>
        <v>1363409.8192649484</v>
      </c>
      <c r="H36" s="356">
        <f t="shared" si="21"/>
        <v>1363409.8192649484</v>
      </c>
      <c r="I36" s="51">
        <f t="shared" si="1"/>
        <v>0</v>
      </c>
      <c r="J36" s="51"/>
      <c r="K36" s="112"/>
      <c r="L36" s="53">
        <f t="shared" si="2"/>
        <v>0</v>
      </c>
      <c r="M36" s="112"/>
      <c r="N36" s="53">
        <f t="shared" si="3"/>
        <v>0</v>
      </c>
      <c r="O36" s="53">
        <f t="shared" si="4"/>
        <v>0</v>
      </c>
      <c r="P36" s="1"/>
    </row>
    <row r="37" spans="2:16" ht="12.5">
      <c r="B37" t="str">
        <f t="shared" si="0"/>
        <v/>
      </c>
      <c r="C37" s="49">
        <f>IF(D11="","-",+C36+1)</f>
        <v>2038</v>
      </c>
      <c r="D37" s="54">
        <f>IF(F36+SUM(E$17:E36)=D$10,F36,D$10-SUM(E$17:E36))</f>
        <v>6960786.3996833945</v>
      </c>
      <c r="E37" s="374">
        <f t="shared" si="18"/>
        <v>569776.33333333337</v>
      </c>
      <c r="F37" s="54">
        <f t="shared" si="19"/>
        <v>6391010.0663500614</v>
      </c>
      <c r="G37" s="375">
        <f t="shared" si="20"/>
        <v>1301001.0575293996</v>
      </c>
      <c r="H37" s="356">
        <f t="shared" si="21"/>
        <v>1301001.0575293996</v>
      </c>
      <c r="I37" s="51">
        <f t="shared" si="1"/>
        <v>0</v>
      </c>
      <c r="J37" s="51"/>
      <c r="K37" s="112"/>
      <c r="L37" s="53">
        <f t="shared" si="2"/>
        <v>0</v>
      </c>
      <c r="M37" s="112"/>
      <c r="N37" s="53">
        <f t="shared" si="3"/>
        <v>0</v>
      </c>
      <c r="O37" s="53">
        <f t="shared" si="4"/>
        <v>0</v>
      </c>
      <c r="P37" s="1"/>
    </row>
    <row r="38" spans="2:16" ht="12.5">
      <c r="B38" t="str">
        <f t="shared" si="0"/>
        <v/>
      </c>
      <c r="C38" s="49">
        <f>IF(D11="","-",+C37+1)</f>
        <v>2039</v>
      </c>
      <c r="D38" s="54">
        <f>IF(F37+SUM(E$17:E37)=D$10,F37,D$10-SUM(E$17:E37))</f>
        <v>6391010.0663500614</v>
      </c>
      <c r="E38" s="374">
        <f t="shared" si="18"/>
        <v>569776.33333333337</v>
      </c>
      <c r="F38" s="54">
        <f t="shared" si="19"/>
        <v>5821233.7330167284</v>
      </c>
      <c r="G38" s="375">
        <f t="shared" si="20"/>
        <v>1238592.2957938509</v>
      </c>
      <c r="H38" s="356">
        <f t="shared" si="21"/>
        <v>1238592.2957938509</v>
      </c>
      <c r="I38" s="51">
        <f t="shared" si="1"/>
        <v>0</v>
      </c>
      <c r="J38" s="51"/>
      <c r="K38" s="112"/>
      <c r="L38" s="53">
        <f t="shared" si="2"/>
        <v>0</v>
      </c>
      <c r="M38" s="112"/>
      <c r="N38" s="53">
        <f t="shared" si="3"/>
        <v>0</v>
      </c>
      <c r="O38" s="53">
        <f t="shared" si="4"/>
        <v>0</v>
      </c>
      <c r="P38" s="1"/>
    </row>
    <row r="39" spans="2:16" ht="12.5">
      <c r="B39" t="str">
        <f t="shared" si="0"/>
        <v/>
      </c>
      <c r="C39" s="49">
        <f>IF(D11="","-",+C38+1)</f>
        <v>2040</v>
      </c>
      <c r="D39" s="54">
        <f>IF(F38+SUM(E$17:E38)=D$10,F38,D$10-SUM(E$17:E38))</f>
        <v>5821233.7330167284</v>
      </c>
      <c r="E39" s="374">
        <f t="shared" si="18"/>
        <v>569776.33333333337</v>
      </c>
      <c r="F39" s="54">
        <f t="shared" si="19"/>
        <v>5251457.3996833954</v>
      </c>
      <c r="G39" s="375">
        <f t="shared" si="20"/>
        <v>1176183.5340583019</v>
      </c>
      <c r="H39" s="356">
        <f t="shared" si="21"/>
        <v>1176183.5340583019</v>
      </c>
      <c r="I39" s="51">
        <f t="shared" si="1"/>
        <v>0</v>
      </c>
      <c r="J39" s="51"/>
      <c r="K39" s="112"/>
      <c r="L39" s="53">
        <f t="shared" si="2"/>
        <v>0</v>
      </c>
      <c r="M39" s="112"/>
      <c r="N39" s="53">
        <f t="shared" si="3"/>
        <v>0</v>
      </c>
      <c r="O39" s="53">
        <f t="shared" si="4"/>
        <v>0</v>
      </c>
      <c r="P39" s="1"/>
    </row>
    <row r="40" spans="2:16" ht="12.5">
      <c r="B40" t="str">
        <f t="shared" si="0"/>
        <v/>
      </c>
      <c r="C40" s="49">
        <f>IF(D11="","-",+C39+1)</f>
        <v>2041</v>
      </c>
      <c r="D40" s="54">
        <f>IF(F39+SUM(E$17:E39)=D$10,F39,D$10-SUM(E$17:E39))</f>
        <v>5251457.3996833954</v>
      </c>
      <c r="E40" s="374">
        <f t="shared" si="18"/>
        <v>569776.33333333337</v>
      </c>
      <c r="F40" s="54">
        <f t="shared" si="19"/>
        <v>4681681.0663500624</v>
      </c>
      <c r="G40" s="375">
        <f t="shared" si="20"/>
        <v>1113774.7723227532</v>
      </c>
      <c r="H40" s="356">
        <f t="shared" si="21"/>
        <v>1113774.7723227532</v>
      </c>
      <c r="I40" s="51">
        <f t="shared" si="1"/>
        <v>0</v>
      </c>
      <c r="J40" s="51"/>
      <c r="K40" s="112"/>
      <c r="L40" s="53">
        <f t="shared" si="2"/>
        <v>0</v>
      </c>
      <c r="M40" s="112"/>
      <c r="N40" s="53">
        <f t="shared" si="3"/>
        <v>0</v>
      </c>
      <c r="O40" s="53">
        <f t="shared" si="4"/>
        <v>0</v>
      </c>
      <c r="P40" s="1"/>
    </row>
    <row r="41" spans="2:16" ht="12.5">
      <c r="B41" t="str">
        <f t="shared" si="0"/>
        <v/>
      </c>
      <c r="C41" s="49">
        <f>IF(D11="","-",+C40+1)</f>
        <v>2042</v>
      </c>
      <c r="D41" s="54">
        <f>IF(F40+SUM(E$17:E40)=D$10,F40,D$10-SUM(E$17:E40))</f>
        <v>4681681.0663500624</v>
      </c>
      <c r="E41" s="374">
        <f t="shared" si="18"/>
        <v>569776.33333333337</v>
      </c>
      <c r="F41" s="54">
        <f t="shared" si="19"/>
        <v>4111904.7330167289</v>
      </c>
      <c r="G41" s="375">
        <f t="shared" si="20"/>
        <v>1051366.0105872042</v>
      </c>
      <c r="H41" s="356">
        <f t="shared" si="21"/>
        <v>1051366.0105872042</v>
      </c>
      <c r="I41" s="51">
        <f t="shared" si="1"/>
        <v>0</v>
      </c>
      <c r="J41" s="51"/>
      <c r="K41" s="112"/>
      <c r="L41" s="53">
        <f t="shared" si="2"/>
        <v>0</v>
      </c>
      <c r="M41" s="112"/>
      <c r="N41" s="53">
        <f t="shared" si="3"/>
        <v>0</v>
      </c>
      <c r="O41" s="53">
        <f t="shared" si="4"/>
        <v>0</v>
      </c>
      <c r="P41" s="1"/>
    </row>
    <row r="42" spans="2:16" ht="12.5">
      <c r="B42" t="str">
        <f t="shared" si="0"/>
        <v/>
      </c>
      <c r="C42" s="49">
        <f>IF(D11="","-",+C41+1)</f>
        <v>2043</v>
      </c>
      <c r="D42" s="54">
        <f>IF(F41+SUM(E$17:E41)=D$10,F41,D$10-SUM(E$17:E41))</f>
        <v>4111904.7330167289</v>
      </c>
      <c r="E42" s="374">
        <f t="shared" si="18"/>
        <v>569776.33333333337</v>
      </c>
      <c r="F42" s="54">
        <f t="shared" si="19"/>
        <v>3542128.3996833954</v>
      </c>
      <c r="G42" s="375">
        <f t="shared" si="20"/>
        <v>988957.24885165552</v>
      </c>
      <c r="H42" s="356">
        <f t="shared" si="21"/>
        <v>988957.24885165552</v>
      </c>
      <c r="I42" s="51">
        <f t="shared" si="1"/>
        <v>0</v>
      </c>
      <c r="J42" s="51"/>
      <c r="K42" s="112"/>
      <c r="L42" s="53">
        <f t="shared" si="2"/>
        <v>0</v>
      </c>
      <c r="M42" s="112"/>
      <c r="N42" s="53">
        <f t="shared" si="3"/>
        <v>0</v>
      </c>
      <c r="O42" s="53">
        <f t="shared" si="4"/>
        <v>0</v>
      </c>
      <c r="P42" s="1"/>
    </row>
    <row r="43" spans="2:16" ht="12.5">
      <c r="B43" t="str">
        <f t="shared" si="0"/>
        <v/>
      </c>
      <c r="C43" s="49">
        <f>IF(D11="","-",+C42+1)</f>
        <v>2044</v>
      </c>
      <c r="D43" s="54">
        <f>IF(F42+SUM(E$17:E42)=D$10,F42,D$10-SUM(E$17:E42))</f>
        <v>3542128.3996833954</v>
      </c>
      <c r="E43" s="374">
        <f t="shared" si="18"/>
        <v>569776.33333333337</v>
      </c>
      <c r="F43" s="54">
        <f t="shared" si="19"/>
        <v>2972352.0663500619</v>
      </c>
      <c r="G43" s="375">
        <f t="shared" si="20"/>
        <v>926548.48711610655</v>
      </c>
      <c r="H43" s="356">
        <f t="shared" si="21"/>
        <v>926548.48711610655</v>
      </c>
      <c r="I43" s="51">
        <f t="shared" si="1"/>
        <v>0</v>
      </c>
      <c r="J43" s="51"/>
      <c r="K43" s="112"/>
      <c r="L43" s="53">
        <f t="shared" si="2"/>
        <v>0</v>
      </c>
      <c r="M43" s="112"/>
      <c r="N43" s="53">
        <f t="shared" si="3"/>
        <v>0</v>
      </c>
      <c r="O43" s="53">
        <f t="shared" si="4"/>
        <v>0</v>
      </c>
      <c r="P43" s="1"/>
    </row>
    <row r="44" spans="2:16" ht="12.5">
      <c r="B44" t="str">
        <f t="shared" si="0"/>
        <v/>
      </c>
      <c r="C44" s="49">
        <f>IF(D11="","-",+C43+1)</f>
        <v>2045</v>
      </c>
      <c r="D44" s="54">
        <f>IF(F43+SUM(E$17:E43)=D$10,F43,D$10-SUM(E$17:E43))</f>
        <v>2972352.0663500619</v>
      </c>
      <c r="E44" s="374">
        <f t="shared" si="18"/>
        <v>569776.33333333337</v>
      </c>
      <c r="F44" s="54">
        <f t="shared" si="19"/>
        <v>2402575.7330167284</v>
      </c>
      <c r="G44" s="375">
        <f t="shared" si="20"/>
        <v>864139.72538055771</v>
      </c>
      <c r="H44" s="356">
        <f t="shared" si="21"/>
        <v>864139.72538055771</v>
      </c>
      <c r="I44" s="51">
        <f t="shared" si="1"/>
        <v>0</v>
      </c>
      <c r="J44" s="51"/>
      <c r="K44" s="112"/>
      <c r="L44" s="53">
        <f t="shared" si="2"/>
        <v>0</v>
      </c>
      <c r="M44" s="112"/>
      <c r="N44" s="53">
        <f t="shared" si="3"/>
        <v>0</v>
      </c>
      <c r="O44" s="53">
        <f t="shared" si="4"/>
        <v>0</v>
      </c>
      <c r="P44" s="1"/>
    </row>
    <row r="45" spans="2:16" ht="12.5">
      <c r="B45" t="str">
        <f t="shared" si="0"/>
        <v/>
      </c>
      <c r="C45" s="49">
        <f>IF(D11="","-",+C44+1)</f>
        <v>2046</v>
      </c>
      <c r="D45" s="54">
        <f>IF(F44+SUM(E$17:E44)=D$10,F44,D$10-SUM(E$17:E44))</f>
        <v>2402575.7330167284</v>
      </c>
      <c r="E45" s="374">
        <f t="shared" si="18"/>
        <v>569776.33333333337</v>
      </c>
      <c r="F45" s="54">
        <f t="shared" si="19"/>
        <v>1832799.3996833949</v>
      </c>
      <c r="G45" s="375">
        <f t="shared" si="20"/>
        <v>801730.96364500886</v>
      </c>
      <c r="H45" s="356">
        <f t="shared" si="21"/>
        <v>801730.96364500886</v>
      </c>
      <c r="I45" s="51">
        <f t="shared" si="1"/>
        <v>0</v>
      </c>
      <c r="J45" s="51"/>
      <c r="K45" s="112"/>
      <c r="L45" s="53">
        <f t="shared" si="2"/>
        <v>0</v>
      </c>
      <c r="M45" s="112"/>
      <c r="N45" s="53">
        <f t="shared" si="3"/>
        <v>0</v>
      </c>
      <c r="O45" s="53">
        <f t="shared" si="4"/>
        <v>0</v>
      </c>
      <c r="P45" s="1"/>
    </row>
    <row r="46" spans="2:16" ht="12.5">
      <c r="B46" t="str">
        <f t="shared" si="0"/>
        <v/>
      </c>
      <c r="C46" s="49">
        <f>IF(D11="","-",+C45+1)</f>
        <v>2047</v>
      </c>
      <c r="D46" s="54">
        <f>IF(F45+SUM(E$17:E45)=D$10,F45,D$10-SUM(E$17:E45))</f>
        <v>1832799.3996833949</v>
      </c>
      <c r="E46" s="374">
        <f t="shared" si="18"/>
        <v>569776.33333333337</v>
      </c>
      <c r="F46" s="54">
        <f t="shared" si="19"/>
        <v>1263023.0663500614</v>
      </c>
      <c r="G46" s="375">
        <f t="shared" si="20"/>
        <v>739322.20190945989</v>
      </c>
      <c r="H46" s="356">
        <f t="shared" si="21"/>
        <v>739322.20190945989</v>
      </c>
      <c r="I46" s="51">
        <f t="shared" si="1"/>
        <v>0</v>
      </c>
      <c r="J46" s="51"/>
      <c r="K46" s="112"/>
      <c r="L46" s="53">
        <f t="shared" si="2"/>
        <v>0</v>
      </c>
      <c r="M46" s="112"/>
      <c r="N46" s="53">
        <f t="shared" si="3"/>
        <v>0</v>
      </c>
      <c r="O46" s="53">
        <f t="shared" si="4"/>
        <v>0</v>
      </c>
      <c r="P46" s="1"/>
    </row>
    <row r="47" spans="2:16" ht="12.5">
      <c r="B47" t="str">
        <f t="shared" si="0"/>
        <v/>
      </c>
      <c r="C47" s="49">
        <f>IF(D11="","-",+C46+1)</f>
        <v>2048</v>
      </c>
      <c r="D47" s="54">
        <f>IF(F46+SUM(E$17:E46)=D$10,F46,D$10-SUM(E$17:E46))</f>
        <v>1263023.0663500614</v>
      </c>
      <c r="E47" s="374">
        <f t="shared" si="18"/>
        <v>569776.33333333337</v>
      </c>
      <c r="F47" s="54">
        <f t="shared" si="19"/>
        <v>693246.73301672807</v>
      </c>
      <c r="G47" s="375">
        <f t="shared" si="20"/>
        <v>676913.44017391105</v>
      </c>
      <c r="H47" s="356">
        <f t="shared" si="21"/>
        <v>676913.44017391105</v>
      </c>
      <c r="I47" s="51">
        <f t="shared" si="1"/>
        <v>0</v>
      </c>
      <c r="J47" s="51"/>
      <c r="K47" s="112"/>
      <c r="L47" s="53">
        <f t="shared" si="2"/>
        <v>0</v>
      </c>
      <c r="M47" s="112"/>
      <c r="N47" s="53">
        <f t="shared" si="3"/>
        <v>0</v>
      </c>
      <c r="O47" s="53">
        <f t="shared" si="4"/>
        <v>0</v>
      </c>
      <c r="P47" s="1"/>
    </row>
    <row r="48" spans="2:16" ht="12.5">
      <c r="B48" t="str">
        <f t="shared" si="0"/>
        <v/>
      </c>
      <c r="C48" s="49">
        <f>IF(D11="","-",+C47+1)</f>
        <v>2049</v>
      </c>
      <c r="D48" s="54">
        <f>IF(F47+SUM(E$17:E47)=D$10,F47,D$10-SUM(E$17:E47))</f>
        <v>693246.73301672807</v>
      </c>
      <c r="E48" s="374">
        <f t="shared" si="18"/>
        <v>569776.33333333337</v>
      </c>
      <c r="F48" s="54">
        <f t="shared" si="19"/>
        <v>123470.3996833947</v>
      </c>
      <c r="G48" s="375">
        <f t="shared" si="20"/>
        <v>614504.6784383622</v>
      </c>
      <c r="H48" s="356">
        <f t="shared" si="21"/>
        <v>614504.6784383622</v>
      </c>
      <c r="I48" s="51">
        <f t="shared" si="1"/>
        <v>0</v>
      </c>
      <c r="J48" s="51"/>
      <c r="K48" s="112"/>
      <c r="L48" s="53">
        <f t="shared" si="2"/>
        <v>0</v>
      </c>
      <c r="M48" s="112"/>
      <c r="N48" s="53">
        <f t="shared" si="3"/>
        <v>0</v>
      </c>
      <c r="O48" s="53">
        <f t="shared" si="4"/>
        <v>0</v>
      </c>
      <c r="P48" s="1"/>
    </row>
    <row r="49" spans="2:16" ht="12.5">
      <c r="B49" t="str">
        <f t="shared" si="0"/>
        <v/>
      </c>
      <c r="C49" s="49">
        <f>IF(D11="","-",+C48+1)</f>
        <v>2050</v>
      </c>
      <c r="D49" s="54">
        <f>IF(F48+SUM(E$17:E48)=D$10,F48,D$10-SUM(E$17:E48))</f>
        <v>123470.3996833947</v>
      </c>
      <c r="E49" s="374">
        <f t="shared" si="18"/>
        <v>123470.3996833947</v>
      </c>
      <c r="F49" s="54">
        <f t="shared" si="19"/>
        <v>0</v>
      </c>
      <c r="G49" s="375">
        <f t="shared" si="20"/>
        <v>130232.38180202192</v>
      </c>
      <c r="H49" s="356">
        <f t="shared" si="21"/>
        <v>130232.38180202192</v>
      </c>
      <c r="I49" s="51">
        <f t="shared" si="1"/>
        <v>0</v>
      </c>
      <c r="J49" s="51"/>
      <c r="K49" s="112"/>
      <c r="L49" s="53">
        <f t="shared" si="2"/>
        <v>0</v>
      </c>
      <c r="M49" s="112"/>
      <c r="N49" s="53">
        <f t="shared" si="3"/>
        <v>0</v>
      </c>
      <c r="O49" s="53">
        <f t="shared" si="4"/>
        <v>0</v>
      </c>
      <c r="P49" s="1"/>
    </row>
    <row r="50" spans="2:16" ht="12.5">
      <c r="B50" t="str">
        <f t="shared" si="0"/>
        <v/>
      </c>
      <c r="C50" s="49">
        <f>IF(D11="","-",+C49+1)</f>
        <v>2051</v>
      </c>
      <c r="D50" s="54">
        <f>IF(F49+SUM(E$17:E49)=D$10,F49,D$10-SUM(E$17:E49))</f>
        <v>0</v>
      </c>
      <c r="E50" s="374">
        <f t="shared" si="18"/>
        <v>0</v>
      </c>
      <c r="F50" s="54">
        <f t="shared" si="19"/>
        <v>0</v>
      </c>
      <c r="G50" s="375">
        <f t="shared" si="20"/>
        <v>0</v>
      </c>
      <c r="H50" s="356">
        <f t="shared" si="21"/>
        <v>0</v>
      </c>
      <c r="I50" s="51">
        <f t="shared" si="1"/>
        <v>0</v>
      </c>
      <c r="J50" s="51"/>
      <c r="K50" s="112"/>
      <c r="L50" s="53">
        <f t="shared" si="2"/>
        <v>0</v>
      </c>
      <c r="M50" s="112"/>
      <c r="N50" s="53">
        <f t="shared" si="3"/>
        <v>0</v>
      </c>
      <c r="O50" s="53">
        <f t="shared" si="4"/>
        <v>0</v>
      </c>
      <c r="P50" s="1"/>
    </row>
    <row r="51" spans="2:16" ht="12.5">
      <c r="B51" t="str">
        <f t="shared" si="0"/>
        <v/>
      </c>
      <c r="C51" s="49">
        <f>IF(D11="","-",+C50+1)</f>
        <v>2052</v>
      </c>
      <c r="D51" s="54">
        <f>IF(F50+SUM(E$17:E50)=D$10,F50,D$10-SUM(E$17:E50))</f>
        <v>0</v>
      </c>
      <c r="E51" s="374">
        <f t="shared" si="18"/>
        <v>0</v>
      </c>
      <c r="F51" s="54">
        <f t="shared" si="19"/>
        <v>0</v>
      </c>
      <c r="G51" s="375">
        <f t="shared" si="20"/>
        <v>0</v>
      </c>
      <c r="H51" s="356">
        <f t="shared" si="21"/>
        <v>0</v>
      </c>
      <c r="I51" s="51">
        <f t="shared" si="1"/>
        <v>0</v>
      </c>
      <c r="J51" s="51"/>
      <c r="K51" s="112"/>
      <c r="L51" s="53">
        <f t="shared" si="2"/>
        <v>0</v>
      </c>
      <c r="M51" s="112"/>
      <c r="N51" s="53">
        <f t="shared" si="3"/>
        <v>0</v>
      </c>
      <c r="O51" s="53">
        <f t="shared" si="4"/>
        <v>0</v>
      </c>
      <c r="P51" s="1"/>
    </row>
    <row r="52" spans="2:16" ht="12.5">
      <c r="B52" t="str">
        <f t="shared" si="0"/>
        <v/>
      </c>
      <c r="C52" s="49">
        <f>IF(D11="","-",+C51+1)</f>
        <v>2053</v>
      </c>
      <c r="D52" s="54">
        <f>IF(F51+SUM(E$17:E51)=D$10,F51,D$10-SUM(E$17:E51))</f>
        <v>0</v>
      </c>
      <c r="E52" s="374">
        <f t="shared" si="18"/>
        <v>0</v>
      </c>
      <c r="F52" s="54">
        <f t="shared" si="19"/>
        <v>0</v>
      </c>
      <c r="G52" s="375">
        <f t="shared" si="20"/>
        <v>0</v>
      </c>
      <c r="H52" s="356">
        <f t="shared" si="21"/>
        <v>0</v>
      </c>
      <c r="I52" s="51">
        <f t="shared" si="1"/>
        <v>0</v>
      </c>
      <c r="J52" s="51"/>
      <c r="K52" s="112"/>
      <c r="L52" s="53">
        <f t="shared" si="2"/>
        <v>0</v>
      </c>
      <c r="M52" s="112"/>
      <c r="N52" s="53">
        <f t="shared" si="3"/>
        <v>0</v>
      </c>
      <c r="O52" s="53">
        <f t="shared" si="4"/>
        <v>0</v>
      </c>
      <c r="P52" s="1"/>
    </row>
    <row r="53" spans="2:16" ht="12.5">
      <c r="B53" t="str">
        <f t="shared" si="0"/>
        <v/>
      </c>
      <c r="C53" s="49">
        <f>IF(D11="","-",+C52+1)</f>
        <v>2054</v>
      </c>
      <c r="D53" s="54">
        <f>IF(F52+SUM(E$17:E52)=D$10,F52,D$10-SUM(E$17:E52))</f>
        <v>0</v>
      </c>
      <c r="E53" s="374">
        <f t="shared" si="18"/>
        <v>0</v>
      </c>
      <c r="F53" s="54">
        <f t="shared" si="19"/>
        <v>0</v>
      </c>
      <c r="G53" s="375">
        <f t="shared" si="20"/>
        <v>0</v>
      </c>
      <c r="H53" s="356">
        <f t="shared" si="21"/>
        <v>0</v>
      </c>
      <c r="I53" s="51">
        <f t="shared" si="1"/>
        <v>0</v>
      </c>
      <c r="J53" s="51"/>
      <c r="K53" s="112"/>
      <c r="L53" s="53">
        <f t="shared" si="2"/>
        <v>0</v>
      </c>
      <c r="M53" s="112"/>
      <c r="N53" s="53">
        <f t="shared" si="3"/>
        <v>0</v>
      </c>
      <c r="O53" s="53">
        <f t="shared" si="4"/>
        <v>0</v>
      </c>
      <c r="P53" s="1"/>
    </row>
    <row r="54" spans="2:16" ht="12.5">
      <c r="B54" t="str">
        <f t="shared" si="0"/>
        <v/>
      </c>
      <c r="C54" s="49">
        <f>IF(D11="","-",+C53+1)</f>
        <v>2055</v>
      </c>
      <c r="D54" s="54">
        <f>IF(F53+SUM(E$17:E53)=D$10,F53,D$10-SUM(E$17:E53))</f>
        <v>0</v>
      </c>
      <c r="E54" s="374">
        <f t="shared" si="18"/>
        <v>0</v>
      </c>
      <c r="F54" s="54">
        <f t="shared" si="19"/>
        <v>0</v>
      </c>
      <c r="G54" s="375">
        <f t="shared" si="20"/>
        <v>0</v>
      </c>
      <c r="H54" s="356">
        <f t="shared" si="21"/>
        <v>0</v>
      </c>
      <c r="I54" s="51">
        <f t="shared" si="1"/>
        <v>0</v>
      </c>
      <c r="J54" s="51"/>
      <c r="K54" s="112"/>
      <c r="L54" s="53">
        <f t="shared" si="2"/>
        <v>0</v>
      </c>
      <c r="M54" s="112"/>
      <c r="N54" s="53">
        <f t="shared" si="3"/>
        <v>0</v>
      </c>
      <c r="O54" s="53">
        <f t="shared" si="4"/>
        <v>0</v>
      </c>
      <c r="P54" s="1"/>
    </row>
    <row r="55" spans="2:16" ht="12.5">
      <c r="B55" t="str">
        <f t="shared" si="0"/>
        <v/>
      </c>
      <c r="C55" s="49">
        <f>IF(D11="","-",+C54+1)</f>
        <v>2056</v>
      </c>
      <c r="D55" s="54">
        <f>IF(F54+SUM(E$17:E54)=D$10,F54,D$10-SUM(E$17:E54))</f>
        <v>0</v>
      </c>
      <c r="E55" s="374">
        <f t="shared" si="18"/>
        <v>0</v>
      </c>
      <c r="F55" s="54">
        <f t="shared" si="19"/>
        <v>0</v>
      </c>
      <c r="G55" s="375">
        <f t="shared" si="20"/>
        <v>0</v>
      </c>
      <c r="H55" s="356">
        <f t="shared" si="21"/>
        <v>0</v>
      </c>
      <c r="I55" s="51">
        <f t="shared" si="1"/>
        <v>0</v>
      </c>
      <c r="J55" s="51"/>
      <c r="K55" s="112"/>
      <c r="L55" s="53">
        <f t="shared" si="2"/>
        <v>0</v>
      </c>
      <c r="M55" s="112"/>
      <c r="N55" s="53">
        <f t="shared" si="3"/>
        <v>0</v>
      </c>
      <c r="O55" s="53">
        <f t="shared" si="4"/>
        <v>0</v>
      </c>
      <c r="P55" s="1"/>
    </row>
    <row r="56" spans="2:16" ht="12.5">
      <c r="B56" t="str">
        <f t="shared" si="0"/>
        <v/>
      </c>
      <c r="C56" s="49">
        <f>IF(D11="","-",+C55+1)</f>
        <v>2057</v>
      </c>
      <c r="D56" s="54">
        <f>IF(F55+SUM(E$17:E55)=D$10,F55,D$10-SUM(E$17:E55))</f>
        <v>0</v>
      </c>
      <c r="E56" s="374">
        <f t="shared" si="18"/>
        <v>0</v>
      </c>
      <c r="F56" s="54">
        <f t="shared" si="19"/>
        <v>0</v>
      </c>
      <c r="G56" s="375">
        <f t="shared" si="20"/>
        <v>0</v>
      </c>
      <c r="H56" s="356">
        <f t="shared" si="21"/>
        <v>0</v>
      </c>
      <c r="I56" s="51">
        <f t="shared" si="1"/>
        <v>0</v>
      </c>
      <c r="J56" s="51"/>
      <c r="K56" s="112"/>
      <c r="L56" s="53">
        <f t="shared" si="2"/>
        <v>0</v>
      </c>
      <c r="M56" s="112"/>
      <c r="N56" s="53">
        <f t="shared" si="3"/>
        <v>0</v>
      </c>
      <c r="O56" s="53">
        <f t="shared" si="4"/>
        <v>0</v>
      </c>
      <c r="P56" s="1"/>
    </row>
    <row r="57" spans="2:16" ht="12.5">
      <c r="B57" t="str">
        <f t="shared" si="0"/>
        <v/>
      </c>
      <c r="C57" s="49">
        <f>IF(D11="","-",+C56+1)</f>
        <v>2058</v>
      </c>
      <c r="D57" s="54">
        <f>IF(F56+SUM(E$17:E56)=D$10,F56,D$10-SUM(E$17:E56))</f>
        <v>0</v>
      </c>
      <c r="E57" s="374">
        <f t="shared" si="18"/>
        <v>0</v>
      </c>
      <c r="F57" s="54">
        <f t="shared" si="19"/>
        <v>0</v>
      </c>
      <c r="G57" s="375">
        <f t="shared" si="20"/>
        <v>0</v>
      </c>
      <c r="H57" s="356">
        <f t="shared" si="21"/>
        <v>0</v>
      </c>
      <c r="I57" s="51">
        <f t="shared" si="1"/>
        <v>0</v>
      </c>
      <c r="J57" s="51"/>
      <c r="K57" s="112"/>
      <c r="L57" s="53">
        <f t="shared" si="2"/>
        <v>0</v>
      </c>
      <c r="M57" s="112"/>
      <c r="N57" s="53">
        <f t="shared" si="3"/>
        <v>0</v>
      </c>
      <c r="O57" s="53">
        <f t="shared" si="4"/>
        <v>0</v>
      </c>
      <c r="P57" s="1"/>
    </row>
    <row r="58" spans="2:16" ht="12.5">
      <c r="B58" t="str">
        <f t="shared" si="0"/>
        <v/>
      </c>
      <c r="C58" s="49">
        <f>IF(D11="","-",+C57+1)</f>
        <v>2059</v>
      </c>
      <c r="D58" s="54">
        <f>IF(F57+SUM(E$17:E57)=D$10,F57,D$10-SUM(E$17:E57))</f>
        <v>0</v>
      </c>
      <c r="E58" s="374">
        <f t="shared" si="18"/>
        <v>0</v>
      </c>
      <c r="F58" s="54">
        <f t="shared" si="19"/>
        <v>0</v>
      </c>
      <c r="G58" s="375">
        <f t="shared" si="20"/>
        <v>0</v>
      </c>
      <c r="H58" s="356">
        <f t="shared" si="21"/>
        <v>0</v>
      </c>
      <c r="I58" s="51">
        <f t="shared" si="1"/>
        <v>0</v>
      </c>
      <c r="J58" s="51"/>
      <c r="K58" s="112"/>
      <c r="L58" s="53">
        <f t="shared" si="2"/>
        <v>0</v>
      </c>
      <c r="M58" s="112"/>
      <c r="N58" s="53">
        <f t="shared" si="3"/>
        <v>0</v>
      </c>
      <c r="O58" s="53">
        <f t="shared" si="4"/>
        <v>0</v>
      </c>
      <c r="P58" s="1"/>
    </row>
    <row r="59" spans="2:16" ht="12.5">
      <c r="B59" t="str">
        <f t="shared" si="0"/>
        <v/>
      </c>
      <c r="C59" s="49">
        <f>IF(D11="","-",+C58+1)</f>
        <v>2060</v>
      </c>
      <c r="D59" s="54">
        <f>IF(F58+SUM(E$17:E58)=D$10,F58,D$10-SUM(E$17:E58))</f>
        <v>0</v>
      </c>
      <c r="E59" s="374">
        <f t="shared" si="18"/>
        <v>0</v>
      </c>
      <c r="F59" s="54">
        <f t="shared" si="19"/>
        <v>0</v>
      </c>
      <c r="G59" s="375">
        <f t="shared" si="20"/>
        <v>0</v>
      </c>
      <c r="H59" s="356">
        <f t="shared" si="21"/>
        <v>0</v>
      </c>
      <c r="I59" s="51">
        <f t="shared" si="1"/>
        <v>0</v>
      </c>
      <c r="J59" s="51"/>
      <c r="K59" s="112"/>
      <c r="L59" s="53">
        <f t="shared" si="2"/>
        <v>0</v>
      </c>
      <c r="M59" s="112"/>
      <c r="N59" s="53">
        <f t="shared" si="3"/>
        <v>0</v>
      </c>
      <c r="O59" s="53">
        <f t="shared" si="4"/>
        <v>0</v>
      </c>
      <c r="P59" s="1"/>
    </row>
    <row r="60" spans="2:16" ht="12.5">
      <c r="B60" t="str">
        <f t="shared" si="0"/>
        <v/>
      </c>
      <c r="C60" s="49">
        <f>IF(D11="","-",+C59+1)</f>
        <v>2061</v>
      </c>
      <c r="D60" s="54">
        <f>IF(F59+SUM(E$17:E59)=D$10,F59,D$10-SUM(E$17:E59))</f>
        <v>0</v>
      </c>
      <c r="E60" s="374">
        <f t="shared" si="18"/>
        <v>0</v>
      </c>
      <c r="F60" s="54">
        <f t="shared" si="19"/>
        <v>0</v>
      </c>
      <c r="G60" s="375">
        <f t="shared" si="20"/>
        <v>0</v>
      </c>
      <c r="H60" s="356">
        <f t="shared" si="21"/>
        <v>0</v>
      </c>
      <c r="I60" s="51">
        <f t="shared" si="1"/>
        <v>0</v>
      </c>
      <c r="J60" s="51"/>
      <c r="K60" s="112"/>
      <c r="L60" s="53">
        <f t="shared" si="2"/>
        <v>0</v>
      </c>
      <c r="M60" s="112"/>
      <c r="N60" s="53">
        <f t="shared" si="3"/>
        <v>0</v>
      </c>
      <c r="O60" s="53">
        <f t="shared" si="4"/>
        <v>0</v>
      </c>
      <c r="P60" s="1"/>
    </row>
    <row r="61" spans="2:16" ht="12.5">
      <c r="B61" t="str">
        <f t="shared" si="0"/>
        <v/>
      </c>
      <c r="C61" s="49">
        <f>IF(D11="","-",+C60+1)</f>
        <v>2062</v>
      </c>
      <c r="D61" s="54">
        <f>IF(F60+SUM(E$17:E60)=D$10,F60,D$10-SUM(E$17:E60))</f>
        <v>0</v>
      </c>
      <c r="E61" s="374">
        <f t="shared" si="18"/>
        <v>0</v>
      </c>
      <c r="F61" s="54">
        <f t="shared" si="19"/>
        <v>0</v>
      </c>
      <c r="G61" s="385">
        <f t="shared" si="20"/>
        <v>0</v>
      </c>
      <c r="H61" s="356">
        <f t="shared" si="21"/>
        <v>0</v>
      </c>
      <c r="I61" s="51">
        <f t="shared" si="1"/>
        <v>0</v>
      </c>
      <c r="J61" s="51"/>
      <c r="K61" s="112"/>
      <c r="L61" s="53">
        <f t="shared" si="2"/>
        <v>0</v>
      </c>
      <c r="M61" s="112"/>
      <c r="N61" s="53">
        <f t="shared" si="3"/>
        <v>0</v>
      </c>
      <c r="O61" s="53">
        <f t="shared" si="4"/>
        <v>0</v>
      </c>
      <c r="P61" s="1"/>
    </row>
    <row r="62" spans="2:16" ht="12.5">
      <c r="B62" t="str">
        <f t="shared" si="0"/>
        <v/>
      </c>
      <c r="C62" s="49">
        <f>IF(D11="","-",+C61+1)</f>
        <v>2063</v>
      </c>
      <c r="D62" s="54">
        <f>IF(F61+SUM(E$17:E61)=D$10,F61,D$10-SUM(E$17:E61))</f>
        <v>0</v>
      </c>
      <c r="E62" s="374">
        <f t="shared" si="18"/>
        <v>0</v>
      </c>
      <c r="F62" s="54">
        <f t="shared" si="19"/>
        <v>0</v>
      </c>
      <c r="G62" s="385">
        <f t="shared" si="20"/>
        <v>0</v>
      </c>
      <c r="H62" s="356">
        <f t="shared" si="21"/>
        <v>0</v>
      </c>
      <c r="I62" s="51">
        <f t="shared" si="1"/>
        <v>0</v>
      </c>
      <c r="J62" s="51"/>
      <c r="K62" s="112"/>
      <c r="L62" s="53">
        <f t="shared" si="2"/>
        <v>0</v>
      </c>
      <c r="M62" s="112"/>
      <c r="N62" s="53">
        <f t="shared" si="3"/>
        <v>0</v>
      </c>
      <c r="O62" s="53">
        <f t="shared" si="4"/>
        <v>0</v>
      </c>
      <c r="P62" s="1"/>
    </row>
    <row r="63" spans="2:16" ht="12.5">
      <c r="B63" t="str">
        <f t="shared" si="0"/>
        <v/>
      </c>
      <c r="C63" s="49">
        <f>IF(D11="","-",+C62+1)</f>
        <v>2064</v>
      </c>
      <c r="D63" s="54">
        <f>IF(F62+SUM(E$17:E62)=D$10,F62,D$10-SUM(E$17:E62))</f>
        <v>0</v>
      </c>
      <c r="E63" s="374">
        <f t="shared" si="18"/>
        <v>0</v>
      </c>
      <c r="F63" s="54">
        <f t="shared" si="19"/>
        <v>0</v>
      </c>
      <c r="G63" s="385">
        <f t="shared" si="20"/>
        <v>0</v>
      </c>
      <c r="H63" s="356">
        <f t="shared" si="21"/>
        <v>0</v>
      </c>
      <c r="I63" s="51">
        <f t="shared" si="1"/>
        <v>0</v>
      </c>
      <c r="J63" s="51"/>
      <c r="K63" s="112"/>
      <c r="L63" s="53">
        <f t="shared" si="2"/>
        <v>0</v>
      </c>
      <c r="M63" s="112"/>
      <c r="N63" s="53">
        <f t="shared" si="3"/>
        <v>0</v>
      </c>
      <c r="O63" s="53">
        <f t="shared" si="4"/>
        <v>0</v>
      </c>
      <c r="P63" s="1"/>
    </row>
    <row r="64" spans="2:16" ht="12.5">
      <c r="B64" t="str">
        <f t="shared" si="0"/>
        <v/>
      </c>
      <c r="C64" s="49">
        <f>IF(D11="","-",+C63+1)</f>
        <v>2065</v>
      </c>
      <c r="D64" s="54">
        <f>IF(F63+SUM(E$17:E63)=D$10,F63,D$10-SUM(E$17:E63))</f>
        <v>0</v>
      </c>
      <c r="E64" s="374">
        <f t="shared" si="18"/>
        <v>0</v>
      </c>
      <c r="F64" s="54">
        <f t="shared" si="19"/>
        <v>0</v>
      </c>
      <c r="G64" s="385">
        <f t="shared" si="20"/>
        <v>0</v>
      </c>
      <c r="H64" s="356">
        <f t="shared" si="21"/>
        <v>0</v>
      </c>
      <c r="I64" s="51">
        <f t="shared" si="1"/>
        <v>0</v>
      </c>
      <c r="J64" s="51"/>
      <c r="K64" s="112"/>
      <c r="L64" s="53">
        <f t="shared" si="2"/>
        <v>0</v>
      </c>
      <c r="M64" s="112"/>
      <c r="N64" s="53">
        <f t="shared" si="3"/>
        <v>0</v>
      </c>
      <c r="O64" s="53">
        <f t="shared" si="4"/>
        <v>0</v>
      </c>
      <c r="P64" s="1"/>
    </row>
    <row r="65" spans="2:16" ht="12.5">
      <c r="B65" t="str">
        <f t="shared" si="0"/>
        <v/>
      </c>
      <c r="C65" s="49">
        <f>IF(D11="","-",+C64+1)</f>
        <v>2066</v>
      </c>
      <c r="D65" s="54">
        <f>IF(F64+SUM(E$17:E64)=D$10,F64,D$10-SUM(E$17:E64))</f>
        <v>0</v>
      </c>
      <c r="E65" s="374">
        <f t="shared" si="18"/>
        <v>0</v>
      </c>
      <c r="F65" s="54">
        <f t="shared" si="19"/>
        <v>0</v>
      </c>
      <c r="G65" s="385">
        <f t="shared" si="20"/>
        <v>0</v>
      </c>
      <c r="H65" s="356">
        <f t="shared" si="21"/>
        <v>0</v>
      </c>
      <c r="I65" s="51">
        <f t="shared" si="1"/>
        <v>0</v>
      </c>
      <c r="J65" s="51"/>
      <c r="K65" s="112"/>
      <c r="L65" s="53">
        <f t="shared" si="2"/>
        <v>0</v>
      </c>
      <c r="M65" s="112"/>
      <c r="N65" s="53">
        <f t="shared" si="3"/>
        <v>0</v>
      </c>
      <c r="O65" s="53">
        <f t="shared" si="4"/>
        <v>0</v>
      </c>
      <c r="P65" s="1"/>
    </row>
    <row r="66" spans="2:16" ht="12.5">
      <c r="B66" t="str">
        <f t="shared" si="0"/>
        <v/>
      </c>
      <c r="C66" s="49">
        <f>IF(D11="","-",+C65+1)</f>
        <v>2067</v>
      </c>
      <c r="D66" s="54">
        <f>IF(F65+SUM(E$17:E65)=D$10,F65,D$10-SUM(E$17:E65))</f>
        <v>0</v>
      </c>
      <c r="E66" s="374">
        <f t="shared" si="18"/>
        <v>0</v>
      </c>
      <c r="F66" s="54">
        <f t="shared" si="19"/>
        <v>0</v>
      </c>
      <c r="G66" s="385">
        <f t="shared" si="20"/>
        <v>0</v>
      </c>
      <c r="H66" s="356">
        <f t="shared" si="21"/>
        <v>0</v>
      </c>
      <c r="I66" s="51">
        <f t="shared" si="1"/>
        <v>0</v>
      </c>
      <c r="J66" s="51"/>
      <c r="K66" s="112"/>
      <c r="L66" s="53">
        <f t="shared" si="2"/>
        <v>0</v>
      </c>
      <c r="M66" s="112"/>
      <c r="N66" s="53">
        <f t="shared" si="3"/>
        <v>0</v>
      </c>
      <c r="O66" s="53">
        <f t="shared" si="4"/>
        <v>0</v>
      </c>
      <c r="P66" s="1"/>
    </row>
    <row r="67" spans="2:16" ht="12.5">
      <c r="B67" t="str">
        <f t="shared" si="0"/>
        <v/>
      </c>
      <c r="C67" s="49">
        <f>IF(D11="","-",+C66+1)</f>
        <v>2068</v>
      </c>
      <c r="D67" s="54">
        <f>IF(F66+SUM(E$17:E66)=D$10,F66,D$10-SUM(E$17:E66))</f>
        <v>0</v>
      </c>
      <c r="E67" s="374">
        <f t="shared" si="18"/>
        <v>0</v>
      </c>
      <c r="F67" s="54">
        <f t="shared" si="19"/>
        <v>0</v>
      </c>
      <c r="G67" s="385">
        <f t="shared" si="20"/>
        <v>0</v>
      </c>
      <c r="H67" s="356">
        <f t="shared" si="21"/>
        <v>0</v>
      </c>
      <c r="I67" s="51">
        <f t="shared" si="1"/>
        <v>0</v>
      </c>
      <c r="J67" s="51"/>
      <c r="K67" s="112"/>
      <c r="L67" s="53">
        <f t="shared" si="2"/>
        <v>0</v>
      </c>
      <c r="M67" s="112"/>
      <c r="N67" s="53">
        <f t="shared" si="3"/>
        <v>0</v>
      </c>
      <c r="O67" s="53">
        <f t="shared" si="4"/>
        <v>0</v>
      </c>
      <c r="P67" s="1"/>
    </row>
    <row r="68" spans="2:16" ht="12.5">
      <c r="B68" t="str">
        <f t="shared" si="0"/>
        <v/>
      </c>
      <c r="C68" s="49">
        <f>IF(D11="","-",+C67+1)</f>
        <v>2069</v>
      </c>
      <c r="D68" s="54">
        <f>IF(F67+SUM(E$17:E67)=D$10,F67,D$10-SUM(E$17:E67))</f>
        <v>0</v>
      </c>
      <c r="E68" s="374">
        <f t="shared" si="18"/>
        <v>0</v>
      </c>
      <c r="F68" s="54">
        <f t="shared" si="19"/>
        <v>0</v>
      </c>
      <c r="G68" s="385">
        <f t="shared" si="20"/>
        <v>0</v>
      </c>
      <c r="H68" s="356">
        <f t="shared" si="21"/>
        <v>0</v>
      </c>
      <c r="I68" s="51">
        <f t="shared" si="1"/>
        <v>0</v>
      </c>
      <c r="J68" s="51"/>
      <c r="K68" s="112"/>
      <c r="L68" s="53">
        <f t="shared" si="2"/>
        <v>0</v>
      </c>
      <c r="M68" s="112"/>
      <c r="N68" s="53">
        <f t="shared" si="3"/>
        <v>0</v>
      </c>
      <c r="O68" s="53">
        <f t="shared" si="4"/>
        <v>0</v>
      </c>
      <c r="P68" s="1"/>
    </row>
    <row r="69" spans="2:16" ht="12.5">
      <c r="B69" t="str">
        <f t="shared" si="0"/>
        <v/>
      </c>
      <c r="C69" s="49">
        <f>IF(D11="","-",+C68+1)</f>
        <v>2070</v>
      </c>
      <c r="D69" s="54">
        <f>IF(F68+SUM(E$17:E68)=D$10,F68,D$10-SUM(E$17:E68))</f>
        <v>0</v>
      </c>
      <c r="E69" s="374">
        <f t="shared" si="18"/>
        <v>0</v>
      </c>
      <c r="F69" s="54">
        <f t="shared" si="19"/>
        <v>0</v>
      </c>
      <c r="G69" s="385">
        <f t="shared" si="20"/>
        <v>0</v>
      </c>
      <c r="H69" s="356">
        <f t="shared" si="21"/>
        <v>0</v>
      </c>
      <c r="I69" s="51">
        <f t="shared" si="1"/>
        <v>0</v>
      </c>
      <c r="J69" s="51"/>
      <c r="K69" s="112"/>
      <c r="L69" s="53">
        <f t="shared" si="2"/>
        <v>0</v>
      </c>
      <c r="M69" s="112"/>
      <c r="N69" s="53">
        <f t="shared" si="3"/>
        <v>0</v>
      </c>
      <c r="O69" s="53">
        <f t="shared" si="4"/>
        <v>0</v>
      </c>
      <c r="P69" s="1"/>
    </row>
    <row r="70" spans="2:16" ht="12.5">
      <c r="B70" t="str">
        <f t="shared" si="0"/>
        <v/>
      </c>
      <c r="C70" s="49">
        <f>IF(D11="","-",+C69+1)</f>
        <v>2071</v>
      </c>
      <c r="D70" s="54">
        <f>IF(F69+SUM(E$17:E69)=D$10,F69,D$10-SUM(E$17:E69))</f>
        <v>0</v>
      </c>
      <c r="E70" s="374">
        <f t="shared" si="18"/>
        <v>0</v>
      </c>
      <c r="F70" s="54">
        <f t="shared" si="19"/>
        <v>0</v>
      </c>
      <c r="G70" s="385">
        <f t="shared" si="20"/>
        <v>0</v>
      </c>
      <c r="H70" s="356">
        <f t="shared" si="21"/>
        <v>0</v>
      </c>
      <c r="I70" s="51">
        <f t="shared" si="1"/>
        <v>0</v>
      </c>
      <c r="J70" s="51"/>
      <c r="K70" s="112"/>
      <c r="L70" s="53">
        <f t="shared" si="2"/>
        <v>0</v>
      </c>
      <c r="M70" s="112"/>
      <c r="N70" s="53">
        <f t="shared" si="3"/>
        <v>0</v>
      </c>
      <c r="O70" s="53">
        <f t="shared" si="4"/>
        <v>0</v>
      </c>
      <c r="P70" s="1"/>
    </row>
    <row r="71" spans="2:16" ht="12.5">
      <c r="B71" t="str">
        <f t="shared" si="0"/>
        <v/>
      </c>
      <c r="C71" s="49">
        <f>IF(D11="","-",+C70+1)</f>
        <v>2072</v>
      </c>
      <c r="D71" s="54">
        <f>IF(F70+SUM(E$17:E70)=D$10,F70,D$10-SUM(E$17:E70))</f>
        <v>0</v>
      </c>
      <c r="E71" s="374">
        <f t="shared" si="18"/>
        <v>0</v>
      </c>
      <c r="F71" s="54">
        <f t="shared" si="19"/>
        <v>0</v>
      </c>
      <c r="G71" s="385">
        <f t="shared" si="20"/>
        <v>0</v>
      </c>
      <c r="H71" s="356">
        <f t="shared" si="21"/>
        <v>0</v>
      </c>
      <c r="I71" s="51">
        <f t="shared" si="1"/>
        <v>0</v>
      </c>
      <c r="J71" s="51"/>
      <c r="K71" s="112"/>
      <c r="L71" s="53">
        <f t="shared" si="2"/>
        <v>0</v>
      </c>
      <c r="M71" s="112"/>
      <c r="N71" s="53">
        <f t="shared" si="3"/>
        <v>0</v>
      </c>
      <c r="O71" s="53">
        <f t="shared" si="4"/>
        <v>0</v>
      </c>
      <c r="P71" s="1"/>
    </row>
    <row r="72" spans="2:16" ht="12.5">
      <c r="C72" s="49">
        <f>IF(D12="","-",+C71+1)</f>
        <v>2073</v>
      </c>
      <c r="D72" s="54">
        <f>IF(F71+SUM(E$17:E71)=D$10,F71,D$10-SUM(E$17:E71))</f>
        <v>0</v>
      </c>
      <c r="E72" s="374">
        <f>IF(+I$14&lt;F71,I$14,D72)</f>
        <v>0</v>
      </c>
      <c r="F72" s="54">
        <f>+D72-E72</f>
        <v>0</v>
      </c>
      <c r="G72" s="385">
        <f>(D72+F72)/2*I$12+E72</f>
        <v>0</v>
      </c>
      <c r="H72" s="356">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2074</v>
      </c>
      <c r="D73" s="386">
        <f>IF(F72+SUM(E$17:E72)=D$10,F72,D$10-SUM(E$17:E72))</f>
        <v>0</v>
      </c>
      <c r="E73" s="386">
        <f>IF(+I$14&lt;F72,I$14,D73)</f>
        <v>0</v>
      </c>
      <c r="F73" s="59">
        <f>+D73-E73</f>
        <v>0</v>
      </c>
      <c r="G73" s="387">
        <f>(D73+F73)/2*I$12+E73</f>
        <v>0</v>
      </c>
      <c r="H73" s="354">
        <f>+(D73+F73)/2*I$13+E73</f>
        <v>0</v>
      </c>
      <c r="I73" s="62">
        <f>H73-G73</f>
        <v>0</v>
      </c>
      <c r="J73" s="51"/>
      <c r="K73" s="113"/>
      <c r="L73" s="63">
        <f>IF(K73&lt;&gt;0,+G73-K73,0)</f>
        <v>0</v>
      </c>
      <c r="M73" s="113"/>
      <c r="N73" s="63">
        <f>IF(M73&lt;&gt;0,+H73-M73,0)</f>
        <v>0</v>
      </c>
      <c r="O73" s="63">
        <f>+N73-L73</f>
        <v>0</v>
      </c>
      <c r="P73" s="1"/>
    </row>
    <row r="74" spans="2:16" ht="12.5">
      <c r="C74" s="11" t="s">
        <v>75</v>
      </c>
      <c r="D74" s="239"/>
      <c r="E74" s="239">
        <f>SUM(E17:E73)</f>
        <v>17093290.000000004</v>
      </c>
      <c r="F74" s="239"/>
      <c r="G74" s="239">
        <f>SUM(G17:G73)</f>
        <v>46907773.786393523</v>
      </c>
      <c r="H74" s="239">
        <f>SUM(H17:H73)</f>
        <v>46907773.786393523</v>
      </c>
      <c r="I74" s="239">
        <f>SUM(I17:I73)</f>
        <v>0</v>
      </c>
      <c r="J74" s="239"/>
      <c r="K74" s="239"/>
      <c r="L74" s="239"/>
      <c r="M74" s="239"/>
      <c r="N74" s="239"/>
      <c r="O74" s="1"/>
      <c r="P74" s="1"/>
    </row>
    <row r="75" spans="2:16" ht="12.5">
      <c r="D75" s="2"/>
      <c r="E75" s="1"/>
      <c r="F75" s="1"/>
      <c r="G75" s="1"/>
      <c r="H75" s="257"/>
      <c r="I75" s="257"/>
      <c r="J75" s="239"/>
      <c r="K75" s="257"/>
      <c r="L75" s="257"/>
      <c r="M75" s="257"/>
      <c r="N75" s="257"/>
      <c r="O75" s="1"/>
      <c r="P75" s="1"/>
    </row>
    <row r="76" spans="2:16" ht="13">
      <c r="C76" s="29" t="s">
        <v>95</v>
      </c>
      <c r="D76" s="2"/>
      <c r="E76" s="1"/>
      <c r="F76" s="1"/>
      <c r="G76" s="1"/>
      <c r="H76" s="257"/>
      <c r="I76" s="257"/>
      <c r="J76" s="239"/>
      <c r="K76" s="257"/>
      <c r="L76" s="257"/>
      <c r="M76" s="257"/>
      <c r="N76" s="257"/>
      <c r="O76" s="1"/>
      <c r="P76" s="1"/>
    </row>
    <row r="77" spans="2:16" ht="13">
      <c r="C77" s="25" t="s">
        <v>76</v>
      </c>
      <c r="D77" s="2"/>
      <c r="E77" s="1"/>
      <c r="F77" s="1"/>
      <c r="G77" s="1"/>
      <c r="H77" s="257"/>
      <c r="I77" s="257"/>
      <c r="J77" s="239"/>
      <c r="K77" s="257"/>
      <c r="L77" s="257"/>
      <c r="M77" s="257"/>
      <c r="N77" s="257"/>
      <c r="O77" s="1"/>
      <c r="P77" s="1"/>
    </row>
    <row r="78" spans="2:16" ht="13">
      <c r="C78" s="25" t="s">
        <v>77</v>
      </c>
      <c r="D78" s="11"/>
      <c r="E78" s="11"/>
      <c r="F78" s="11"/>
      <c r="G78" s="239"/>
      <c r="H78" s="239"/>
      <c r="I78" s="64"/>
      <c r="J78" s="64"/>
      <c r="K78" s="64"/>
      <c r="L78" s="64"/>
      <c r="M78" s="64"/>
      <c r="N78" s="64"/>
      <c r="O78" s="1"/>
      <c r="P78" s="1"/>
    </row>
    <row r="79" spans="2:16" ht="13">
      <c r="C79" s="25"/>
      <c r="D79" s="11"/>
      <c r="E79" s="11"/>
      <c r="F79" s="11"/>
      <c r="G79" s="239"/>
      <c r="H79" s="239"/>
      <c r="I79" s="64"/>
      <c r="J79" s="64"/>
      <c r="K79" s="64"/>
      <c r="L79" s="64"/>
      <c r="M79" s="64"/>
      <c r="N79" s="64"/>
      <c r="O79" s="1"/>
      <c r="P79" s="1"/>
    </row>
    <row r="80" spans="2:16" ht="12.5">
      <c r="B80" s="1"/>
      <c r="C80" s="1"/>
      <c r="D80" s="2"/>
      <c r="E80" s="1"/>
      <c r="F80" s="11"/>
      <c r="G80" s="1"/>
      <c r="H80" s="257"/>
      <c r="I80" s="1"/>
      <c r="J80" s="1"/>
      <c r="K80" s="1"/>
      <c r="L80" s="1"/>
      <c r="M80" s="1"/>
      <c r="N80" s="1"/>
      <c r="O80" s="1"/>
      <c r="P80" s="1"/>
    </row>
    <row r="81" spans="1:16" ht="17.5">
      <c r="B81" s="1"/>
      <c r="C81" s="92"/>
      <c r="D81" s="2"/>
      <c r="E81" s="1"/>
      <c r="F81" s="11"/>
      <c r="G81" s="1"/>
      <c r="H81" s="257"/>
      <c r="I81" s="1"/>
      <c r="J81" s="1"/>
      <c r="K81" s="1"/>
      <c r="L81" s="1"/>
      <c r="M81" s="1"/>
      <c r="N81" s="1"/>
      <c r="P81" s="94" t="s">
        <v>128</v>
      </c>
    </row>
    <row r="82" spans="1:16" ht="12.5">
      <c r="B82" s="1"/>
      <c r="C82" s="1"/>
      <c r="D82" s="2"/>
      <c r="E82" s="1"/>
      <c r="F82" s="11"/>
      <c r="G82" s="1"/>
      <c r="H82" s="257"/>
      <c r="I82" s="1"/>
      <c r="J82" s="1"/>
      <c r="K82" s="1"/>
      <c r="L82" s="1"/>
      <c r="M82" s="1"/>
      <c r="N82" s="1"/>
      <c r="O82" s="1"/>
      <c r="P82" s="1"/>
    </row>
    <row r="83" spans="1:16" ht="12.5">
      <c r="B83" s="1"/>
      <c r="C83" s="1"/>
      <c r="D83" s="2"/>
      <c r="E83" s="1"/>
      <c r="F83" s="11"/>
      <c r="G83" s="1"/>
      <c r="H83" s="257"/>
      <c r="I83" s="1"/>
      <c r="J83" s="1"/>
      <c r="K83" s="1"/>
      <c r="L83" s="1"/>
      <c r="M83" s="1"/>
      <c r="N83" s="1"/>
      <c r="O83" s="1"/>
      <c r="P83" s="1"/>
    </row>
    <row r="84" spans="1:16" ht="20">
      <c r="A84" s="93" t="s">
        <v>190</v>
      </c>
      <c r="B84" s="1"/>
      <c r="C84" s="1"/>
      <c r="D84" s="2"/>
      <c r="E84" s="1"/>
      <c r="F84" s="7"/>
      <c r="G84" s="7"/>
      <c r="H84" s="1"/>
      <c r="I84" s="257"/>
      <c r="L84" s="12"/>
      <c r="M84" s="12"/>
      <c r="P84" s="12" t="str">
        <f ca="1">P1</f>
        <v>OKT Project 19 of 28</v>
      </c>
    </row>
    <row r="85" spans="1:16" ht="17.5">
      <c r="B85" s="1"/>
      <c r="C85" s="1"/>
      <c r="D85" s="2"/>
      <c r="E85" s="1"/>
      <c r="F85" s="1"/>
      <c r="G85" s="1"/>
      <c r="H85" s="1"/>
      <c r="I85" s="257"/>
      <c r="J85" s="1"/>
      <c r="K85" s="1"/>
      <c r="L85" s="1"/>
      <c r="M85" s="1"/>
      <c r="P85" s="99" t="s">
        <v>132</v>
      </c>
    </row>
    <row r="86" spans="1:16" ht="17.5" thickBot="1">
      <c r="B86" s="4" t="s">
        <v>42</v>
      </c>
      <c r="C86" s="66" t="s">
        <v>81</v>
      </c>
      <c r="D86" s="2"/>
      <c r="E86" s="1"/>
      <c r="F86" s="1"/>
      <c r="G86" s="1"/>
      <c r="H86" s="1"/>
      <c r="I86" s="257"/>
      <c r="J86" s="257"/>
      <c r="K86" s="239"/>
      <c r="L86" s="257"/>
      <c r="M86" s="257"/>
      <c r="N86" s="257"/>
      <c r="O86" s="239"/>
      <c r="P86" s="1"/>
    </row>
    <row r="87" spans="1:16" ht="16" thickBot="1">
      <c r="C87" s="247"/>
      <c r="D87" s="2"/>
      <c r="E87" s="1"/>
      <c r="F87" s="1"/>
      <c r="G87" s="1"/>
      <c r="H87" s="1"/>
      <c r="I87" s="257"/>
      <c r="J87" s="257"/>
      <c r="K87" s="239"/>
      <c r="L87" s="100">
        <f>+J93</f>
        <v>2024</v>
      </c>
      <c r="M87" s="389" t="s">
        <v>9</v>
      </c>
      <c r="N87" s="390" t="s">
        <v>134</v>
      </c>
      <c r="O87" s="391" t="s">
        <v>11</v>
      </c>
      <c r="P87" s="1"/>
    </row>
    <row r="88" spans="1:16" ht="15.5">
      <c r="C88" s="90" t="s">
        <v>44</v>
      </c>
      <c r="D88" s="2"/>
      <c r="E88" s="1"/>
      <c r="F88" s="1"/>
      <c r="G88" s="1"/>
      <c r="H88" s="346"/>
      <c r="I88" s="1" t="s">
        <v>45</v>
      </c>
      <c r="J88" s="1"/>
      <c r="K88" s="104"/>
      <c r="L88" s="392" t="s">
        <v>253</v>
      </c>
      <c r="M88" s="393">
        <f>IF(J93&lt;D11,0,VLOOKUP(J93,C17:O73,9))</f>
        <v>2219763.0897265626</v>
      </c>
      <c r="N88" s="393">
        <f>IF(J93&lt;D11,0,VLOOKUP(J93,C17:O73,11))</f>
        <v>2219763.0897265626</v>
      </c>
      <c r="O88" s="68">
        <f>+N88-M88</f>
        <v>0</v>
      </c>
      <c r="P88" s="1"/>
    </row>
    <row r="89" spans="1:16" ht="15.5">
      <c r="C89" s="6"/>
      <c r="D89" s="2"/>
      <c r="E89" s="1"/>
      <c r="F89" s="1"/>
      <c r="G89" s="1"/>
      <c r="H89" s="1"/>
      <c r="I89" s="348"/>
      <c r="J89" s="348"/>
      <c r="K89" s="394"/>
      <c r="L89" s="395" t="s">
        <v>254</v>
      </c>
      <c r="M89" s="396">
        <f>IF(J93&lt;D11,0,VLOOKUP(J93,C100:P155,6))</f>
        <v>2403831.4307179204</v>
      </c>
      <c r="N89" s="396">
        <f>IF(J93&lt;D11,0,VLOOKUP(J93,C100:P155,7))</f>
        <v>2403831.4307179204</v>
      </c>
      <c r="O89" s="70">
        <f>+N89-M89</f>
        <v>0</v>
      </c>
      <c r="P89" s="1"/>
    </row>
    <row r="90" spans="1:16" ht="13.5" thickBot="1">
      <c r="C90" s="25" t="s">
        <v>82</v>
      </c>
      <c r="D90" s="96" t="str">
        <f>+D7</f>
        <v>Fort Towson-Valliant 69 KV Line Rebuild</v>
      </c>
      <c r="E90" s="1"/>
      <c r="F90" s="1"/>
      <c r="G90" s="1"/>
      <c r="H90" s="1"/>
      <c r="I90" s="257"/>
      <c r="J90" s="257"/>
      <c r="K90" s="397"/>
      <c r="L90" s="109" t="s">
        <v>135</v>
      </c>
      <c r="M90" s="398">
        <f>+M89-M88</f>
        <v>184068.34099135781</v>
      </c>
      <c r="N90" s="398">
        <f>+N89-N88</f>
        <v>184068.34099135781</v>
      </c>
      <c r="O90" s="399">
        <f>+O89-O88</f>
        <v>0</v>
      </c>
      <c r="P90" s="1"/>
    </row>
    <row r="91" spans="1:16" ht="13.5" thickBot="1">
      <c r="C91" s="29"/>
      <c r="D91" s="65" t="str">
        <f>IF(D8="","",D8)</f>
        <v/>
      </c>
      <c r="E91" s="11"/>
      <c r="F91" s="11"/>
      <c r="G91" s="11"/>
      <c r="H91" s="10"/>
      <c r="I91" s="257"/>
      <c r="J91" s="257"/>
      <c r="K91" s="239"/>
      <c r="L91" s="257"/>
      <c r="M91" s="257"/>
      <c r="N91" s="257"/>
      <c r="O91" s="239"/>
      <c r="P91" s="1"/>
    </row>
    <row r="92" spans="1:16" ht="13.5" thickBot="1">
      <c r="C92" s="74" t="s">
        <v>83</v>
      </c>
      <c r="D92" s="88" t="str">
        <f>+D9</f>
        <v>TP2015204</v>
      </c>
      <c r="E92" s="75"/>
      <c r="F92" s="75"/>
      <c r="G92" s="75"/>
      <c r="H92" s="75"/>
      <c r="I92" s="75"/>
      <c r="J92" s="75"/>
    </row>
    <row r="93" spans="1:16" ht="13">
      <c r="C93" s="34" t="s">
        <v>49</v>
      </c>
      <c r="D93" s="38">
        <v>17093291</v>
      </c>
      <c r="E93" s="1" t="s">
        <v>84</v>
      </c>
      <c r="H93" s="2"/>
      <c r="I93" s="2"/>
      <c r="J93" s="36">
        <f>+'OKT.WS.G.BPU.ATRR.True-up'!M16</f>
        <v>2024</v>
      </c>
      <c r="K93" s="33"/>
      <c r="L93" s="239" t="s">
        <v>85</v>
      </c>
      <c r="P93" s="1"/>
    </row>
    <row r="94" spans="1:16" ht="12.5">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12</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239" t="s">
        <v>59</v>
      </c>
      <c r="M96" s="7"/>
      <c r="N96" s="7"/>
      <c r="O96" s="7"/>
      <c r="P96" s="1"/>
    </row>
    <row r="97" spans="1:16" ht="13" thickBot="1">
      <c r="C97" s="34" t="s">
        <v>60</v>
      </c>
      <c r="D97" s="86" t="str">
        <f>+D14</f>
        <v>No</v>
      </c>
      <c r="E97" s="71" t="s">
        <v>62</v>
      </c>
      <c r="F97" s="76"/>
      <c r="G97" s="76"/>
      <c r="H97" s="77"/>
      <c r="I97" s="77"/>
      <c r="J97" s="354">
        <f>IF(D93=0,0,D93/D96)</f>
        <v>1005487.7058823529</v>
      </c>
      <c r="K97" s="239"/>
      <c r="L97" s="239"/>
      <c r="M97" s="239"/>
      <c r="N97" s="239"/>
      <c r="O97" s="239"/>
      <c r="P97" s="1"/>
    </row>
    <row r="98" spans="1:16" ht="39">
      <c r="A98" s="5"/>
      <c r="B98" s="5"/>
      <c r="C98" s="78" t="s">
        <v>49</v>
      </c>
      <c r="D98" s="401" t="s">
        <v>193</v>
      </c>
      <c r="E98" s="362" t="s">
        <v>63</v>
      </c>
      <c r="F98" s="362" t="s">
        <v>64</v>
      </c>
      <c r="G98" s="358" t="s">
        <v>87</v>
      </c>
      <c r="H98" s="359" t="s">
        <v>251</v>
      </c>
      <c r="I98" s="360" t="s">
        <v>252</v>
      </c>
      <c r="J98" s="78" t="s">
        <v>88</v>
      </c>
      <c r="K98" s="79"/>
      <c r="L98" s="362" t="s">
        <v>91</v>
      </c>
      <c r="M98" s="362" t="s">
        <v>89</v>
      </c>
      <c r="N98" s="362" t="s">
        <v>91</v>
      </c>
      <c r="O98" s="362" t="s">
        <v>89</v>
      </c>
      <c r="P98" s="362" t="s">
        <v>67</v>
      </c>
    </row>
    <row r="99" spans="1:16" ht="13.5" thickBot="1">
      <c r="C99" s="46" t="s">
        <v>68</v>
      </c>
      <c r="D99" s="80" t="s">
        <v>69</v>
      </c>
      <c r="E99" s="46" t="s">
        <v>70</v>
      </c>
      <c r="F99" s="46" t="s">
        <v>69</v>
      </c>
      <c r="G99" s="46" t="s">
        <v>69</v>
      </c>
      <c r="H99" s="366" t="s">
        <v>71</v>
      </c>
      <c r="I99" s="364" t="s">
        <v>72</v>
      </c>
      <c r="J99" s="46" t="s">
        <v>93</v>
      </c>
      <c r="K99" s="44"/>
      <c r="L99" s="365" t="s">
        <v>74</v>
      </c>
      <c r="M99" s="365" t="s">
        <v>74</v>
      </c>
      <c r="N99" s="365" t="s">
        <v>94</v>
      </c>
      <c r="O99" s="365" t="s">
        <v>94</v>
      </c>
      <c r="P99" s="365" t="s">
        <v>94</v>
      </c>
    </row>
    <row r="100" spans="1:16" ht="12.5">
      <c r="B100" t="str">
        <f t="shared" ref="B100:B155" si="22">IF(D100=F99,"","IU")</f>
        <v>IU</v>
      </c>
      <c r="C100" s="49">
        <f>IF(D94= "","-",D94)</f>
        <v>2018</v>
      </c>
      <c r="D100" s="368">
        <v>15445577.166666666</v>
      </c>
      <c r="E100" s="370">
        <v>435826.05555555556</v>
      </c>
      <c r="F100" s="372">
        <v>15009751.11111111</v>
      </c>
      <c r="G100" s="372">
        <v>15227664.138888888</v>
      </c>
      <c r="H100" s="370">
        <v>2043295.5761149421</v>
      </c>
      <c r="I100" s="371">
        <v>2043295.5761149421</v>
      </c>
      <c r="J100" s="53">
        <f t="shared" ref="J100:J131" si="23">+I100-H100</f>
        <v>0</v>
      </c>
      <c r="K100" s="53"/>
      <c r="L100" s="373">
        <f>+H100</f>
        <v>2043295.5761149421</v>
      </c>
      <c r="M100" s="53">
        <f t="shared" ref="M100" si="24">IF(L100&lt;&gt;0,+H100-L100,0)</f>
        <v>0</v>
      </c>
      <c r="N100" s="373">
        <f>+I100</f>
        <v>2043295.5761149421</v>
      </c>
      <c r="O100" s="410">
        <f t="shared" ref="O100" si="25">IF(N100&lt;&gt;0,+I100-N100,0)</f>
        <v>0</v>
      </c>
      <c r="P100" s="53">
        <f t="shared" ref="P100" si="26">+O100-M100</f>
        <v>0</v>
      </c>
    </row>
    <row r="101" spans="1:16" ht="12.5">
      <c r="B101" t="str">
        <f t="shared" si="22"/>
        <v>IU</v>
      </c>
      <c r="C101" s="49">
        <f>IF(D94="","-",+C100+1)</f>
        <v>2019</v>
      </c>
      <c r="D101" s="368">
        <v>16656350.944444444</v>
      </c>
      <c r="E101" s="370">
        <v>517944.75757575757</v>
      </c>
      <c r="F101" s="372">
        <v>16138406.186868686</v>
      </c>
      <c r="G101" s="372">
        <v>16397378.565656565</v>
      </c>
      <c r="H101" s="370">
        <v>2289012.9236645</v>
      </c>
      <c r="I101" s="371">
        <v>2289012.9236645</v>
      </c>
      <c r="J101" s="53">
        <f t="shared" si="23"/>
        <v>0</v>
      </c>
      <c r="K101" s="53"/>
      <c r="L101" s="373">
        <f>H101</f>
        <v>2289012.9236645</v>
      </c>
      <c r="M101" s="53">
        <f>IF(L101&lt;&gt;0,+H101-L101,0)</f>
        <v>0</v>
      </c>
      <c r="N101" s="373">
        <f>I101</f>
        <v>2289012.9236645</v>
      </c>
      <c r="O101" s="53">
        <f t="shared" ref="O101:O131" si="27">IF(N101&lt;&gt;0,+I101-N101,0)</f>
        <v>0</v>
      </c>
      <c r="P101" s="53">
        <f t="shared" ref="P101:P131" si="28">+O101-M101</f>
        <v>0</v>
      </c>
    </row>
    <row r="102" spans="1:16" ht="12.5">
      <c r="B102" t="str">
        <f t="shared" si="22"/>
        <v>IU</v>
      </c>
      <c r="C102" s="49">
        <f>IF(D94="","-",+C101+1)</f>
        <v>2020</v>
      </c>
      <c r="D102" s="368">
        <v>16139509.186868686</v>
      </c>
      <c r="E102" s="370">
        <v>610474.28571428568</v>
      </c>
      <c r="F102" s="372">
        <v>15529034.901154401</v>
      </c>
      <c r="G102" s="372">
        <v>15834272.044011544</v>
      </c>
      <c r="H102" s="370">
        <v>2295454.5775651671</v>
      </c>
      <c r="I102" s="371">
        <v>2295454.5775651671</v>
      </c>
      <c r="J102" s="53">
        <f t="shared" si="23"/>
        <v>0</v>
      </c>
      <c r="K102" s="53"/>
      <c r="L102" s="373">
        <f>H102</f>
        <v>2295454.5775651671</v>
      </c>
      <c r="M102" s="53">
        <f>IF(L102&lt;&gt;0,+H102-L102,0)</f>
        <v>0</v>
      </c>
      <c r="N102" s="373">
        <f>I102</f>
        <v>2295454.5775651671</v>
      </c>
      <c r="O102" s="53">
        <f t="shared" si="27"/>
        <v>0</v>
      </c>
      <c r="P102" s="53">
        <f t="shared" si="28"/>
        <v>0</v>
      </c>
    </row>
    <row r="103" spans="1:16" ht="12.5">
      <c r="B103" t="str">
        <f t="shared" si="22"/>
        <v>IU</v>
      </c>
      <c r="C103" s="49">
        <f>IF(D94="","-",+C102+1)</f>
        <v>2021</v>
      </c>
      <c r="D103" s="368">
        <v>15529045.901154401</v>
      </c>
      <c r="E103" s="370">
        <v>683731.64</v>
      </c>
      <c r="F103" s="372">
        <v>14845314.2611544</v>
      </c>
      <c r="G103" s="372">
        <v>15187180.0811544</v>
      </c>
      <c r="H103" s="370">
        <v>2475241.9762378884</v>
      </c>
      <c r="I103" s="371">
        <v>2475241.9762378884</v>
      </c>
      <c r="J103" s="53">
        <f t="shared" si="23"/>
        <v>0</v>
      </c>
      <c r="K103" s="53"/>
      <c r="L103" s="373">
        <f t="shared" ref="L103:L106" si="29">H103</f>
        <v>2475241.9762378884</v>
      </c>
      <c r="M103" s="53">
        <f t="shared" ref="M103:M106" si="30">IF(L103&lt;&gt;0,+H103-L103,0)</f>
        <v>0</v>
      </c>
      <c r="N103" s="373">
        <f t="shared" ref="N103:N106" si="31">I103</f>
        <v>2475241.9762378884</v>
      </c>
      <c r="O103" s="53">
        <f t="shared" ref="O103:O106" si="32">IF(N103&lt;&gt;0,+I103-N103,0)</f>
        <v>0</v>
      </c>
      <c r="P103" s="53">
        <f t="shared" si="28"/>
        <v>0</v>
      </c>
    </row>
    <row r="104" spans="1:16" ht="12.5">
      <c r="B104" t="str">
        <f t="shared" si="22"/>
        <v/>
      </c>
      <c r="C104" s="49">
        <f>IF(D94="","-",+C103+1)</f>
        <v>2022</v>
      </c>
      <c r="D104" s="368">
        <v>14845314.2611544</v>
      </c>
      <c r="E104" s="370">
        <v>813966.23809523811</v>
      </c>
      <c r="F104" s="372">
        <v>14031348.023059161</v>
      </c>
      <c r="G104" s="372">
        <v>14438331.142106781</v>
      </c>
      <c r="H104" s="370">
        <v>2473883.6471460098</v>
      </c>
      <c r="I104" s="371">
        <v>2473883.6471460098</v>
      </c>
      <c r="J104" s="53">
        <f t="shared" si="23"/>
        <v>0</v>
      </c>
      <c r="K104" s="53"/>
      <c r="L104" s="373">
        <f t="shared" si="29"/>
        <v>2473883.6471460098</v>
      </c>
      <c r="M104" s="53">
        <f t="shared" si="30"/>
        <v>0</v>
      </c>
      <c r="N104" s="373">
        <f t="shared" si="31"/>
        <v>2473883.6471460098</v>
      </c>
      <c r="O104" s="53">
        <f t="shared" si="32"/>
        <v>0</v>
      </c>
      <c r="P104" s="53">
        <f t="shared" si="28"/>
        <v>0</v>
      </c>
    </row>
    <row r="105" spans="1:16" ht="12.5">
      <c r="B105" t="str">
        <f t="shared" si="22"/>
        <v>IU</v>
      </c>
      <c r="C105" s="49">
        <f>IF(D94="","-",+C104+1)</f>
        <v>2023</v>
      </c>
      <c r="D105" s="368">
        <v>14031347.023059163</v>
      </c>
      <c r="E105" s="370">
        <v>899646.84210526315</v>
      </c>
      <c r="F105" s="372">
        <v>13131700.180953899</v>
      </c>
      <c r="G105" s="372">
        <v>13581523.602006532</v>
      </c>
      <c r="H105" s="370">
        <v>2388645.7763541322</v>
      </c>
      <c r="I105" s="371">
        <v>2388645.7763541322</v>
      </c>
      <c r="J105" s="53">
        <f t="shared" si="23"/>
        <v>0</v>
      </c>
      <c r="K105" s="53"/>
      <c r="L105" s="373">
        <f t="shared" si="29"/>
        <v>2388645.7763541322</v>
      </c>
      <c r="M105" s="53">
        <f t="shared" si="30"/>
        <v>0</v>
      </c>
      <c r="N105" s="373">
        <f t="shared" si="31"/>
        <v>2388645.7763541322</v>
      </c>
      <c r="O105" s="53">
        <f t="shared" si="32"/>
        <v>0</v>
      </c>
      <c r="P105" s="53">
        <f t="shared" si="28"/>
        <v>0</v>
      </c>
    </row>
    <row r="106" spans="1:16" ht="12.5">
      <c r="B106" t="str">
        <f t="shared" si="22"/>
        <v/>
      </c>
      <c r="C106" s="49">
        <f>IF(D94="","-",+C105+1)</f>
        <v>2024</v>
      </c>
      <c r="D106" s="368">
        <v>13131700.180953899</v>
      </c>
      <c r="E106" s="370">
        <v>1005487.6470588235</v>
      </c>
      <c r="F106" s="372">
        <v>12126212.533895075</v>
      </c>
      <c r="G106" s="372">
        <v>12628956.357424486</v>
      </c>
      <c r="H106" s="370">
        <v>2403831.4307179204</v>
      </c>
      <c r="I106" s="371">
        <v>2403831.4307179204</v>
      </c>
      <c r="J106" s="53">
        <f t="shared" si="23"/>
        <v>0</v>
      </c>
      <c r="K106" s="53"/>
      <c r="L106" s="373">
        <f t="shared" si="29"/>
        <v>2403831.4307179204</v>
      </c>
      <c r="M106" s="53">
        <f t="shared" si="30"/>
        <v>0</v>
      </c>
      <c r="N106" s="373">
        <f t="shared" si="31"/>
        <v>2403831.4307179204</v>
      </c>
      <c r="O106" s="53">
        <f t="shared" si="32"/>
        <v>0</v>
      </c>
      <c r="P106" s="53">
        <f t="shared" si="28"/>
        <v>0</v>
      </c>
    </row>
    <row r="107" spans="1:16" ht="12.5">
      <c r="B107" t="str">
        <f t="shared" si="22"/>
        <v>IU</v>
      </c>
      <c r="C107" s="49">
        <f>IF(D94="","-",+C106+1)</f>
        <v>2025</v>
      </c>
      <c r="D107" s="11">
        <f>IF(F106+SUM(E$100:E106)=D$93,F106,D$93-SUM(E$100:E106))</f>
        <v>12126213.533895077</v>
      </c>
      <c r="E107" s="374">
        <f t="shared" ref="E107:E155" si="33">IF(+J$97&lt;F106,J$97,D107)</f>
        <v>1005487.7058823529</v>
      </c>
      <c r="F107" s="54">
        <f t="shared" ref="F107:F155" si="34">+D107-E107</f>
        <v>11120725.828012723</v>
      </c>
      <c r="G107" s="54">
        <f t="shared" ref="G107:G155" si="35">+(F107+D107)/2</f>
        <v>11623469.680953901</v>
      </c>
      <c r="H107" s="444">
        <f t="shared" ref="H107:H155" si="36">+J$95*G107+E107</f>
        <v>2292498.771001481</v>
      </c>
      <c r="I107" s="445">
        <f t="shared" ref="I107:I155" si="37">+J$96*G107+E107</f>
        <v>2292498.771001481</v>
      </c>
      <c r="J107" s="53">
        <f t="shared" si="23"/>
        <v>0</v>
      </c>
      <c r="K107" s="53"/>
      <c r="L107" s="112"/>
      <c r="M107" s="53">
        <f t="shared" ref="M107:M131" si="38">IF(L107&lt;&gt;0,+H107-L107,0)</f>
        <v>0</v>
      </c>
      <c r="N107" s="112"/>
      <c r="O107" s="53">
        <f t="shared" si="27"/>
        <v>0</v>
      </c>
      <c r="P107" s="53">
        <f t="shared" si="28"/>
        <v>0</v>
      </c>
    </row>
    <row r="108" spans="1:16" ht="12.5">
      <c r="B108" t="str">
        <f t="shared" si="22"/>
        <v/>
      </c>
      <c r="C108" s="49">
        <f>IF(D94="","-",+C107+1)</f>
        <v>2026</v>
      </c>
      <c r="D108" s="11">
        <f>IF(F107+SUM(E$100:E107)=D$93,F107,D$93-SUM(E$100:E107))</f>
        <v>11120725.828012723</v>
      </c>
      <c r="E108" s="374">
        <f t="shared" si="33"/>
        <v>1005487.7058823529</v>
      </c>
      <c r="F108" s="54">
        <f t="shared" si="34"/>
        <v>10115238.12213037</v>
      </c>
      <c r="G108" s="54">
        <f t="shared" si="35"/>
        <v>10617981.975071546</v>
      </c>
      <c r="H108" s="444">
        <f t="shared" si="36"/>
        <v>2181165.9384796829</v>
      </c>
      <c r="I108" s="445">
        <f t="shared" si="37"/>
        <v>2181165.9384796829</v>
      </c>
      <c r="J108" s="53">
        <f t="shared" si="23"/>
        <v>0</v>
      </c>
      <c r="K108" s="53"/>
      <c r="L108" s="112"/>
      <c r="M108" s="53">
        <f t="shared" si="38"/>
        <v>0</v>
      </c>
      <c r="N108" s="112"/>
      <c r="O108" s="53">
        <f t="shared" si="27"/>
        <v>0</v>
      </c>
      <c r="P108" s="53">
        <f t="shared" si="28"/>
        <v>0</v>
      </c>
    </row>
    <row r="109" spans="1:16" ht="12.5">
      <c r="B109" t="str">
        <f t="shared" si="22"/>
        <v/>
      </c>
      <c r="C109" s="49">
        <f>IF(D94="","-",+C108+1)</f>
        <v>2027</v>
      </c>
      <c r="D109" s="11">
        <f>IF(F108+SUM(E$100:E108)=D$93,F108,D$93-SUM(E$100:E108))</f>
        <v>10115238.12213037</v>
      </c>
      <c r="E109" s="374">
        <f t="shared" si="33"/>
        <v>1005487.7058823529</v>
      </c>
      <c r="F109" s="54">
        <f t="shared" si="34"/>
        <v>9109750.4162480161</v>
      </c>
      <c r="G109" s="54">
        <f t="shared" si="35"/>
        <v>9612494.2691891938</v>
      </c>
      <c r="H109" s="444">
        <f t="shared" si="36"/>
        <v>2069833.1059578853</v>
      </c>
      <c r="I109" s="445">
        <f t="shared" si="37"/>
        <v>2069833.1059578853</v>
      </c>
      <c r="J109" s="53">
        <f t="shared" si="23"/>
        <v>0</v>
      </c>
      <c r="K109" s="53"/>
      <c r="L109" s="112"/>
      <c r="M109" s="53">
        <f t="shared" si="38"/>
        <v>0</v>
      </c>
      <c r="N109" s="112"/>
      <c r="O109" s="53">
        <f t="shared" si="27"/>
        <v>0</v>
      </c>
      <c r="P109" s="53">
        <f t="shared" si="28"/>
        <v>0</v>
      </c>
    </row>
    <row r="110" spans="1:16" ht="12.5">
      <c r="B110" t="str">
        <f t="shared" si="22"/>
        <v/>
      </c>
      <c r="C110" s="49">
        <f>IF(D94="","-",+C109+1)</f>
        <v>2028</v>
      </c>
      <c r="D110" s="11">
        <f>IF(F109+SUM(E$100:E109)=D$93,F109,D$93-SUM(E$100:E109))</f>
        <v>9109750.4162480161</v>
      </c>
      <c r="E110" s="374">
        <f t="shared" si="33"/>
        <v>1005487.7058823529</v>
      </c>
      <c r="F110" s="54">
        <f t="shared" si="34"/>
        <v>8104262.7103656633</v>
      </c>
      <c r="G110" s="54">
        <f t="shared" si="35"/>
        <v>8607006.5633068401</v>
      </c>
      <c r="H110" s="444">
        <f t="shared" si="36"/>
        <v>1958500.2734360872</v>
      </c>
      <c r="I110" s="445">
        <f t="shared" si="37"/>
        <v>1958500.2734360872</v>
      </c>
      <c r="J110" s="53">
        <f t="shared" si="23"/>
        <v>0</v>
      </c>
      <c r="K110" s="53"/>
      <c r="L110" s="112"/>
      <c r="M110" s="53">
        <f t="shared" si="38"/>
        <v>0</v>
      </c>
      <c r="N110" s="112"/>
      <c r="O110" s="53">
        <f t="shared" si="27"/>
        <v>0</v>
      </c>
      <c r="P110" s="53">
        <f t="shared" si="28"/>
        <v>0</v>
      </c>
    </row>
    <row r="111" spans="1:16" ht="12.5">
      <c r="B111" t="str">
        <f t="shared" si="22"/>
        <v/>
      </c>
      <c r="C111" s="49">
        <f>IF(D94="","-",+C110+1)</f>
        <v>2029</v>
      </c>
      <c r="D111" s="11">
        <f>IF(F110+SUM(E$100:E110)=D$93,F110,D$93-SUM(E$100:E110))</f>
        <v>8104262.7103656633</v>
      </c>
      <c r="E111" s="374">
        <f t="shared" si="33"/>
        <v>1005487.7058823529</v>
      </c>
      <c r="F111" s="54">
        <f t="shared" si="34"/>
        <v>7098775.0044833105</v>
      </c>
      <c r="G111" s="54">
        <f t="shared" si="35"/>
        <v>7601518.8574244864</v>
      </c>
      <c r="H111" s="444">
        <f t="shared" si="36"/>
        <v>1847167.4409142891</v>
      </c>
      <c r="I111" s="445">
        <f t="shared" si="37"/>
        <v>1847167.4409142891</v>
      </c>
      <c r="J111" s="53">
        <f t="shared" si="23"/>
        <v>0</v>
      </c>
      <c r="K111" s="53"/>
      <c r="L111" s="112"/>
      <c r="M111" s="53">
        <f t="shared" si="38"/>
        <v>0</v>
      </c>
      <c r="N111" s="112"/>
      <c r="O111" s="53">
        <f t="shared" si="27"/>
        <v>0</v>
      </c>
      <c r="P111" s="53">
        <f t="shared" si="28"/>
        <v>0</v>
      </c>
    </row>
    <row r="112" spans="1:16" ht="12.5">
      <c r="B112" t="str">
        <f t="shared" si="22"/>
        <v/>
      </c>
      <c r="C112" s="49">
        <f>IF(D94="","-",+C111+1)</f>
        <v>2030</v>
      </c>
      <c r="D112" s="11">
        <f>IF(F111+SUM(E$100:E111)=D$93,F111,D$93-SUM(E$100:E111))</f>
        <v>7098775.0044833105</v>
      </c>
      <c r="E112" s="374">
        <f t="shared" si="33"/>
        <v>1005487.7058823529</v>
      </c>
      <c r="F112" s="54">
        <f t="shared" si="34"/>
        <v>6093287.2986009577</v>
      </c>
      <c r="G112" s="54">
        <f t="shared" si="35"/>
        <v>6596031.1515421346</v>
      </c>
      <c r="H112" s="444">
        <f t="shared" si="36"/>
        <v>1735834.6083924915</v>
      </c>
      <c r="I112" s="445">
        <f t="shared" si="37"/>
        <v>1735834.6083924915</v>
      </c>
      <c r="J112" s="53">
        <f t="shared" si="23"/>
        <v>0</v>
      </c>
      <c r="K112" s="53"/>
      <c r="L112" s="112"/>
      <c r="M112" s="53">
        <f t="shared" si="38"/>
        <v>0</v>
      </c>
      <c r="N112" s="112"/>
      <c r="O112" s="53">
        <f t="shared" si="27"/>
        <v>0</v>
      </c>
      <c r="P112" s="53">
        <f t="shared" si="28"/>
        <v>0</v>
      </c>
    </row>
    <row r="113" spans="2:16" ht="12.5">
      <c r="B113" t="str">
        <f t="shared" si="22"/>
        <v/>
      </c>
      <c r="C113" s="49">
        <f>IF(D94="","-",+C112+1)</f>
        <v>2031</v>
      </c>
      <c r="D113" s="11">
        <f>IF(F112+SUM(E$100:E112)=D$93,F112,D$93-SUM(E$100:E112))</f>
        <v>6093287.2986009577</v>
      </c>
      <c r="E113" s="374">
        <f t="shared" si="33"/>
        <v>1005487.7058823529</v>
      </c>
      <c r="F113" s="54">
        <f t="shared" si="34"/>
        <v>5087799.592718605</v>
      </c>
      <c r="G113" s="54">
        <f t="shared" si="35"/>
        <v>5590543.4456597809</v>
      </c>
      <c r="H113" s="444">
        <f t="shared" si="36"/>
        <v>1624501.7758706936</v>
      </c>
      <c r="I113" s="445">
        <f t="shared" si="37"/>
        <v>1624501.7758706936</v>
      </c>
      <c r="J113" s="53">
        <f t="shared" si="23"/>
        <v>0</v>
      </c>
      <c r="K113" s="53"/>
      <c r="L113" s="112"/>
      <c r="M113" s="53">
        <f t="shared" si="38"/>
        <v>0</v>
      </c>
      <c r="N113" s="112"/>
      <c r="O113" s="53">
        <f t="shared" si="27"/>
        <v>0</v>
      </c>
      <c r="P113" s="53">
        <f t="shared" si="28"/>
        <v>0</v>
      </c>
    </row>
    <row r="114" spans="2:16" ht="12.5">
      <c r="B114" t="str">
        <f t="shared" si="22"/>
        <v/>
      </c>
      <c r="C114" s="49">
        <f>IF(D94="","-",+C113+1)</f>
        <v>2032</v>
      </c>
      <c r="D114" s="11">
        <f>IF(F113+SUM(E$100:E113)=D$93,F113,D$93-SUM(E$100:E113))</f>
        <v>5087799.592718605</v>
      </c>
      <c r="E114" s="374">
        <f t="shared" si="33"/>
        <v>1005487.7058823529</v>
      </c>
      <c r="F114" s="54">
        <f t="shared" si="34"/>
        <v>4082311.8868362522</v>
      </c>
      <c r="G114" s="54">
        <f t="shared" si="35"/>
        <v>4585055.739777429</v>
      </c>
      <c r="H114" s="444">
        <f t="shared" si="36"/>
        <v>1513168.943348896</v>
      </c>
      <c r="I114" s="445">
        <f t="shared" si="37"/>
        <v>1513168.943348896</v>
      </c>
      <c r="J114" s="53">
        <f t="shared" si="23"/>
        <v>0</v>
      </c>
      <c r="K114" s="53"/>
      <c r="L114" s="112"/>
      <c r="M114" s="53">
        <f t="shared" si="38"/>
        <v>0</v>
      </c>
      <c r="N114" s="112"/>
      <c r="O114" s="53">
        <f t="shared" si="27"/>
        <v>0</v>
      </c>
      <c r="P114" s="53">
        <f t="shared" si="28"/>
        <v>0</v>
      </c>
    </row>
    <row r="115" spans="2:16" ht="12.5">
      <c r="B115" t="str">
        <f t="shared" si="22"/>
        <v/>
      </c>
      <c r="C115" s="49">
        <f>IF(D94="","-",+C114+1)</f>
        <v>2033</v>
      </c>
      <c r="D115" s="11">
        <f>IF(F114+SUM(E$100:E114)=D$93,F114,D$93-SUM(E$100:E114))</f>
        <v>4082311.8868362522</v>
      </c>
      <c r="E115" s="374">
        <f t="shared" si="33"/>
        <v>1005487.7058823529</v>
      </c>
      <c r="F115" s="54">
        <f t="shared" si="34"/>
        <v>3076824.1809538994</v>
      </c>
      <c r="G115" s="54">
        <f t="shared" si="35"/>
        <v>3579568.0338950758</v>
      </c>
      <c r="H115" s="444">
        <f t="shared" si="36"/>
        <v>1401836.1108270981</v>
      </c>
      <c r="I115" s="445">
        <f t="shared" si="37"/>
        <v>1401836.1108270981</v>
      </c>
      <c r="J115" s="53">
        <f t="shared" si="23"/>
        <v>0</v>
      </c>
      <c r="K115" s="53"/>
      <c r="L115" s="112"/>
      <c r="M115" s="53">
        <f t="shared" si="38"/>
        <v>0</v>
      </c>
      <c r="N115" s="112"/>
      <c r="O115" s="53">
        <f t="shared" si="27"/>
        <v>0</v>
      </c>
      <c r="P115" s="53">
        <f t="shared" si="28"/>
        <v>0</v>
      </c>
    </row>
    <row r="116" spans="2:16" ht="12.5">
      <c r="B116" t="str">
        <f t="shared" si="22"/>
        <v/>
      </c>
      <c r="C116" s="49">
        <f>IF(D94="","-",+C115+1)</f>
        <v>2034</v>
      </c>
      <c r="D116" s="11">
        <f>IF(F115+SUM(E$100:E115)=D$93,F115,D$93-SUM(E$100:E115))</f>
        <v>3076824.1809538994</v>
      </c>
      <c r="E116" s="374">
        <f t="shared" si="33"/>
        <v>1005487.7058823529</v>
      </c>
      <c r="F116" s="54">
        <f t="shared" si="34"/>
        <v>2071336.4750715466</v>
      </c>
      <c r="G116" s="54">
        <f t="shared" si="35"/>
        <v>2574080.328012723</v>
      </c>
      <c r="H116" s="444">
        <f t="shared" si="36"/>
        <v>1290503.2783053003</v>
      </c>
      <c r="I116" s="445">
        <f t="shared" si="37"/>
        <v>1290503.2783053003</v>
      </c>
      <c r="J116" s="53">
        <f t="shared" si="23"/>
        <v>0</v>
      </c>
      <c r="K116" s="53"/>
      <c r="L116" s="112"/>
      <c r="M116" s="53">
        <f t="shared" si="38"/>
        <v>0</v>
      </c>
      <c r="N116" s="112"/>
      <c r="O116" s="53">
        <f t="shared" si="27"/>
        <v>0</v>
      </c>
      <c r="P116" s="53">
        <f t="shared" si="28"/>
        <v>0</v>
      </c>
    </row>
    <row r="117" spans="2:16" ht="12.5">
      <c r="B117" t="str">
        <f t="shared" si="22"/>
        <v/>
      </c>
      <c r="C117" s="49">
        <f>IF(D94="","-",+C116+1)</f>
        <v>2035</v>
      </c>
      <c r="D117" s="11">
        <f>IF(F116+SUM(E$100:E116)=D$93,F116,D$93-SUM(E$100:E116))</f>
        <v>2071336.4750715466</v>
      </c>
      <c r="E117" s="374">
        <f t="shared" si="33"/>
        <v>1005487.7058823529</v>
      </c>
      <c r="F117" s="54">
        <f t="shared" si="34"/>
        <v>1065848.7691891938</v>
      </c>
      <c r="G117" s="54">
        <f t="shared" si="35"/>
        <v>1568592.6221303702</v>
      </c>
      <c r="H117" s="444">
        <f t="shared" si="36"/>
        <v>1179170.4457835024</v>
      </c>
      <c r="I117" s="445">
        <f t="shared" si="37"/>
        <v>1179170.4457835024</v>
      </c>
      <c r="J117" s="53">
        <f t="shared" si="23"/>
        <v>0</v>
      </c>
      <c r="K117" s="53"/>
      <c r="L117" s="112"/>
      <c r="M117" s="53">
        <f t="shared" si="38"/>
        <v>0</v>
      </c>
      <c r="N117" s="112"/>
      <c r="O117" s="53">
        <f t="shared" si="27"/>
        <v>0</v>
      </c>
      <c r="P117" s="53">
        <f t="shared" si="28"/>
        <v>0</v>
      </c>
    </row>
    <row r="118" spans="2:16" ht="12.5">
      <c r="B118" t="str">
        <f t="shared" si="22"/>
        <v/>
      </c>
      <c r="C118" s="49">
        <f>IF(D94="","-",+C117+1)</f>
        <v>2036</v>
      </c>
      <c r="D118" s="11">
        <f>IF(F117+SUM(E$100:E117)=D$93,F117,D$93-SUM(E$100:E117))</f>
        <v>1065848.7691891938</v>
      </c>
      <c r="E118" s="374">
        <f t="shared" si="33"/>
        <v>1005487.7058823529</v>
      </c>
      <c r="F118" s="54">
        <f t="shared" si="34"/>
        <v>60361.063306840952</v>
      </c>
      <c r="G118" s="54">
        <f t="shared" si="35"/>
        <v>563104.91624801746</v>
      </c>
      <c r="H118" s="444">
        <f t="shared" si="36"/>
        <v>1067837.6132617046</v>
      </c>
      <c r="I118" s="445">
        <f t="shared" si="37"/>
        <v>1067837.6132617046</v>
      </c>
      <c r="J118" s="53">
        <f t="shared" si="23"/>
        <v>0</v>
      </c>
      <c r="K118" s="53"/>
      <c r="L118" s="112"/>
      <c r="M118" s="53">
        <f t="shared" si="38"/>
        <v>0</v>
      </c>
      <c r="N118" s="112"/>
      <c r="O118" s="53">
        <f t="shared" si="27"/>
        <v>0</v>
      </c>
      <c r="P118" s="53">
        <f t="shared" si="28"/>
        <v>0</v>
      </c>
    </row>
    <row r="119" spans="2:16" ht="12.5">
      <c r="B119" t="str">
        <f t="shared" si="22"/>
        <v/>
      </c>
      <c r="C119" s="49">
        <f>IF(D94="","-",+C118+1)</f>
        <v>2037</v>
      </c>
      <c r="D119" s="11">
        <f>IF(F118+SUM(E$100:E118)=D$93,F118,D$93-SUM(E$100:E118))</f>
        <v>60361.063306840952</v>
      </c>
      <c r="E119" s="374">
        <f t="shared" si="33"/>
        <v>60361.063306840952</v>
      </c>
      <c r="F119" s="54">
        <f t="shared" si="34"/>
        <v>0</v>
      </c>
      <c r="G119" s="54">
        <f t="shared" si="35"/>
        <v>30180.531653420476</v>
      </c>
      <c r="H119" s="444">
        <f t="shared" si="36"/>
        <v>63702.808866067338</v>
      </c>
      <c r="I119" s="445">
        <f t="shared" si="37"/>
        <v>63702.808866067338</v>
      </c>
      <c r="J119" s="53">
        <f t="shared" si="23"/>
        <v>0</v>
      </c>
      <c r="K119" s="53"/>
      <c r="L119" s="112"/>
      <c r="M119" s="53">
        <f t="shared" si="38"/>
        <v>0</v>
      </c>
      <c r="N119" s="112"/>
      <c r="O119" s="53">
        <f t="shared" si="27"/>
        <v>0</v>
      </c>
      <c r="P119" s="53">
        <f t="shared" si="28"/>
        <v>0</v>
      </c>
    </row>
    <row r="120" spans="2:16" ht="12.5">
      <c r="B120" t="str">
        <f t="shared" si="22"/>
        <v/>
      </c>
      <c r="C120" s="49">
        <f>IF(D94="","-",+C119+1)</f>
        <v>2038</v>
      </c>
      <c r="D120" s="11">
        <f>IF(F119+SUM(E$100:E119)=D$93,F119,D$93-SUM(E$100:E119))</f>
        <v>0</v>
      </c>
      <c r="E120" s="374">
        <f t="shared" si="33"/>
        <v>0</v>
      </c>
      <c r="F120" s="54">
        <f t="shared" si="34"/>
        <v>0</v>
      </c>
      <c r="G120" s="54">
        <f t="shared" si="35"/>
        <v>0</v>
      </c>
      <c r="H120" s="444">
        <f t="shared" si="36"/>
        <v>0</v>
      </c>
      <c r="I120" s="445">
        <f t="shared" si="37"/>
        <v>0</v>
      </c>
      <c r="J120" s="53">
        <f t="shared" si="23"/>
        <v>0</v>
      </c>
      <c r="K120" s="53"/>
      <c r="L120" s="112"/>
      <c r="M120" s="53">
        <f t="shared" si="38"/>
        <v>0</v>
      </c>
      <c r="N120" s="112"/>
      <c r="O120" s="53">
        <f t="shared" si="27"/>
        <v>0</v>
      </c>
      <c r="P120" s="53">
        <f t="shared" si="28"/>
        <v>0</v>
      </c>
    </row>
    <row r="121" spans="2:16" ht="12.5">
      <c r="B121" t="str">
        <f t="shared" si="22"/>
        <v/>
      </c>
      <c r="C121" s="49">
        <f>IF(D94="","-",+C120+1)</f>
        <v>2039</v>
      </c>
      <c r="D121" s="11">
        <f>IF(F120+SUM(E$100:E120)=D$93,F120,D$93-SUM(E$100:E120))</f>
        <v>0</v>
      </c>
      <c r="E121" s="374">
        <f t="shared" si="33"/>
        <v>0</v>
      </c>
      <c r="F121" s="54">
        <f t="shared" si="34"/>
        <v>0</v>
      </c>
      <c r="G121" s="54">
        <f t="shared" si="35"/>
        <v>0</v>
      </c>
      <c r="H121" s="444">
        <f t="shared" si="36"/>
        <v>0</v>
      </c>
      <c r="I121" s="445">
        <f t="shared" si="37"/>
        <v>0</v>
      </c>
      <c r="J121" s="53">
        <f t="shared" si="23"/>
        <v>0</v>
      </c>
      <c r="K121" s="53"/>
      <c r="L121" s="112"/>
      <c r="M121" s="53">
        <f t="shared" si="38"/>
        <v>0</v>
      </c>
      <c r="N121" s="112"/>
      <c r="O121" s="53">
        <f t="shared" si="27"/>
        <v>0</v>
      </c>
      <c r="P121" s="53">
        <f t="shared" si="28"/>
        <v>0</v>
      </c>
    </row>
    <row r="122" spans="2:16" ht="12.5">
      <c r="B122" t="str">
        <f t="shared" si="22"/>
        <v/>
      </c>
      <c r="C122" s="49">
        <f>IF(D94="","-",+C121+1)</f>
        <v>2040</v>
      </c>
      <c r="D122" s="11">
        <f>IF(F121+SUM(E$100:E121)=D$93,F121,D$93-SUM(E$100:E121))</f>
        <v>0</v>
      </c>
      <c r="E122" s="374">
        <f t="shared" si="33"/>
        <v>0</v>
      </c>
      <c r="F122" s="54">
        <f t="shared" si="34"/>
        <v>0</v>
      </c>
      <c r="G122" s="54">
        <f t="shared" si="35"/>
        <v>0</v>
      </c>
      <c r="H122" s="444">
        <f t="shared" si="36"/>
        <v>0</v>
      </c>
      <c r="I122" s="445">
        <f t="shared" si="37"/>
        <v>0</v>
      </c>
      <c r="J122" s="53">
        <f t="shared" si="23"/>
        <v>0</v>
      </c>
      <c r="K122" s="53"/>
      <c r="L122" s="112"/>
      <c r="M122" s="53">
        <f t="shared" si="38"/>
        <v>0</v>
      </c>
      <c r="N122" s="112"/>
      <c r="O122" s="53">
        <f t="shared" si="27"/>
        <v>0</v>
      </c>
      <c r="P122" s="53">
        <f t="shared" si="28"/>
        <v>0</v>
      </c>
    </row>
    <row r="123" spans="2:16" ht="12.5">
      <c r="B123" t="str">
        <f t="shared" si="22"/>
        <v/>
      </c>
      <c r="C123" s="49">
        <f>IF(D94="","-",+C122+1)</f>
        <v>2041</v>
      </c>
      <c r="D123" s="11">
        <f>IF(F122+SUM(E$100:E122)=D$93,F122,D$93-SUM(E$100:E122))</f>
        <v>0</v>
      </c>
      <c r="E123" s="374">
        <f t="shared" si="33"/>
        <v>0</v>
      </c>
      <c r="F123" s="54">
        <f t="shared" si="34"/>
        <v>0</v>
      </c>
      <c r="G123" s="54">
        <f t="shared" si="35"/>
        <v>0</v>
      </c>
      <c r="H123" s="444">
        <f t="shared" si="36"/>
        <v>0</v>
      </c>
      <c r="I123" s="445">
        <f t="shared" si="37"/>
        <v>0</v>
      </c>
      <c r="J123" s="53">
        <f t="shared" si="23"/>
        <v>0</v>
      </c>
      <c r="K123" s="53"/>
      <c r="L123" s="112"/>
      <c r="M123" s="53">
        <f t="shared" si="38"/>
        <v>0</v>
      </c>
      <c r="N123" s="112"/>
      <c r="O123" s="53">
        <f t="shared" si="27"/>
        <v>0</v>
      </c>
      <c r="P123" s="53">
        <f t="shared" si="28"/>
        <v>0</v>
      </c>
    </row>
    <row r="124" spans="2:16" ht="12.5">
      <c r="B124" t="str">
        <f t="shared" si="22"/>
        <v/>
      </c>
      <c r="C124" s="49">
        <f>IF(D94="","-",+C123+1)</f>
        <v>2042</v>
      </c>
      <c r="D124" s="11">
        <f>IF(F123+SUM(E$100:E123)=D$93,F123,D$93-SUM(E$100:E123))</f>
        <v>0</v>
      </c>
      <c r="E124" s="374">
        <f t="shared" si="33"/>
        <v>0</v>
      </c>
      <c r="F124" s="54">
        <f t="shared" si="34"/>
        <v>0</v>
      </c>
      <c r="G124" s="54">
        <f t="shared" si="35"/>
        <v>0</v>
      </c>
      <c r="H124" s="444">
        <f t="shared" si="36"/>
        <v>0</v>
      </c>
      <c r="I124" s="445">
        <f t="shared" si="37"/>
        <v>0</v>
      </c>
      <c r="J124" s="53">
        <f t="shared" si="23"/>
        <v>0</v>
      </c>
      <c r="K124" s="53"/>
      <c r="L124" s="112"/>
      <c r="M124" s="53">
        <f t="shared" si="38"/>
        <v>0</v>
      </c>
      <c r="N124" s="112"/>
      <c r="O124" s="53">
        <f t="shared" si="27"/>
        <v>0</v>
      </c>
      <c r="P124" s="53">
        <f t="shared" si="28"/>
        <v>0</v>
      </c>
    </row>
    <row r="125" spans="2:16" ht="12.5">
      <c r="B125" t="str">
        <f t="shared" si="22"/>
        <v/>
      </c>
      <c r="C125" s="49">
        <f>IF(D94="","-",+C124+1)</f>
        <v>2043</v>
      </c>
      <c r="D125" s="11">
        <f>IF(F124+SUM(E$100:E124)=D$93,F124,D$93-SUM(E$100:E124))</f>
        <v>0</v>
      </c>
      <c r="E125" s="374">
        <f t="shared" si="33"/>
        <v>0</v>
      </c>
      <c r="F125" s="54">
        <f t="shared" si="34"/>
        <v>0</v>
      </c>
      <c r="G125" s="54">
        <f t="shared" si="35"/>
        <v>0</v>
      </c>
      <c r="H125" s="444">
        <f t="shared" si="36"/>
        <v>0</v>
      </c>
      <c r="I125" s="445">
        <f t="shared" si="37"/>
        <v>0</v>
      </c>
      <c r="J125" s="53">
        <f t="shared" si="23"/>
        <v>0</v>
      </c>
      <c r="K125" s="53"/>
      <c r="L125" s="112"/>
      <c r="M125" s="53">
        <f t="shared" si="38"/>
        <v>0</v>
      </c>
      <c r="N125" s="112"/>
      <c r="O125" s="53">
        <f t="shared" si="27"/>
        <v>0</v>
      </c>
      <c r="P125" s="53">
        <f t="shared" si="28"/>
        <v>0</v>
      </c>
    </row>
    <row r="126" spans="2:16" ht="12.5">
      <c r="B126" t="str">
        <f t="shared" si="22"/>
        <v/>
      </c>
      <c r="C126" s="49">
        <f>IF(D94="","-",+C125+1)</f>
        <v>2044</v>
      </c>
      <c r="D126" s="11">
        <f>IF(F125+SUM(E$100:E125)=D$93,F125,D$93-SUM(E$100:E125))</f>
        <v>0</v>
      </c>
      <c r="E126" s="374">
        <f t="shared" si="33"/>
        <v>0</v>
      </c>
      <c r="F126" s="54">
        <f t="shared" si="34"/>
        <v>0</v>
      </c>
      <c r="G126" s="54">
        <f t="shared" si="35"/>
        <v>0</v>
      </c>
      <c r="H126" s="444">
        <f t="shared" si="36"/>
        <v>0</v>
      </c>
      <c r="I126" s="445">
        <f t="shared" si="37"/>
        <v>0</v>
      </c>
      <c r="J126" s="53">
        <f t="shared" si="23"/>
        <v>0</v>
      </c>
      <c r="K126" s="53"/>
      <c r="L126" s="112"/>
      <c r="M126" s="53">
        <f t="shared" si="38"/>
        <v>0</v>
      </c>
      <c r="N126" s="112"/>
      <c r="O126" s="53">
        <f t="shared" si="27"/>
        <v>0</v>
      </c>
      <c r="P126" s="53">
        <f t="shared" si="28"/>
        <v>0</v>
      </c>
    </row>
    <row r="127" spans="2:16" ht="12.5">
      <c r="B127" t="str">
        <f t="shared" si="22"/>
        <v/>
      </c>
      <c r="C127" s="49">
        <f>IF(D94="","-",+C126+1)</f>
        <v>2045</v>
      </c>
      <c r="D127" s="11">
        <f>IF(F126+SUM(E$100:E126)=D$93,F126,D$93-SUM(E$100:E126))</f>
        <v>0</v>
      </c>
      <c r="E127" s="374">
        <f t="shared" si="33"/>
        <v>0</v>
      </c>
      <c r="F127" s="54">
        <f t="shared" si="34"/>
        <v>0</v>
      </c>
      <c r="G127" s="54">
        <f t="shared" si="35"/>
        <v>0</v>
      </c>
      <c r="H127" s="444">
        <f t="shared" si="36"/>
        <v>0</v>
      </c>
      <c r="I127" s="445">
        <f t="shared" si="37"/>
        <v>0</v>
      </c>
      <c r="J127" s="53">
        <f t="shared" si="23"/>
        <v>0</v>
      </c>
      <c r="K127" s="53"/>
      <c r="L127" s="112"/>
      <c r="M127" s="53">
        <f t="shared" si="38"/>
        <v>0</v>
      </c>
      <c r="N127" s="112"/>
      <c r="O127" s="53">
        <f t="shared" si="27"/>
        <v>0</v>
      </c>
      <c r="P127" s="53">
        <f t="shared" si="28"/>
        <v>0</v>
      </c>
    </row>
    <row r="128" spans="2:16" ht="12.5">
      <c r="B128" t="str">
        <f t="shared" si="22"/>
        <v/>
      </c>
      <c r="C128" s="49">
        <f>IF(D94="","-",+C127+1)</f>
        <v>2046</v>
      </c>
      <c r="D128" s="11">
        <f>IF(F127+SUM(E$100:E127)=D$93,F127,D$93-SUM(E$100:E127))</f>
        <v>0</v>
      </c>
      <c r="E128" s="374">
        <f t="shared" si="33"/>
        <v>0</v>
      </c>
      <c r="F128" s="54">
        <f t="shared" si="34"/>
        <v>0</v>
      </c>
      <c r="G128" s="54">
        <f t="shared" si="35"/>
        <v>0</v>
      </c>
      <c r="H128" s="444">
        <f t="shared" si="36"/>
        <v>0</v>
      </c>
      <c r="I128" s="445">
        <f t="shared" si="37"/>
        <v>0</v>
      </c>
      <c r="J128" s="53">
        <f t="shared" si="23"/>
        <v>0</v>
      </c>
      <c r="K128" s="53"/>
      <c r="L128" s="112"/>
      <c r="M128" s="53">
        <f t="shared" si="38"/>
        <v>0</v>
      </c>
      <c r="N128" s="112"/>
      <c r="O128" s="53">
        <f t="shared" si="27"/>
        <v>0</v>
      </c>
      <c r="P128" s="53">
        <f t="shared" si="28"/>
        <v>0</v>
      </c>
    </row>
    <row r="129" spans="2:16" ht="12.5">
      <c r="B129" t="str">
        <f t="shared" si="22"/>
        <v/>
      </c>
      <c r="C129" s="49">
        <f>IF(D94="","-",+C128+1)</f>
        <v>2047</v>
      </c>
      <c r="D129" s="11">
        <f>IF(F128+SUM(E$100:E128)=D$93,F128,D$93-SUM(E$100:E128))</f>
        <v>0</v>
      </c>
      <c r="E129" s="374">
        <f t="shared" si="33"/>
        <v>0</v>
      </c>
      <c r="F129" s="54">
        <f t="shared" si="34"/>
        <v>0</v>
      </c>
      <c r="G129" s="54">
        <f t="shared" si="35"/>
        <v>0</v>
      </c>
      <c r="H129" s="444">
        <f t="shared" si="36"/>
        <v>0</v>
      </c>
      <c r="I129" s="445">
        <f t="shared" si="37"/>
        <v>0</v>
      </c>
      <c r="J129" s="53">
        <f t="shared" si="23"/>
        <v>0</v>
      </c>
      <c r="K129" s="53"/>
      <c r="L129" s="112"/>
      <c r="M129" s="53">
        <f t="shared" si="38"/>
        <v>0</v>
      </c>
      <c r="N129" s="112"/>
      <c r="O129" s="53">
        <f t="shared" si="27"/>
        <v>0</v>
      </c>
      <c r="P129" s="53">
        <f t="shared" si="28"/>
        <v>0</v>
      </c>
    </row>
    <row r="130" spans="2:16" ht="12.5">
      <c r="B130" t="str">
        <f t="shared" si="22"/>
        <v/>
      </c>
      <c r="C130" s="49">
        <f>IF(D94="","-",+C129+1)</f>
        <v>2048</v>
      </c>
      <c r="D130" s="11">
        <f>IF(F129+SUM(E$100:E129)=D$93,F129,D$93-SUM(E$100:E129))</f>
        <v>0</v>
      </c>
      <c r="E130" s="374">
        <f t="shared" si="33"/>
        <v>0</v>
      </c>
      <c r="F130" s="54">
        <f t="shared" si="34"/>
        <v>0</v>
      </c>
      <c r="G130" s="54">
        <f t="shared" si="35"/>
        <v>0</v>
      </c>
      <c r="H130" s="444">
        <f t="shared" si="36"/>
        <v>0</v>
      </c>
      <c r="I130" s="445">
        <f t="shared" si="37"/>
        <v>0</v>
      </c>
      <c r="J130" s="53">
        <f t="shared" si="23"/>
        <v>0</v>
      </c>
      <c r="K130" s="53"/>
      <c r="L130" s="112"/>
      <c r="M130" s="53">
        <f t="shared" si="38"/>
        <v>0</v>
      </c>
      <c r="N130" s="112"/>
      <c r="O130" s="53">
        <f t="shared" si="27"/>
        <v>0</v>
      </c>
      <c r="P130" s="53">
        <f t="shared" si="28"/>
        <v>0</v>
      </c>
    </row>
    <row r="131" spans="2:16" ht="12.5">
      <c r="B131" t="str">
        <f t="shared" si="22"/>
        <v/>
      </c>
      <c r="C131" s="49">
        <f>IF(D94="","-",+C130+1)</f>
        <v>2049</v>
      </c>
      <c r="D131" s="11">
        <f>IF(F130+SUM(E$100:E130)=D$93,F130,D$93-SUM(E$100:E130))</f>
        <v>0</v>
      </c>
      <c r="E131" s="374">
        <f t="shared" si="33"/>
        <v>0</v>
      </c>
      <c r="F131" s="54">
        <f t="shared" si="34"/>
        <v>0</v>
      </c>
      <c r="G131" s="54">
        <f t="shared" si="35"/>
        <v>0</v>
      </c>
      <c r="H131" s="444">
        <f t="shared" si="36"/>
        <v>0</v>
      </c>
      <c r="I131" s="445">
        <f t="shared" si="37"/>
        <v>0</v>
      </c>
      <c r="J131" s="53">
        <f t="shared" si="23"/>
        <v>0</v>
      </c>
      <c r="K131" s="53"/>
      <c r="L131" s="112"/>
      <c r="M131" s="53">
        <f t="shared" si="38"/>
        <v>0</v>
      </c>
      <c r="N131" s="112"/>
      <c r="O131" s="53">
        <f t="shared" si="27"/>
        <v>0</v>
      </c>
      <c r="P131" s="53">
        <f t="shared" si="28"/>
        <v>0</v>
      </c>
    </row>
    <row r="132" spans="2:16" ht="12.5">
      <c r="B132" t="str">
        <f t="shared" si="22"/>
        <v/>
      </c>
      <c r="C132" s="49">
        <f>IF(D94="","-",+C131+1)</f>
        <v>2050</v>
      </c>
      <c r="D132" s="11">
        <f>IF(F131+SUM(E$100:E131)=D$93,F131,D$93-SUM(E$100:E131))</f>
        <v>0</v>
      </c>
      <c r="E132" s="374">
        <f t="shared" si="33"/>
        <v>0</v>
      </c>
      <c r="F132" s="54">
        <f t="shared" si="34"/>
        <v>0</v>
      </c>
      <c r="G132" s="54">
        <f t="shared" si="35"/>
        <v>0</v>
      </c>
      <c r="H132" s="444">
        <f t="shared" si="36"/>
        <v>0</v>
      </c>
      <c r="I132" s="445">
        <f t="shared" si="37"/>
        <v>0</v>
      </c>
      <c r="J132" s="53">
        <f t="shared" ref="J132:J155" si="39">+I542-H542</f>
        <v>0</v>
      </c>
      <c r="K132" s="53"/>
      <c r="L132" s="112"/>
      <c r="M132" s="53">
        <f t="shared" ref="M132:M155" si="40">IF(L542&lt;&gt;0,+H542-L542,0)</f>
        <v>0</v>
      </c>
      <c r="N132" s="112"/>
      <c r="O132" s="53">
        <f t="shared" ref="O132:O155" si="41">IF(N542&lt;&gt;0,+I542-N542,0)</f>
        <v>0</v>
      </c>
      <c r="P132" s="53">
        <f t="shared" ref="P132:P155" si="42">+O542-M542</f>
        <v>0</v>
      </c>
    </row>
    <row r="133" spans="2:16" ht="12.5">
      <c r="B133" t="str">
        <f t="shared" si="22"/>
        <v/>
      </c>
      <c r="C133" s="49">
        <f>IF(D94="","-",+C132+1)</f>
        <v>2051</v>
      </c>
      <c r="D133" s="11">
        <f>IF(F132+SUM(E$100:E132)=D$93,F132,D$93-SUM(E$100:E132))</f>
        <v>0</v>
      </c>
      <c r="E133" s="374">
        <f t="shared" si="33"/>
        <v>0</v>
      </c>
      <c r="F133" s="54">
        <f t="shared" si="34"/>
        <v>0</v>
      </c>
      <c r="G133" s="54">
        <f t="shared" si="35"/>
        <v>0</v>
      </c>
      <c r="H133" s="444">
        <f t="shared" si="36"/>
        <v>0</v>
      </c>
      <c r="I133" s="445">
        <f t="shared" si="37"/>
        <v>0</v>
      </c>
      <c r="J133" s="53">
        <f t="shared" si="39"/>
        <v>0</v>
      </c>
      <c r="K133" s="53"/>
      <c r="L133" s="112"/>
      <c r="M133" s="53">
        <f t="shared" si="40"/>
        <v>0</v>
      </c>
      <c r="N133" s="112"/>
      <c r="O133" s="53">
        <f t="shared" si="41"/>
        <v>0</v>
      </c>
      <c r="P133" s="53">
        <f t="shared" si="42"/>
        <v>0</v>
      </c>
    </row>
    <row r="134" spans="2:16" ht="12.5">
      <c r="B134" t="str">
        <f t="shared" si="22"/>
        <v/>
      </c>
      <c r="C134" s="49">
        <f>IF(D94="","-",+C133+1)</f>
        <v>2052</v>
      </c>
      <c r="D134" s="11">
        <f>IF(F133+SUM(E$100:E133)=D$93,F133,D$93-SUM(E$100:E133))</f>
        <v>0</v>
      </c>
      <c r="E134" s="374">
        <f t="shared" si="33"/>
        <v>0</v>
      </c>
      <c r="F134" s="54">
        <f t="shared" si="34"/>
        <v>0</v>
      </c>
      <c r="G134" s="54">
        <f t="shared" si="35"/>
        <v>0</v>
      </c>
      <c r="H134" s="444">
        <f t="shared" si="36"/>
        <v>0</v>
      </c>
      <c r="I134" s="445">
        <f t="shared" si="37"/>
        <v>0</v>
      </c>
      <c r="J134" s="53">
        <f t="shared" si="39"/>
        <v>0</v>
      </c>
      <c r="K134" s="53"/>
      <c r="L134" s="112"/>
      <c r="M134" s="53">
        <f t="shared" si="40"/>
        <v>0</v>
      </c>
      <c r="N134" s="112"/>
      <c r="O134" s="53">
        <f t="shared" si="41"/>
        <v>0</v>
      </c>
      <c r="P134" s="53">
        <f t="shared" si="42"/>
        <v>0</v>
      </c>
    </row>
    <row r="135" spans="2:16" ht="12.5">
      <c r="B135" t="str">
        <f t="shared" si="22"/>
        <v/>
      </c>
      <c r="C135" s="49">
        <f>IF(D94="","-",+C134+1)</f>
        <v>2053</v>
      </c>
      <c r="D135" s="11">
        <f>IF(F134+SUM(E$100:E134)=D$93,F134,D$93-SUM(E$100:E134))</f>
        <v>0</v>
      </c>
      <c r="E135" s="374">
        <f t="shared" si="33"/>
        <v>0</v>
      </c>
      <c r="F135" s="54">
        <f t="shared" si="34"/>
        <v>0</v>
      </c>
      <c r="G135" s="54">
        <f t="shared" si="35"/>
        <v>0</v>
      </c>
      <c r="H135" s="444">
        <f t="shared" si="36"/>
        <v>0</v>
      </c>
      <c r="I135" s="445">
        <f t="shared" si="37"/>
        <v>0</v>
      </c>
      <c r="J135" s="53">
        <f t="shared" si="39"/>
        <v>0</v>
      </c>
      <c r="K135" s="53"/>
      <c r="L135" s="112"/>
      <c r="M135" s="53">
        <f t="shared" si="40"/>
        <v>0</v>
      </c>
      <c r="N135" s="112"/>
      <c r="O135" s="53">
        <f t="shared" si="41"/>
        <v>0</v>
      </c>
      <c r="P135" s="53">
        <f t="shared" si="42"/>
        <v>0</v>
      </c>
    </row>
    <row r="136" spans="2:16" ht="12.5">
      <c r="B136" t="str">
        <f t="shared" si="22"/>
        <v/>
      </c>
      <c r="C136" s="49">
        <f>IF(D94="","-",+C135+1)</f>
        <v>2054</v>
      </c>
      <c r="D136" s="11">
        <f>IF(F135+SUM(E$100:E135)=D$93,F135,D$93-SUM(E$100:E135))</f>
        <v>0</v>
      </c>
      <c r="E136" s="374">
        <f t="shared" si="33"/>
        <v>0</v>
      </c>
      <c r="F136" s="54">
        <f t="shared" si="34"/>
        <v>0</v>
      </c>
      <c r="G136" s="54">
        <f t="shared" si="35"/>
        <v>0</v>
      </c>
      <c r="H136" s="444">
        <f t="shared" si="36"/>
        <v>0</v>
      </c>
      <c r="I136" s="445">
        <f t="shared" si="37"/>
        <v>0</v>
      </c>
      <c r="J136" s="53">
        <f t="shared" si="39"/>
        <v>0</v>
      </c>
      <c r="K136" s="53"/>
      <c r="L136" s="112"/>
      <c r="M136" s="53">
        <f t="shared" si="40"/>
        <v>0</v>
      </c>
      <c r="N136" s="112"/>
      <c r="O136" s="53">
        <f t="shared" si="41"/>
        <v>0</v>
      </c>
      <c r="P136" s="53">
        <f t="shared" si="42"/>
        <v>0</v>
      </c>
    </row>
    <row r="137" spans="2:16" ht="12.5">
      <c r="B137" t="str">
        <f t="shared" si="22"/>
        <v/>
      </c>
      <c r="C137" s="49">
        <f>IF(D94="","-",+C136+1)</f>
        <v>2055</v>
      </c>
      <c r="D137" s="11">
        <f>IF(F136+SUM(E$100:E136)=D$93,F136,D$93-SUM(E$100:E136))</f>
        <v>0</v>
      </c>
      <c r="E137" s="374">
        <f t="shared" si="33"/>
        <v>0</v>
      </c>
      <c r="F137" s="54">
        <f t="shared" si="34"/>
        <v>0</v>
      </c>
      <c r="G137" s="54">
        <f t="shared" si="35"/>
        <v>0</v>
      </c>
      <c r="H137" s="444">
        <f t="shared" si="36"/>
        <v>0</v>
      </c>
      <c r="I137" s="445">
        <f t="shared" si="37"/>
        <v>0</v>
      </c>
      <c r="J137" s="53">
        <f t="shared" si="39"/>
        <v>0</v>
      </c>
      <c r="K137" s="53"/>
      <c r="L137" s="112"/>
      <c r="M137" s="53">
        <f t="shared" si="40"/>
        <v>0</v>
      </c>
      <c r="N137" s="112"/>
      <c r="O137" s="53">
        <f t="shared" si="41"/>
        <v>0</v>
      </c>
      <c r="P137" s="53">
        <f t="shared" si="42"/>
        <v>0</v>
      </c>
    </row>
    <row r="138" spans="2:16" ht="12.5">
      <c r="B138" t="str">
        <f t="shared" si="22"/>
        <v/>
      </c>
      <c r="C138" s="49">
        <f>IF(D94="","-",+C137+1)</f>
        <v>2056</v>
      </c>
      <c r="D138" s="11">
        <f>IF(F137+SUM(E$100:E137)=D$93,F137,D$93-SUM(E$100:E137))</f>
        <v>0</v>
      </c>
      <c r="E138" s="374">
        <f t="shared" si="33"/>
        <v>0</v>
      </c>
      <c r="F138" s="54">
        <f t="shared" si="34"/>
        <v>0</v>
      </c>
      <c r="G138" s="54">
        <f t="shared" si="35"/>
        <v>0</v>
      </c>
      <c r="H138" s="444">
        <f t="shared" si="36"/>
        <v>0</v>
      </c>
      <c r="I138" s="445">
        <f t="shared" si="37"/>
        <v>0</v>
      </c>
      <c r="J138" s="53">
        <f t="shared" si="39"/>
        <v>0</v>
      </c>
      <c r="K138" s="53"/>
      <c r="L138" s="112"/>
      <c r="M138" s="53">
        <f t="shared" si="40"/>
        <v>0</v>
      </c>
      <c r="N138" s="112"/>
      <c r="O138" s="53">
        <f t="shared" si="41"/>
        <v>0</v>
      </c>
      <c r="P138" s="53">
        <f t="shared" si="42"/>
        <v>0</v>
      </c>
    </row>
    <row r="139" spans="2:16" ht="12.5">
      <c r="B139" t="str">
        <f t="shared" si="22"/>
        <v/>
      </c>
      <c r="C139" s="49">
        <f>IF(D94="","-",+C138+1)</f>
        <v>2057</v>
      </c>
      <c r="D139" s="11">
        <f>IF(F138+SUM(E$100:E138)=D$93,F138,D$93-SUM(E$100:E138))</f>
        <v>0</v>
      </c>
      <c r="E139" s="374">
        <f t="shared" si="33"/>
        <v>0</v>
      </c>
      <c r="F139" s="54">
        <f t="shared" si="34"/>
        <v>0</v>
      </c>
      <c r="G139" s="54">
        <f t="shared" si="35"/>
        <v>0</v>
      </c>
      <c r="H139" s="444">
        <f t="shared" si="36"/>
        <v>0</v>
      </c>
      <c r="I139" s="445">
        <f t="shared" si="37"/>
        <v>0</v>
      </c>
      <c r="J139" s="53">
        <f t="shared" si="39"/>
        <v>0</v>
      </c>
      <c r="K139" s="53"/>
      <c r="L139" s="112"/>
      <c r="M139" s="53">
        <f t="shared" si="40"/>
        <v>0</v>
      </c>
      <c r="N139" s="112"/>
      <c r="O139" s="53">
        <f t="shared" si="41"/>
        <v>0</v>
      </c>
      <c r="P139" s="53">
        <f t="shared" si="42"/>
        <v>0</v>
      </c>
    </row>
    <row r="140" spans="2:16" ht="12.5">
      <c r="B140" t="str">
        <f t="shared" si="22"/>
        <v/>
      </c>
      <c r="C140" s="49">
        <f>IF(D94="","-",+C139+1)</f>
        <v>2058</v>
      </c>
      <c r="D140" s="11">
        <f>IF(F139+SUM(E$100:E139)=D$93,F139,D$93-SUM(E$100:E139))</f>
        <v>0</v>
      </c>
      <c r="E140" s="374">
        <f t="shared" si="33"/>
        <v>0</v>
      </c>
      <c r="F140" s="54">
        <f t="shared" si="34"/>
        <v>0</v>
      </c>
      <c r="G140" s="54">
        <f t="shared" si="35"/>
        <v>0</v>
      </c>
      <c r="H140" s="444">
        <f t="shared" si="36"/>
        <v>0</v>
      </c>
      <c r="I140" s="445">
        <f t="shared" si="37"/>
        <v>0</v>
      </c>
      <c r="J140" s="53">
        <f t="shared" si="39"/>
        <v>0</v>
      </c>
      <c r="K140" s="53"/>
      <c r="L140" s="112"/>
      <c r="M140" s="53">
        <f t="shared" si="40"/>
        <v>0</v>
      </c>
      <c r="N140" s="112"/>
      <c r="O140" s="53">
        <f t="shared" si="41"/>
        <v>0</v>
      </c>
      <c r="P140" s="53">
        <f t="shared" si="42"/>
        <v>0</v>
      </c>
    </row>
    <row r="141" spans="2:16" ht="12.5">
      <c r="B141" t="str">
        <f t="shared" si="22"/>
        <v/>
      </c>
      <c r="C141" s="49">
        <f>IF(D94="","-",+C140+1)</f>
        <v>2059</v>
      </c>
      <c r="D141" s="11">
        <f>IF(F140+SUM(E$100:E140)=D$93,F140,D$93-SUM(E$100:E140))</f>
        <v>0</v>
      </c>
      <c r="E141" s="374">
        <f t="shared" si="33"/>
        <v>0</v>
      </c>
      <c r="F141" s="54">
        <f t="shared" si="34"/>
        <v>0</v>
      </c>
      <c r="G141" s="54">
        <f t="shared" si="35"/>
        <v>0</v>
      </c>
      <c r="H141" s="444">
        <f t="shared" si="36"/>
        <v>0</v>
      </c>
      <c r="I141" s="445">
        <f t="shared" si="37"/>
        <v>0</v>
      </c>
      <c r="J141" s="53">
        <f t="shared" si="39"/>
        <v>0</v>
      </c>
      <c r="K141" s="53"/>
      <c r="L141" s="112"/>
      <c r="M141" s="53">
        <f t="shared" si="40"/>
        <v>0</v>
      </c>
      <c r="N141" s="112"/>
      <c r="O141" s="53">
        <f t="shared" si="41"/>
        <v>0</v>
      </c>
      <c r="P141" s="53">
        <f t="shared" si="42"/>
        <v>0</v>
      </c>
    </row>
    <row r="142" spans="2:16" ht="12.5">
      <c r="B142" t="str">
        <f t="shared" si="22"/>
        <v/>
      </c>
      <c r="C142" s="49">
        <f>IF(D94="","-",+C141+1)</f>
        <v>2060</v>
      </c>
      <c r="D142" s="11">
        <f>IF(F141+SUM(E$100:E141)=D$93,F141,D$93-SUM(E$100:E141))</f>
        <v>0</v>
      </c>
      <c r="E142" s="374">
        <f t="shared" si="33"/>
        <v>0</v>
      </c>
      <c r="F142" s="54">
        <f t="shared" si="34"/>
        <v>0</v>
      </c>
      <c r="G142" s="54">
        <f t="shared" si="35"/>
        <v>0</v>
      </c>
      <c r="H142" s="444">
        <f t="shared" si="36"/>
        <v>0</v>
      </c>
      <c r="I142" s="445">
        <f t="shared" si="37"/>
        <v>0</v>
      </c>
      <c r="J142" s="53">
        <f t="shared" si="39"/>
        <v>0</v>
      </c>
      <c r="K142" s="53"/>
      <c r="L142" s="112"/>
      <c r="M142" s="53">
        <f t="shared" si="40"/>
        <v>0</v>
      </c>
      <c r="N142" s="112"/>
      <c r="O142" s="53">
        <f t="shared" si="41"/>
        <v>0</v>
      </c>
      <c r="P142" s="53">
        <f t="shared" si="42"/>
        <v>0</v>
      </c>
    </row>
    <row r="143" spans="2:16" ht="12.5">
      <c r="B143" t="str">
        <f t="shared" si="22"/>
        <v/>
      </c>
      <c r="C143" s="49">
        <f>IF(D94="","-",+C142+1)</f>
        <v>2061</v>
      </c>
      <c r="D143" s="11">
        <f>IF(F142+SUM(E$100:E142)=D$93,F142,D$93-SUM(E$100:E142))</f>
        <v>0</v>
      </c>
      <c r="E143" s="374">
        <f t="shared" si="33"/>
        <v>0</v>
      </c>
      <c r="F143" s="54">
        <f t="shared" si="34"/>
        <v>0</v>
      </c>
      <c r="G143" s="54">
        <f t="shared" si="35"/>
        <v>0</v>
      </c>
      <c r="H143" s="444">
        <f t="shared" si="36"/>
        <v>0</v>
      </c>
      <c r="I143" s="445">
        <f t="shared" si="37"/>
        <v>0</v>
      </c>
      <c r="J143" s="53">
        <f t="shared" si="39"/>
        <v>0</v>
      </c>
      <c r="K143" s="53"/>
      <c r="L143" s="112"/>
      <c r="M143" s="53">
        <f t="shared" si="40"/>
        <v>0</v>
      </c>
      <c r="N143" s="112"/>
      <c r="O143" s="53">
        <f t="shared" si="41"/>
        <v>0</v>
      </c>
      <c r="P143" s="53">
        <f t="shared" si="42"/>
        <v>0</v>
      </c>
    </row>
    <row r="144" spans="2:16" ht="12.5">
      <c r="B144" t="str">
        <f t="shared" si="22"/>
        <v/>
      </c>
      <c r="C144" s="49">
        <f>IF(D94="","-",+C143+1)</f>
        <v>2062</v>
      </c>
      <c r="D144" s="11">
        <f>IF(F143+SUM(E$100:E143)=D$93,F143,D$93-SUM(E$100:E143))</f>
        <v>0</v>
      </c>
      <c r="E144" s="374">
        <f t="shared" si="33"/>
        <v>0</v>
      </c>
      <c r="F144" s="54">
        <f t="shared" si="34"/>
        <v>0</v>
      </c>
      <c r="G144" s="54">
        <f t="shared" si="35"/>
        <v>0</v>
      </c>
      <c r="H144" s="444">
        <f t="shared" si="36"/>
        <v>0</v>
      </c>
      <c r="I144" s="445">
        <f t="shared" si="37"/>
        <v>0</v>
      </c>
      <c r="J144" s="53">
        <f t="shared" si="39"/>
        <v>0</v>
      </c>
      <c r="K144" s="53"/>
      <c r="L144" s="112"/>
      <c r="M144" s="53">
        <f t="shared" si="40"/>
        <v>0</v>
      </c>
      <c r="N144" s="112"/>
      <c r="O144" s="53">
        <f t="shared" si="41"/>
        <v>0</v>
      </c>
      <c r="P144" s="53">
        <f t="shared" si="42"/>
        <v>0</v>
      </c>
    </row>
    <row r="145" spans="2:16" ht="12.5">
      <c r="B145" t="str">
        <f t="shared" si="22"/>
        <v/>
      </c>
      <c r="C145" s="49">
        <f>IF(D94="","-",+C144+1)</f>
        <v>2063</v>
      </c>
      <c r="D145" s="11">
        <f>IF(F144+SUM(E$100:E144)=D$93,F144,D$93-SUM(E$100:E144))</f>
        <v>0</v>
      </c>
      <c r="E145" s="374">
        <f t="shared" si="33"/>
        <v>0</v>
      </c>
      <c r="F145" s="54">
        <f t="shared" si="34"/>
        <v>0</v>
      </c>
      <c r="G145" s="54">
        <f t="shared" si="35"/>
        <v>0</v>
      </c>
      <c r="H145" s="444">
        <f t="shared" si="36"/>
        <v>0</v>
      </c>
      <c r="I145" s="445">
        <f t="shared" si="37"/>
        <v>0</v>
      </c>
      <c r="J145" s="53">
        <f t="shared" si="39"/>
        <v>0</v>
      </c>
      <c r="K145" s="53"/>
      <c r="L145" s="112"/>
      <c r="M145" s="53">
        <f t="shared" si="40"/>
        <v>0</v>
      </c>
      <c r="N145" s="112"/>
      <c r="O145" s="53">
        <f t="shared" si="41"/>
        <v>0</v>
      </c>
      <c r="P145" s="53">
        <f t="shared" si="42"/>
        <v>0</v>
      </c>
    </row>
    <row r="146" spans="2:16" ht="12.5">
      <c r="B146" t="str">
        <f t="shared" si="22"/>
        <v/>
      </c>
      <c r="C146" s="49">
        <f>IF(D94="","-",+C145+1)</f>
        <v>2064</v>
      </c>
      <c r="D146" s="11">
        <f>IF(F145+SUM(E$100:E145)=D$93,F145,D$93-SUM(E$100:E145))</f>
        <v>0</v>
      </c>
      <c r="E146" s="374">
        <f t="shared" si="33"/>
        <v>0</v>
      </c>
      <c r="F146" s="54">
        <f t="shared" si="34"/>
        <v>0</v>
      </c>
      <c r="G146" s="54">
        <f t="shared" si="35"/>
        <v>0</v>
      </c>
      <c r="H146" s="444">
        <f t="shared" si="36"/>
        <v>0</v>
      </c>
      <c r="I146" s="445">
        <f t="shared" si="37"/>
        <v>0</v>
      </c>
      <c r="J146" s="53">
        <f t="shared" si="39"/>
        <v>0</v>
      </c>
      <c r="K146" s="53"/>
      <c r="L146" s="112"/>
      <c r="M146" s="53">
        <f t="shared" si="40"/>
        <v>0</v>
      </c>
      <c r="N146" s="112"/>
      <c r="O146" s="53">
        <f t="shared" si="41"/>
        <v>0</v>
      </c>
      <c r="P146" s="53">
        <f t="shared" si="42"/>
        <v>0</v>
      </c>
    </row>
    <row r="147" spans="2:16" ht="12.5">
      <c r="B147" t="str">
        <f t="shared" si="22"/>
        <v/>
      </c>
      <c r="C147" s="49">
        <f>IF(D94="","-",+C146+1)</f>
        <v>2065</v>
      </c>
      <c r="D147" s="11">
        <f>IF(F146+SUM(E$100:E146)=D$93,F146,D$93-SUM(E$100:E146))</f>
        <v>0</v>
      </c>
      <c r="E147" s="374">
        <f t="shared" si="33"/>
        <v>0</v>
      </c>
      <c r="F147" s="54">
        <f t="shared" si="34"/>
        <v>0</v>
      </c>
      <c r="G147" s="54">
        <f t="shared" si="35"/>
        <v>0</v>
      </c>
      <c r="H147" s="444">
        <f t="shared" si="36"/>
        <v>0</v>
      </c>
      <c r="I147" s="445">
        <f t="shared" si="37"/>
        <v>0</v>
      </c>
      <c r="J147" s="53">
        <f t="shared" si="39"/>
        <v>0</v>
      </c>
      <c r="K147" s="53"/>
      <c r="L147" s="112"/>
      <c r="M147" s="53">
        <f t="shared" si="40"/>
        <v>0</v>
      </c>
      <c r="N147" s="112"/>
      <c r="O147" s="53">
        <f t="shared" si="41"/>
        <v>0</v>
      </c>
      <c r="P147" s="53">
        <f t="shared" si="42"/>
        <v>0</v>
      </c>
    </row>
    <row r="148" spans="2:16" ht="12.5">
      <c r="B148" t="str">
        <f t="shared" si="22"/>
        <v/>
      </c>
      <c r="C148" s="49">
        <f>IF(D94="","-",+C147+1)</f>
        <v>2066</v>
      </c>
      <c r="D148" s="11">
        <f>IF(F147+SUM(E$100:E147)=D$93,F147,D$93-SUM(E$100:E147))</f>
        <v>0</v>
      </c>
      <c r="E148" s="374">
        <f t="shared" si="33"/>
        <v>0</v>
      </c>
      <c r="F148" s="54">
        <f t="shared" si="34"/>
        <v>0</v>
      </c>
      <c r="G148" s="54">
        <f t="shared" si="35"/>
        <v>0</v>
      </c>
      <c r="H148" s="444">
        <f t="shared" si="36"/>
        <v>0</v>
      </c>
      <c r="I148" s="445">
        <f t="shared" si="37"/>
        <v>0</v>
      </c>
      <c r="J148" s="53">
        <f t="shared" si="39"/>
        <v>0</v>
      </c>
      <c r="K148" s="53"/>
      <c r="L148" s="112"/>
      <c r="M148" s="53">
        <f t="shared" si="40"/>
        <v>0</v>
      </c>
      <c r="N148" s="112"/>
      <c r="O148" s="53">
        <f t="shared" si="41"/>
        <v>0</v>
      </c>
      <c r="P148" s="53">
        <f t="shared" si="42"/>
        <v>0</v>
      </c>
    </row>
    <row r="149" spans="2:16" ht="12.5">
      <c r="B149" t="str">
        <f t="shared" si="22"/>
        <v/>
      </c>
      <c r="C149" s="49">
        <f>IF(D94="","-",+C148+1)</f>
        <v>2067</v>
      </c>
      <c r="D149" s="11">
        <f>IF(F148+SUM(E$100:E148)=D$93,F148,D$93-SUM(E$100:E148))</f>
        <v>0</v>
      </c>
      <c r="E149" s="374">
        <f t="shared" si="33"/>
        <v>0</v>
      </c>
      <c r="F149" s="54">
        <f t="shared" si="34"/>
        <v>0</v>
      </c>
      <c r="G149" s="54">
        <f t="shared" si="35"/>
        <v>0</v>
      </c>
      <c r="H149" s="444">
        <f t="shared" si="36"/>
        <v>0</v>
      </c>
      <c r="I149" s="445">
        <f t="shared" si="37"/>
        <v>0</v>
      </c>
      <c r="J149" s="53">
        <f t="shared" si="39"/>
        <v>0</v>
      </c>
      <c r="K149" s="53"/>
      <c r="L149" s="112"/>
      <c r="M149" s="53">
        <f t="shared" si="40"/>
        <v>0</v>
      </c>
      <c r="N149" s="112"/>
      <c r="O149" s="53">
        <f t="shared" si="41"/>
        <v>0</v>
      </c>
      <c r="P149" s="53">
        <f t="shared" si="42"/>
        <v>0</v>
      </c>
    </row>
    <row r="150" spans="2:16" ht="12.5">
      <c r="B150" t="str">
        <f t="shared" si="22"/>
        <v/>
      </c>
      <c r="C150" s="49">
        <f>IF(D94="","-",+C149+1)</f>
        <v>2068</v>
      </c>
      <c r="D150" s="11">
        <f>IF(F149+SUM(E$100:E149)=D$93,F149,D$93-SUM(E$100:E149))</f>
        <v>0</v>
      </c>
      <c r="E150" s="374">
        <f t="shared" si="33"/>
        <v>0</v>
      </c>
      <c r="F150" s="54">
        <f t="shared" si="34"/>
        <v>0</v>
      </c>
      <c r="G150" s="54">
        <f t="shared" si="35"/>
        <v>0</v>
      </c>
      <c r="H150" s="444">
        <f t="shared" si="36"/>
        <v>0</v>
      </c>
      <c r="I150" s="445">
        <f t="shared" si="37"/>
        <v>0</v>
      </c>
      <c r="J150" s="53">
        <f t="shared" si="39"/>
        <v>0</v>
      </c>
      <c r="K150" s="53"/>
      <c r="L150" s="112"/>
      <c r="M150" s="53">
        <f t="shared" si="40"/>
        <v>0</v>
      </c>
      <c r="N150" s="112"/>
      <c r="O150" s="53">
        <f t="shared" si="41"/>
        <v>0</v>
      </c>
      <c r="P150" s="53">
        <f t="shared" si="42"/>
        <v>0</v>
      </c>
    </row>
    <row r="151" spans="2:16" ht="12.5">
      <c r="B151" t="str">
        <f t="shared" si="22"/>
        <v/>
      </c>
      <c r="C151" s="49">
        <f>IF(D94="","-",+C150+1)</f>
        <v>2069</v>
      </c>
      <c r="D151" s="11">
        <f>IF(F150+SUM(E$100:E150)=D$93,F150,D$93-SUM(E$100:E150))</f>
        <v>0</v>
      </c>
      <c r="E151" s="374">
        <f t="shared" si="33"/>
        <v>0</v>
      </c>
      <c r="F151" s="54">
        <f t="shared" si="34"/>
        <v>0</v>
      </c>
      <c r="G151" s="54">
        <f t="shared" si="35"/>
        <v>0</v>
      </c>
      <c r="H151" s="444">
        <f t="shared" si="36"/>
        <v>0</v>
      </c>
      <c r="I151" s="445">
        <f t="shared" si="37"/>
        <v>0</v>
      </c>
      <c r="J151" s="53">
        <f t="shared" si="39"/>
        <v>0</v>
      </c>
      <c r="K151" s="53"/>
      <c r="L151" s="112"/>
      <c r="M151" s="53">
        <f t="shared" si="40"/>
        <v>0</v>
      </c>
      <c r="N151" s="112"/>
      <c r="O151" s="53">
        <f t="shared" si="41"/>
        <v>0</v>
      </c>
      <c r="P151" s="53">
        <f t="shared" si="42"/>
        <v>0</v>
      </c>
    </row>
    <row r="152" spans="2:16" ht="12.5">
      <c r="B152" t="str">
        <f t="shared" si="22"/>
        <v/>
      </c>
      <c r="C152" s="49">
        <f>IF(D94="","-",+C151+1)</f>
        <v>2070</v>
      </c>
      <c r="D152" s="11">
        <f>IF(F151+SUM(E$100:E151)=D$93,F151,D$93-SUM(E$100:E151))</f>
        <v>0</v>
      </c>
      <c r="E152" s="374">
        <f t="shared" si="33"/>
        <v>0</v>
      </c>
      <c r="F152" s="54">
        <f t="shared" si="34"/>
        <v>0</v>
      </c>
      <c r="G152" s="54">
        <f t="shared" si="35"/>
        <v>0</v>
      </c>
      <c r="H152" s="444">
        <f t="shared" si="36"/>
        <v>0</v>
      </c>
      <c r="I152" s="445">
        <f t="shared" si="37"/>
        <v>0</v>
      </c>
      <c r="J152" s="53">
        <f t="shared" si="39"/>
        <v>0</v>
      </c>
      <c r="K152" s="53"/>
      <c r="L152" s="112"/>
      <c r="M152" s="53">
        <f t="shared" si="40"/>
        <v>0</v>
      </c>
      <c r="N152" s="112"/>
      <c r="O152" s="53">
        <f t="shared" si="41"/>
        <v>0</v>
      </c>
      <c r="P152" s="53">
        <f t="shared" si="42"/>
        <v>0</v>
      </c>
    </row>
    <row r="153" spans="2:16" ht="12.5">
      <c r="B153" t="str">
        <f t="shared" si="22"/>
        <v/>
      </c>
      <c r="C153" s="49">
        <f>IF(D94="","-",+C152+1)</f>
        <v>2071</v>
      </c>
      <c r="D153" s="11">
        <f>IF(F152+SUM(E$100:E152)=D$93,F152,D$93-SUM(E$100:E152))</f>
        <v>0</v>
      </c>
      <c r="E153" s="374">
        <f t="shared" si="33"/>
        <v>0</v>
      </c>
      <c r="F153" s="54">
        <f t="shared" si="34"/>
        <v>0</v>
      </c>
      <c r="G153" s="54">
        <f t="shared" si="35"/>
        <v>0</v>
      </c>
      <c r="H153" s="444">
        <f t="shared" si="36"/>
        <v>0</v>
      </c>
      <c r="I153" s="445">
        <f t="shared" si="37"/>
        <v>0</v>
      </c>
      <c r="J153" s="53">
        <f t="shared" si="39"/>
        <v>0</v>
      </c>
      <c r="K153" s="53"/>
      <c r="L153" s="112"/>
      <c r="M153" s="53">
        <f t="shared" si="40"/>
        <v>0</v>
      </c>
      <c r="N153" s="112"/>
      <c r="O153" s="53">
        <f t="shared" si="41"/>
        <v>0</v>
      </c>
      <c r="P153" s="53">
        <f t="shared" si="42"/>
        <v>0</v>
      </c>
    </row>
    <row r="154" spans="2:16" ht="12.5">
      <c r="B154" t="str">
        <f t="shared" si="22"/>
        <v/>
      </c>
      <c r="C154" s="49">
        <f>IF(D94="","-",+C153+1)</f>
        <v>2072</v>
      </c>
      <c r="D154" s="11">
        <f>IF(F153+SUM(E$100:E153)=D$93,F153,D$93-SUM(E$100:E153))</f>
        <v>0</v>
      </c>
      <c r="E154" s="374">
        <f t="shared" si="33"/>
        <v>0</v>
      </c>
      <c r="F154" s="54">
        <f t="shared" si="34"/>
        <v>0</v>
      </c>
      <c r="G154" s="54">
        <f t="shared" si="35"/>
        <v>0</v>
      </c>
      <c r="H154" s="444">
        <f t="shared" si="36"/>
        <v>0</v>
      </c>
      <c r="I154" s="445">
        <f t="shared" si="37"/>
        <v>0</v>
      </c>
      <c r="J154" s="53">
        <f t="shared" si="39"/>
        <v>0</v>
      </c>
      <c r="K154" s="53"/>
      <c r="L154" s="112"/>
      <c r="M154" s="53">
        <f t="shared" si="40"/>
        <v>0</v>
      </c>
      <c r="N154" s="112"/>
      <c r="O154" s="53">
        <f t="shared" si="41"/>
        <v>0</v>
      </c>
      <c r="P154" s="53">
        <f t="shared" si="42"/>
        <v>0</v>
      </c>
    </row>
    <row r="155" spans="2:16" ht="13" thickBot="1">
      <c r="B155" t="str">
        <f t="shared" si="22"/>
        <v/>
      </c>
      <c r="C155" s="58">
        <f>IF(D94="","-",+C154+1)</f>
        <v>2073</v>
      </c>
      <c r="D155" s="82">
        <f>IF(F154+SUM(E$100:E154)=D$93,F154,D$93-SUM(E$100:E154))</f>
        <v>0</v>
      </c>
      <c r="E155" s="386">
        <f t="shared" si="33"/>
        <v>0</v>
      </c>
      <c r="F155" s="59">
        <f t="shared" si="34"/>
        <v>0</v>
      </c>
      <c r="G155" s="59">
        <f t="shared" si="35"/>
        <v>0</v>
      </c>
      <c r="H155" s="441">
        <f t="shared" si="36"/>
        <v>0</v>
      </c>
      <c r="I155" s="442">
        <f t="shared" si="37"/>
        <v>0</v>
      </c>
      <c r="J155" s="63">
        <f t="shared" si="39"/>
        <v>0</v>
      </c>
      <c r="K155" s="53"/>
      <c r="L155" s="113"/>
      <c r="M155" s="63">
        <f t="shared" si="40"/>
        <v>0</v>
      </c>
      <c r="N155" s="113"/>
      <c r="O155" s="63">
        <f t="shared" si="41"/>
        <v>0</v>
      </c>
      <c r="P155" s="63">
        <f t="shared" si="42"/>
        <v>0</v>
      </c>
    </row>
    <row r="156" spans="2:16" ht="12.5">
      <c r="C156" s="11" t="s">
        <v>75</v>
      </c>
      <c r="D156" s="239"/>
      <c r="E156" s="239">
        <f>SUM(E100:E155)</f>
        <v>17093291.000000004</v>
      </c>
      <c r="F156" s="239"/>
      <c r="G156" s="239"/>
      <c r="H156" s="239">
        <f>SUM(H100:H155)</f>
        <v>36595087.022245742</v>
      </c>
      <c r="I156" s="239">
        <f>SUM(I100:I155)</f>
        <v>36595087.022245742</v>
      </c>
      <c r="J156" s="239">
        <f>SUM(J100:J155)</f>
        <v>0</v>
      </c>
      <c r="K156" s="239"/>
      <c r="L156" s="239"/>
      <c r="M156" s="239"/>
      <c r="N156" s="239"/>
      <c r="O156" s="239"/>
      <c r="P156" s="1"/>
    </row>
    <row r="157" spans="2:16" ht="12.5">
      <c r="C157" t="s">
        <v>90</v>
      </c>
      <c r="D157" s="2"/>
      <c r="E157" s="1"/>
      <c r="F157" s="1"/>
      <c r="G157" s="1"/>
      <c r="H157" s="1"/>
      <c r="I157" s="257"/>
      <c r="J157" s="257"/>
      <c r="K157" s="239"/>
      <c r="L157" s="257"/>
      <c r="M157" s="257"/>
      <c r="N157" s="257"/>
      <c r="O157" s="257"/>
      <c r="P157" s="1"/>
    </row>
    <row r="158" spans="2:16" ht="12.5">
      <c r="C158" s="83"/>
      <c r="D158" s="2"/>
      <c r="E158" s="1"/>
      <c r="F158" s="1"/>
      <c r="G158" s="1"/>
      <c r="H158" s="1"/>
      <c r="I158" s="257"/>
      <c r="J158" s="257"/>
      <c r="K158" s="239"/>
      <c r="L158" s="257"/>
      <c r="M158" s="257"/>
      <c r="N158" s="257"/>
      <c r="O158" s="257"/>
      <c r="P158" s="1"/>
    </row>
    <row r="159" spans="2:16" ht="13">
      <c r="C159" s="97" t="s">
        <v>130</v>
      </c>
      <c r="D159" s="2"/>
      <c r="E159" s="1"/>
      <c r="F159" s="1"/>
      <c r="G159" s="1"/>
      <c r="H159" s="1"/>
      <c r="I159" s="257"/>
      <c r="J159" s="257"/>
      <c r="K159" s="239"/>
      <c r="L159" s="257"/>
      <c r="M159" s="257"/>
      <c r="N159" s="257"/>
      <c r="O159" s="257"/>
      <c r="P159" s="1"/>
    </row>
    <row r="160" spans="2:16" ht="13">
      <c r="C160" s="25" t="s">
        <v>76</v>
      </c>
      <c r="D160" s="11"/>
      <c r="E160" s="11"/>
      <c r="F160" s="11"/>
      <c r="G160" s="11"/>
      <c r="H160" s="239"/>
      <c r="I160" s="239"/>
      <c r="J160" s="64"/>
      <c r="K160" s="64"/>
      <c r="L160" s="64"/>
      <c r="M160" s="64"/>
      <c r="N160" s="64"/>
      <c r="O160" s="64"/>
      <c r="P160" s="1"/>
    </row>
    <row r="161" spans="3:16" ht="13">
      <c r="C161" s="84" t="s">
        <v>77</v>
      </c>
      <c r="D161" s="11"/>
      <c r="E161" s="11"/>
      <c r="F161" s="11"/>
      <c r="G161" s="11"/>
      <c r="H161" s="239"/>
      <c r="I161" s="239"/>
      <c r="J161" s="64"/>
      <c r="K161" s="64"/>
      <c r="L161" s="64"/>
      <c r="M161" s="64"/>
      <c r="N161" s="64"/>
      <c r="O161" s="64"/>
      <c r="P161" s="1"/>
    </row>
    <row r="162" spans="3:16" ht="13">
      <c r="C162" s="84"/>
      <c r="D162" s="11"/>
      <c r="E162" s="11"/>
      <c r="F162" s="11"/>
      <c r="G162" s="11"/>
      <c r="H162" s="239"/>
      <c r="I162" s="239"/>
      <c r="J162" s="64"/>
      <c r="K162" s="64"/>
      <c r="L162" s="64"/>
      <c r="M162" s="64"/>
      <c r="N162" s="64"/>
      <c r="O162" s="64"/>
      <c r="P162" s="1"/>
    </row>
    <row r="163" spans="3:16" ht="17.5">
      <c r="C163" s="84"/>
      <c r="D163" s="11"/>
      <c r="E163" s="11"/>
      <c r="F163" s="11"/>
      <c r="G163" s="11"/>
      <c r="H163" s="239"/>
      <c r="I163" s="239"/>
      <c r="J163" s="64"/>
      <c r="K163" s="64"/>
      <c r="L163" s="64"/>
      <c r="M163" s="64"/>
      <c r="N163" s="64"/>
      <c r="P163" s="95" t="s">
        <v>129</v>
      </c>
    </row>
  </sheetData>
  <conditionalFormatting sqref="C17:C73">
    <cfRule type="cellIs" dxfId="21" priority="1" stopIfTrue="1" operator="equal">
      <formula>$I$10</formula>
    </cfRule>
  </conditionalFormatting>
  <conditionalFormatting sqref="C100:C155">
    <cfRule type="cellIs" dxfId="20" priority="3" stopIfTrue="1" operator="equal">
      <formula>$J$93</formula>
    </cfRule>
  </conditionalFormatting>
  <pageMargins left="0.5" right="0.25" top="1" bottom="0.25" header="0.25" footer="0.5"/>
  <pageSetup scale="47" orientation="landscape" r:id="rId1"/>
  <headerFooter>
    <oddHeader xml:space="preserve">&amp;R&amp;16AEPTCo - SPP Formula Rate
&amp;A TCOS - Worksheets F and G
Section IV -- (BPU Project Tables)
Page: &amp;P of &amp;N&amp;10
</oddHeader>
    <oddFooter>&amp;L&amp;A</oddFooter>
  </headerFooter>
  <rowBreaks count="1" manualBreakCount="1">
    <brk id="8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63"/>
  <sheetViews>
    <sheetView topLeftCell="A83" zoomScale="80" zoomScaleNormal="80" workbookViewId="0">
      <selection activeCell="L101" sqref="L101:P104"/>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20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453908.18100089685</v>
      </c>
      <c r="P5" s="1"/>
    </row>
    <row r="6" spans="1:16" ht="15.5">
      <c r="C6" s="6"/>
      <c r="D6" s="2"/>
      <c r="E6" s="1"/>
      <c r="F6" s="1"/>
      <c r="G6" s="1"/>
      <c r="H6" s="20"/>
      <c r="I6" s="20"/>
      <c r="J6" s="21"/>
      <c r="K6" s="22" t="s">
        <v>243</v>
      </c>
      <c r="L6" s="23"/>
      <c r="M6" s="1"/>
      <c r="N6" s="24">
        <f>VLOOKUP(I10,C17:I73,6)</f>
        <v>453908.18100089685</v>
      </c>
      <c r="O6" s="1"/>
      <c r="P6" s="1"/>
    </row>
    <row r="7" spans="1:16" ht="13.5" thickBot="1">
      <c r="C7" s="25" t="s">
        <v>46</v>
      </c>
      <c r="D7" s="87" t="s">
        <v>289</v>
      </c>
      <c r="E7" s="1"/>
      <c r="F7" s="1"/>
      <c r="G7" s="1"/>
      <c r="H7" s="3"/>
      <c r="I7" s="3"/>
      <c r="J7" s="13"/>
      <c r="K7" s="26" t="s">
        <v>47</v>
      </c>
      <c r="L7" s="27"/>
      <c r="M7" s="27"/>
      <c r="N7" s="28">
        <f>+N6-N5</f>
        <v>0</v>
      </c>
      <c r="O7" s="1"/>
      <c r="P7" s="1"/>
    </row>
    <row r="8" spans="1:16" ht="13.5" thickBot="1">
      <c r="C8" s="29"/>
      <c r="D8" s="29"/>
      <c r="E8" s="10"/>
      <c r="F8" s="10"/>
      <c r="G8" s="10"/>
      <c r="H8" s="10"/>
      <c r="I8" s="10"/>
      <c r="J8" s="10"/>
      <c r="K8" s="10"/>
      <c r="L8" s="10"/>
      <c r="M8" s="10"/>
      <c r="N8" s="10"/>
      <c r="O8" s="10"/>
      <c r="P8" s="1"/>
    </row>
    <row r="9" spans="1:16" ht="13.5" thickBot="1">
      <c r="C9" s="30" t="s">
        <v>48</v>
      </c>
      <c r="D9" s="89" t="s">
        <v>292</v>
      </c>
      <c r="E9" s="461" t="s">
        <v>293</v>
      </c>
      <c r="F9" s="31"/>
      <c r="G9" s="472" t="s">
        <v>344</v>
      </c>
      <c r="H9" s="31"/>
      <c r="I9" s="32"/>
      <c r="J9" s="33"/>
      <c r="P9" s="1"/>
    </row>
    <row r="10" spans="1:16" ht="13">
      <c r="C10" s="34" t="s">
        <v>49</v>
      </c>
      <c r="D10" s="35">
        <v>3721554.18</v>
      </c>
      <c r="E10" s="1" t="s">
        <v>50</v>
      </c>
      <c r="G10" s="2"/>
      <c r="H10" s="2"/>
      <c r="I10" s="36">
        <f>+'OKT.WS.F.BPU.ATRR.Projected'!R101</f>
        <v>2026</v>
      </c>
      <c r="J10" s="33"/>
      <c r="K10" s="13" t="s">
        <v>51</v>
      </c>
      <c r="O10" s="1"/>
      <c r="P10" s="1"/>
    </row>
    <row r="11" spans="1:16" ht="12.5">
      <c r="C11" s="34" t="s">
        <v>52</v>
      </c>
      <c r="D11" s="37">
        <v>2020</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6</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124051.80600000001</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2.5">
      <c r="B17" t="str">
        <f t="shared" ref="B17:B71" si="0">IF(D17=F16,"","IU")</f>
        <v>IU</v>
      </c>
      <c r="C17" s="49">
        <f>IF(D11= "","-",D11)</f>
        <v>2020</v>
      </c>
      <c r="D17" s="456">
        <v>0</v>
      </c>
      <c r="E17" s="457">
        <v>51872.674102418707</v>
      </c>
      <c r="F17" s="458">
        <v>3491127.3258975814</v>
      </c>
      <c r="G17" s="457">
        <v>235038.97436975082</v>
      </c>
      <c r="H17" s="459">
        <v>235038.97436975082</v>
      </c>
      <c r="I17" s="51">
        <f t="shared" ref="I17:I71" si="1">H17-G17</f>
        <v>0</v>
      </c>
      <c r="J17" s="51"/>
      <c r="K17" s="114">
        <f>+G17</f>
        <v>235038.97436975082</v>
      </c>
      <c r="L17" s="52">
        <f t="shared" ref="L17:L18" si="2">IF(K17&lt;&gt;0,+G17-K17,0)</f>
        <v>0</v>
      </c>
      <c r="M17" s="114">
        <f>+H17</f>
        <v>235038.97436975082</v>
      </c>
      <c r="N17" s="52">
        <f t="shared" ref="N17:N71" si="3">IF(M17&lt;&gt;0,+H17-M17,0)</f>
        <v>0</v>
      </c>
      <c r="O17" s="53">
        <f t="shared" ref="O17:O71" si="4">+N17-L17</f>
        <v>0</v>
      </c>
      <c r="P17" s="1"/>
    </row>
    <row r="18" spans="2:16" ht="12.5">
      <c r="B18" t="str">
        <f t="shared" si="0"/>
        <v>IU</v>
      </c>
      <c r="C18" s="49">
        <f>IF(D11="","-",+C17+1)</f>
        <v>2021</v>
      </c>
      <c r="D18" s="433">
        <v>3889537.3258975814</v>
      </c>
      <c r="E18" s="432">
        <v>127142.25806451614</v>
      </c>
      <c r="F18" s="433">
        <v>3762395.0678330651</v>
      </c>
      <c r="G18" s="432">
        <v>541054.66812252079</v>
      </c>
      <c r="H18" s="436">
        <v>541054.66812252079</v>
      </c>
      <c r="I18" s="51">
        <f t="shared" si="1"/>
        <v>0</v>
      </c>
      <c r="J18" s="51"/>
      <c r="K18" s="416">
        <f>+G18</f>
        <v>541054.66812252079</v>
      </c>
      <c r="L18" s="419">
        <f t="shared" si="2"/>
        <v>0</v>
      </c>
      <c r="M18" s="416">
        <f>+H18</f>
        <v>541054.66812252079</v>
      </c>
      <c r="N18" s="53">
        <f t="shared" si="3"/>
        <v>0</v>
      </c>
      <c r="O18" s="53">
        <f t="shared" si="4"/>
        <v>0</v>
      </c>
      <c r="P18" s="1"/>
    </row>
    <row r="19" spans="2:16" ht="12.5">
      <c r="B19" t="str">
        <f t="shared" si="0"/>
        <v>IU</v>
      </c>
      <c r="C19" s="49">
        <f>IF(D11="","-",+C18+1)</f>
        <v>2022</v>
      </c>
      <c r="D19" s="433">
        <v>3429335.0678330651</v>
      </c>
      <c r="E19" s="432">
        <v>109343.93939393939</v>
      </c>
      <c r="F19" s="433">
        <v>3319991.1284391256</v>
      </c>
      <c r="G19" s="432">
        <v>496616.13885375595</v>
      </c>
      <c r="H19" s="436">
        <v>496616.13885375595</v>
      </c>
      <c r="I19" s="51">
        <f t="shared" si="1"/>
        <v>0</v>
      </c>
      <c r="J19" s="51"/>
      <c r="K19" s="416">
        <f>+G19</f>
        <v>496616.13885375595</v>
      </c>
      <c r="L19" s="419">
        <f t="shared" ref="L19" si="5">IF(K19&lt;&gt;0,+G19-K19,0)</f>
        <v>0</v>
      </c>
      <c r="M19" s="416">
        <f>+H19</f>
        <v>496616.13885375595</v>
      </c>
      <c r="N19" s="53">
        <f t="shared" si="3"/>
        <v>0</v>
      </c>
      <c r="O19" s="53">
        <f t="shared" si="4"/>
        <v>0</v>
      </c>
      <c r="P19" s="1"/>
    </row>
    <row r="20" spans="2:16" ht="12.5">
      <c r="B20" t="str">
        <f t="shared" si="0"/>
        <v>IU</v>
      </c>
      <c r="C20" s="49">
        <f>IF(D11="","-",+C19+1)</f>
        <v>2023</v>
      </c>
      <c r="D20" s="433">
        <v>3294237.4384391252</v>
      </c>
      <c r="E20" s="432">
        <v>115567.6229032258</v>
      </c>
      <c r="F20" s="433">
        <v>3178669.8155358993</v>
      </c>
      <c r="G20" s="432">
        <v>481393.21655361552</v>
      </c>
      <c r="H20" s="436">
        <v>481393.21655361552</v>
      </c>
      <c r="I20" s="51">
        <f t="shared" si="1"/>
        <v>0</v>
      </c>
      <c r="J20" s="51"/>
      <c r="K20" s="416">
        <f t="shared" ref="K20:K21" si="6">+G20</f>
        <v>481393.21655361552</v>
      </c>
      <c r="L20" s="419">
        <f t="shared" ref="L20:L21" si="7">IF(K20&lt;&gt;0,+G20-K20,0)</f>
        <v>0</v>
      </c>
      <c r="M20" s="416">
        <f t="shared" ref="M20:M21" si="8">+H20</f>
        <v>481393.21655361552</v>
      </c>
      <c r="N20" s="53">
        <f t="shared" ref="N20:N21" si="9">IF(M20&lt;&gt;0,+H20-M20,0)</f>
        <v>0</v>
      </c>
      <c r="O20" s="53">
        <f t="shared" ref="O20:O21" si="10">+N20-L20</f>
        <v>0</v>
      </c>
      <c r="P20" s="1"/>
    </row>
    <row r="21" spans="2:16" ht="12.5">
      <c r="B21" t="str">
        <f t="shared" si="0"/>
        <v>IU</v>
      </c>
      <c r="C21" s="49">
        <f>IF(D11="","-",+C20+1)</f>
        <v>2024</v>
      </c>
      <c r="D21" s="433">
        <v>3317439.0355358999</v>
      </c>
      <c r="E21" s="432">
        <v>120044.0493548387</v>
      </c>
      <c r="F21" s="433">
        <v>3197394.9861810612</v>
      </c>
      <c r="G21" s="432">
        <v>491166.88926081697</v>
      </c>
      <c r="H21" s="436">
        <v>491166.88926081697</v>
      </c>
      <c r="I21" s="51">
        <f t="shared" si="1"/>
        <v>0</v>
      </c>
      <c r="J21" s="51"/>
      <c r="K21" s="416">
        <f t="shared" si="6"/>
        <v>491166.88926081697</v>
      </c>
      <c r="L21" s="419">
        <f t="shared" si="7"/>
        <v>0</v>
      </c>
      <c r="M21" s="416">
        <f t="shared" si="8"/>
        <v>491166.88926081697</v>
      </c>
      <c r="N21" s="53">
        <f t="shared" si="9"/>
        <v>0</v>
      </c>
      <c r="O21" s="53">
        <f t="shared" si="10"/>
        <v>0</v>
      </c>
      <c r="P21" s="1"/>
    </row>
    <row r="22" spans="2:16" ht="12.5">
      <c r="B22" t="str">
        <f t="shared" si="0"/>
        <v>IU</v>
      </c>
      <c r="C22" s="49">
        <f>IF(D11="","-",+C21+1)</f>
        <v>2025</v>
      </c>
      <c r="D22" s="433">
        <v>3197583.6361810616</v>
      </c>
      <c r="E22" s="432">
        <v>124051.80600000001</v>
      </c>
      <c r="F22" s="433">
        <v>3073531.8301810618</v>
      </c>
      <c r="G22" s="432">
        <v>482916.16092559719</v>
      </c>
      <c r="H22" s="436">
        <v>482916.16092559719</v>
      </c>
      <c r="I22" s="51">
        <f t="shared" si="1"/>
        <v>0</v>
      </c>
      <c r="J22" s="51"/>
      <c r="K22" s="416">
        <f t="shared" ref="K22" si="11">+G22</f>
        <v>482916.16092559719</v>
      </c>
      <c r="L22" s="419">
        <f t="shared" ref="L22" si="12">IF(K22&lt;&gt;0,+G22-K22,0)</f>
        <v>0</v>
      </c>
      <c r="M22" s="416">
        <f t="shared" ref="M22" si="13">+H22</f>
        <v>482916.16092559719</v>
      </c>
      <c r="N22" s="53">
        <f t="shared" ref="N22" si="14">IF(M22&lt;&gt;0,+H22-M22,0)</f>
        <v>0</v>
      </c>
      <c r="O22" s="53">
        <f t="shared" ref="O22" si="15">+N22-L22</f>
        <v>0</v>
      </c>
      <c r="P22" s="1"/>
    </row>
    <row r="23" spans="2:16" ht="13">
      <c r="B23" t="str">
        <f t="shared" si="0"/>
        <v/>
      </c>
      <c r="C23" s="479">
        <f>IF(D11="","-",+C22+1)</f>
        <v>2026</v>
      </c>
      <c r="D23" s="54">
        <f>IF(F22+SUM(E$17:E22)=D$10,F22,D$10-SUM(E$17:E22))</f>
        <v>3073531.8301810618</v>
      </c>
      <c r="E23" s="55">
        <f t="shared" ref="E23:E71" si="16">IF(+I$14&lt;F22,I$14,D23)</f>
        <v>124051.80600000001</v>
      </c>
      <c r="F23" s="54">
        <f t="shared" ref="F23:F71" si="17">+D23-E23</f>
        <v>2949480.0241810619</v>
      </c>
      <c r="G23" s="56">
        <f t="shared" ref="G23:G71" si="18">(D23+F23)/2*I$12+E23</f>
        <v>453908.18100089685</v>
      </c>
      <c r="H23" s="41">
        <f t="shared" ref="H23:H71" si="19">+(D23+F23)/2*I$13+E23</f>
        <v>453908.18100089685</v>
      </c>
      <c r="I23" s="51">
        <f t="shared" si="1"/>
        <v>0</v>
      </c>
      <c r="J23" s="51"/>
      <c r="K23" s="112"/>
      <c r="L23" s="53">
        <f t="shared" ref="L23:L71" si="20">IF(K23&lt;&gt;0,+G23-K23,0)</f>
        <v>0</v>
      </c>
      <c r="M23" s="112"/>
      <c r="N23" s="53">
        <f t="shared" si="3"/>
        <v>0</v>
      </c>
      <c r="O23" s="53">
        <f t="shared" si="4"/>
        <v>0</v>
      </c>
      <c r="P23" s="1"/>
    </row>
    <row r="24" spans="2:16" ht="12.5">
      <c r="B24" t="str">
        <f t="shared" si="0"/>
        <v/>
      </c>
      <c r="C24" s="49">
        <f>IF(D11="","-",+C23+1)</f>
        <v>2027</v>
      </c>
      <c r="D24" s="54">
        <f>IF(F23+SUM(E$17:E23)=D$10,F23,D$10-SUM(E$17:E23))</f>
        <v>2949480.0241810619</v>
      </c>
      <c r="E24" s="55">
        <f t="shared" si="16"/>
        <v>124051.80600000001</v>
      </c>
      <c r="F24" s="54">
        <f t="shared" si="17"/>
        <v>2825428.218181062</v>
      </c>
      <c r="G24" s="56">
        <f t="shared" si="18"/>
        <v>440320.53414616291</v>
      </c>
      <c r="H24" s="41">
        <f t="shared" si="19"/>
        <v>440320.53414616291</v>
      </c>
      <c r="I24" s="51">
        <f t="shared" si="1"/>
        <v>0</v>
      </c>
      <c r="J24" s="51"/>
      <c r="K24" s="112"/>
      <c r="L24" s="53">
        <f t="shared" si="20"/>
        <v>0</v>
      </c>
      <c r="M24" s="112"/>
      <c r="N24" s="53">
        <f t="shared" si="3"/>
        <v>0</v>
      </c>
      <c r="O24" s="53">
        <f t="shared" si="4"/>
        <v>0</v>
      </c>
      <c r="P24" s="1"/>
    </row>
    <row r="25" spans="2:16" ht="12.5">
      <c r="B25" t="str">
        <f t="shared" si="0"/>
        <v/>
      </c>
      <c r="C25" s="49">
        <f>IF(D11="","-",+C24+1)</f>
        <v>2028</v>
      </c>
      <c r="D25" s="54">
        <f>IF(F24+SUM(E$17:E24)=D$10,F24,D$10-SUM(E$17:E24))</f>
        <v>2825428.218181062</v>
      </c>
      <c r="E25" s="55">
        <f t="shared" si="16"/>
        <v>124051.80600000001</v>
      </c>
      <c r="F25" s="54">
        <f t="shared" si="17"/>
        <v>2701376.4121810622</v>
      </c>
      <c r="G25" s="56">
        <f t="shared" si="18"/>
        <v>426732.88729142898</v>
      </c>
      <c r="H25" s="41">
        <f t="shared" si="19"/>
        <v>426732.88729142898</v>
      </c>
      <c r="I25" s="51">
        <f t="shared" si="1"/>
        <v>0</v>
      </c>
      <c r="J25" s="51"/>
      <c r="K25" s="112"/>
      <c r="L25" s="53">
        <f t="shared" si="20"/>
        <v>0</v>
      </c>
      <c r="M25" s="112"/>
      <c r="N25" s="53">
        <f t="shared" si="3"/>
        <v>0</v>
      </c>
      <c r="O25" s="53">
        <f t="shared" si="4"/>
        <v>0</v>
      </c>
      <c r="P25" s="1"/>
    </row>
    <row r="26" spans="2:16" ht="12.5">
      <c r="B26" t="str">
        <f t="shared" si="0"/>
        <v/>
      </c>
      <c r="C26" s="49">
        <f>IF(D11="","-",+C25+1)</f>
        <v>2029</v>
      </c>
      <c r="D26" s="54">
        <f>IF(F25+SUM(E$17:E25)=D$10,F25,D$10-SUM(E$17:E25))</f>
        <v>2701376.4121810622</v>
      </c>
      <c r="E26" s="55">
        <f t="shared" si="16"/>
        <v>124051.80600000001</v>
      </c>
      <c r="F26" s="54">
        <f t="shared" si="17"/>
        <v>2577324.6061810623</v>
      </c>
      <c r="G26" s="56">
        <f t="shared" si="18"/>
        <v>413145.24043669493</v>
      </c>
      <c r="H26" s="41">
        <f t="shared" si="19"/>
        <v>413145.24043669493</v>
      </c>
      <c r="I26" s="51">
        <f t="shared" si="1"/>
        <v>0</v>
      </c>
      <c r="J26" s="51"/>
      <c r="K26" s="112"/>
      <c r="L26" s="53">
        <f t="shared" si="20"/>
        <v>0</v>
      </c>
      <c r="M26" s="112"/>
      <c r="N26" s="53">
        <f t="shared" si="3"/>
        <v>0</v>
      </c>
      <c r="O26" s="53">
        <f t="shared" si="4"/>
        <v>0</v>
      </c>
      <c r="P26" s="1"/>
    </row>
    <row r="27" spans="2:16" ht="12.5">
      <c r="B27" t="str">
        <f t="shared" si="0"/>
        <v/>
      </c>
      <c r="C27" s="49">
        <f>IF(D11="","-",+C26+1)</f>
        <v>2030</v>
      </c>
      <c r="D27" s="54">
        <f>IF(F26+SUM(E$17:E26)=D$10,F26,D$10-SUM(E$17:E26))</f>
        <v>2577324.6061810623</v>
      </c>
      <c r="E27" s="55">
        <f t="shared" si="16"/>
        <v>124051.80600000001</v>
      </c>
      <c r="F27" s="54">
        <f t="shared" si="17"/>
        <v>2453272.8001810624</v>
      </c>
      <c r="G27" s="56">
        <f t="shared" si="18"/>
        <v>399557.593581961</v>
      </c>
      <c r="H27" s="41">
        <f t="shared" si="19"/>
        <v>399557.593581961</v>
      </c>
      <c r="I27" s="51">
        <f t="shared" si="1"/>
        <v>0</v>
      </c>
      <c r="J27" s="51"/>
      <c r="K27" s="112"/>
      <c r="L27" s="53">
        <f t="shared" si="20"/>
        <v>0</v>
      </c>
      <c r="M27" s="112"/>
      <c r="N27" s="53">
        <f t="shared" si="3"/>
        <v>0</v>
      </c>
      <c r="O27" s="53">
        <f t="shared" si="4"/>
        <v>0</v>
      </c>
      <c r="P27" s="1"/>
    </row>
    <row r="28" spans="2:16" ht="12.5">
      <c r="B28" t="str">
        <f t="shared" si="0"/>
        <v/>
      </c>
      <c r="C28" s="49">
        <f>IF(D11="","-",+C27+1)</f>
        <v>2031</v>
      </c>
      <c r="D28" s="54">
        <f>IF(F27+SUM(E$17:E27)=D$10,F27,D$10-SUM(E$17:E27))</f>
        <v>2453272.8001810624</v>
      </c>
      <c r="E28" s="55">
        <f t="shared" si="16"/>
        <v>124051.80600000001</v>
      </c>
      <c r="F28" s="54">
        <f t="shared" si="17"/>
        <v>2329220.9941810626</v>
      </c>
      <c r="G28" s="56">
        <f t="shared" si="18"/>
        <v>385969.94672722701</v>
      </c>
      <c r="H28" s="41">
        <f t="shared" si="19"/>
        <v>385969.94672722701</v>
      </c>
      <c r="I28" s="51">
        <f t="shared" si="1"/>
        <v>0</v>
      </c>
      <c r="J28" s="51"/>
      <c r="K28" s="112"/>
      <c r="L28" s="53">
        <f t="shared" si="20"/>
        <v>0</v>
      </c>
      <c r="M28" s="112"/>
      <c r="N28" s="53">
        <f t="shared" si="3"/>
        <v>0</v>
      </c>
      <c r="O28" s="53">
        <f t="shared" si="4"/>
        <v>0</v>
      </c>
      <c r="P28" s="1"/>
    </row>
    <row r="29" spans="2:16" ht="12.5">
      <c r="B29" t="str">
        <f t="shared" si="0"/>
        <v/>
      </c>
      <c r="C29" s="49">
        <f>IF(D11="","-",+C28+1)</f>
        <v>2032</v>
      </c>
      <c r="D29" s="54">
        <f>IF(F28+SUM(E$17:E28)=D$10,F28,D$10-SUM(E$17:E28))</f>
        <v>2329220.9941810626</v>
      </c>
      <c r="E29" s="55">
        <f t="shared" si="16"/>
        <v>124051.80600000001</v>
      </c>
      <c r="F29" s="54">
        <f t="shared" si="17"/>
        <v>2205169.1881810627</v>
      </c>
      <c r="G29" s="56">
        <f t="shared" si="18"/>
        <v>372382.29987249302</v>
      </c>
      <c r="H29" s="41">
        <f t="shared" si="19"/>
        <v>372382.29987249302</v>
      </c>
      <c r="I29" s="51">
        <f t="shared" si="1"/>
        <v>0</v>
      </c>
      <c r="J29" s="51"/>
      <c r="K29" s="112"/>
      <c r="L29" s="53">
        <f t="shared" si="20"/>
        <v>0</v>
      </c>
      <c r="M29" s="112"/>
      <c r="N29" s="53">
        <f t="shared" si="3"/>
        <v>0</v>
      </c>
      <c r="O29" s="53">
        <f t="shared" si="4"/>
        <v>0</v>
      </c>
      <c r="P29" s="1"/>
    </row>
    <row r="30" spans="2:16" ht="12.5">
      <c r="B30" t="str">
        <f t="shared" si="0"/>
        <v/>
      </c>
      <c r="C30" s="49">
        <f>IF(D11="","-",+C29+1)</f>
        <v>2033</v>
      </c>
      <c r="D30" s="54">
        <f>IF(F29+SUM(E$17:E29)=D$10,F29,D$10-SUM(E$17:E29))</f>
        <v>2205169.1881810627</v>
      </c>
      <c r="E30" s="55">
        <f t="shared" si="16"/>
        <v>124051.80600000001</v>
      </c>
      <c r="F30" s="54">
        <f t="shared" si="17"/>
        <v>2081117.3821810626</v>
      </c>
      <c r="G30" s="56">
        <f t="shared" si="18"/>
        <v>358794.65301775909</v>
      </c>
      <c r="H30" s="41">
        <f t="shared" si="19"/>
        <v>358794.65301775909</v>
      </c>
      <c r="I30" s="51">
        <f t="shared" si="1"/>
        <v>0</v>
      </c>
      <c r="J30" s="51"/>
      <c r="K30" s="112"/>
      <c r="L30" s="53">
        <f t="shared" si="20"/>
        <v>0</v>
      </c>
      <c r="M30" s="112"/>
      <c r="N30" s="53">
        <f t="shared" si="3"/>
        <v>0</v>
      </c>
      <c r="O30" s="53">
        <f t="shared" si="4"/>
        <v>0</v>
      </c>
      <c r="P30" s="1"/>
    </row>
    <row r="31" spans="2:16" ht="12.5">
      <c r="B31" t="str">
        <f t="shared" si="0"/>
        <v/>
      </c>
      <c r="C31" s="49">
        <f>IF(D11="","-",+C30+1)</f>
        <v>2034</v>
      </c>
      <c r="D31" s="54">
        <f>IF(F30+SUM(E$17:E30)=D$10,F30,D$10-SUM(E$17:E30))</f>
        <v>2081117.3821810626</v>
      </c>
      <c r="E31" s="55">
        <f t="shared" si="16"/>
        <v>124051.80600000001</v>
      </c>
      <c r="F31" s="54">
        <f t="shared" si="17"/>
        <v>1957065.5761810625</v>
      </c>
      <c r="G31" s="56">
        <f t="shared" si="18"/>
        <v>345207.00616302504</v>
      </c>
      <c r="H31" s="41">
        <f t="shared" si="19"/>
        <v>345207.00616302504</v>
      </c>
      <c r="I31" s="51">
        <f t="shared" si="1"/>
        <v>0</v>
      </c>
      <c r="J31" s="51"/>
      <c r="K31" s="112"/>
      <c r="L31" s="53">
        <f t="shared" si="20"/>
        <v>0</v>
      </c>
      <c r="M31" s="112"/>
      <c r="N31" s="53">
        <f t="shared" si="3"/>
        <v>0</v>
      </c>
      <c r="O31" s="53">
        <f t="shared" si="4"/>
        <v>0</v>
      </c>
      <c r="P31" s="1"/>
    </row>
    <row r="32" spans="2:16" ht="12.5">
      <c r="B32" t="str">
        <f t="shared" si="0"/>
        <v/>
      </c>
      <c r="C32" s="49">
        <f>IF(D11="","-",+C31+1)</f>
        <v>2035</v>
      </c>
      <c r="D32" s="54">
        <f>IF(F31+SUM(E$17:E31)=D$10,F31,D$10-SUM(E$17:E31))</f>
        <v>1957065.5761810625</v>
      </c>
      <c r="E32" s="55">
        <f t="shared" si="16"/>
        <v>124051.80600000001</v>
      </c>
      <c r="F32" s="54">
        <f t="shared" si="17"/>
        <v>1833013.7701810624</v>
      </c>
      <c r="G32" s="56">
        <f t="shared" si="18"/>
        <v>331619.35930829111</v>
      </c>
      <c r="H32" s="41">
        <f t="shared" si="19"/>
        <v>331619.35930829111</v>
      </c>
      <c r="I32" s="51">
        <f t="shared" si="1"/>
        <v>0</v>
      </c>
      <c r="J32" s="51"/>
      <c r="K32" s="112"/>
      <c r="L32" s="53">
        <f t="shared" si="20"/>
        <v>0</v>
      </c>
      <c r="M32" s="112"/>
      <c r="N32" s="53">
        <f t="shared" si="3"/>
        <v>0</v>
      </c>
      <c r="O32" s="53">
        <f t="shared" si="4"/>
        <v>0</v>
      </c>
      <c r="P32" s="1"/>
    </row>
    <row r="33" spans="2:16" ht="12.5">
      <c r="B33" t="str">
        <f t="shared" si="0"/>
        <v/>
      </c>
      <c r="C33" s="49">
        <f>IF(D11="","-",+C32+1)</f>
        <v>2036</v>
      </c>
      <c r="D33" s="54">
        <f>IF(F32+SUM(E$17:E32)=D$10,F32,D$10-SUM(E$17:E32))</f>
        <v>1833013.7701810624</v>
      </c>
      <c r="E33" s="55">
        <f t="shared" si="16"/>
        <v>124051.80600000001</v>
      </c>
      <c r="F33" s="54">
        <f t="shared" si="17"/>
        <v>1708961.9641810623</v>
      </c>
      <c r="G33" s="56">
        <f t="shared" si="18"/>
        <v>318031.71245355706</v>
      </c>
      <c r="H33" s="41">
        <f t="shared" si="19"/>
        <v>318031.71245355706</v>
      </c>
      <c r="I33" s="51">
        <f t="shared" si="1"/>
        <v>0</v>
      </c>
      <c r="J33" s="51"/>
      <c r="K33" s="112"/>
      <c r="L33" s="53">
        <f t="shared" si="20"/>
        <v>0</v>
      </c>
      <c r="M33" s="112"/>
      <c r="N33" s="53">
        <f t="shared" si="3"/>
        <v>0</v>
      </c>
      <c r="O33" s="53">
        <f t="shared" si="4"/>
        <v>0</v>
      </c>
      <c r="P33" s="1"/>
    </row>
    <row r="34" spans="2:16" ht="12.5">
      <c r="B34" t="str">
        <f t="shared" si="0"/>
        <v/>
      </c>
      <c r="C34" s="49">
        <f>IF(D11="","-",+C33+1)</f>
        <v>2037</v>
      </c>
      <c r="D34" s="54">
        <f>IF(F33+SUM(E$17:E33)=D$10,F33,D$10-SUM(E$17:E33))</f>
        <v>1708961.9641810623</v>
      </c>
      <c r="E34" s="55">
        <f t="shared" si="16"/>
        <v>124051.80600000001</v>
      </c>
      <c r="F34" s="54">
        <f t="shared" si="17"/>
        <v>1584910.1581810622</v>
      </c>
      <c r="G34" s="56">
        <f t="shared" si="18"/>
        <v>304444.06559882313</v>
      </c>
      <c r="H34" s="41">
        <f t="shared" si="19"/>
        <v>304444.06559882313</v>
      </c>
      <c r="I34" s="51">
        <f t="shared" si="1"/>
        <v>0</v>
      </c>
      <c r="J34" s="51"/>
      <c r="K34" s="112"/>
      <c r="L34" s="53">
        <f t="shared" si="20"/>
        <v>0</v>
      </c>
      <c r="M34" s="112"/>
      <c r="N34" s="53">
        <f t="shared" si="3"/>
        <v>0</v>
      </c>
      <c r="O34" s="53">
        <f t="shared" si="4"/>
        <v>0</v>
      </c>
      <c r="P34" s="1"/>
    </row>
    <row r="35" spans="2:16" ht="12.5">
      <c r="B35" t="str">
        <f t="shared" si="0"/>
        <v/>
      </c>
      <c r="C35" s="49">
        <f>IF(D11="","-",+C34+1)</f>
        <v>2038</v>
      </c>
      <c r="D35" s="54">
        <f>IF(F34+SUM(E$17:E34)=D$10,F34,D$10-SUM(E$17:E34))</f>
        <v>1584910.1581810622</v>
      </c>
      <c r="E35" s="55">
        <f t="shared" si="16"/>
        <v>124051.80600000001</v>
      </c>
      <c r="F35" s="54">
        <f t="shared" si="17"/>
        <v>1460858.3521810621</v>
      </c>
      <c r="G35" s="56">
        <f t="shared" si="18"/>
        <v>290856.41874408908</v>
      </c>
      <c r="H35" s="41">
        <f t="shared" si="19"/>
        <v>290856.41874408908</v>
      </c>
      <c r="I35" s="51">
        <f t="shared" si="1"/>
        <v>0</v>
      </c>
      <c r="J35" s="51"/>
      <c r="K35" s="112"/>
      <c r="L35" s="53">
        <f t="shared" si="20"/>
        <v>0</v>
      </c>
      <c r="M35" s="112"/>
      <c r="N35" s="53">
        <f t="shared" si="3"/>
        <v>0</v>
      </c>
      <c r="O35" s="53">
        <f t="shared" si="4"/>
        <v>0</v>
      </c>
      <c r="P35" s="1"/>
    </row>
    <row r="36" spans="2:16" ht="12.5">
      <c r="B36" t="str">
        <f t="shared" si="0"/>
        <v/>
      </c>
      <c r="C36" s="49">
        <f>IF(D11="","-",+C35+1)</f>
        <v>2039</v>
      </c>
      <c r="D36" s="54">
        <f>IF(F35+SUM(E$17:E35)=D$10,F35,D$10-SUM(E$17:E35))</f>
        <v>1460858.3521810621</v>
      </c>
      <c r="E36" s="55">
        <f t="shared" si="16"/>
        <v>124051.80600000001</v>
      </c>
      <c r="F36" s="54">
        <f t="shared" si="17"/>
        <v>1336806.546181062</v>
      </c>
      <c r="G36" s="56">
        <f t="shared" si="18"/>
        <v>277268.77188935515</v>
      </c>
      <c r="H36" s="41">
        <f t="shared" si="19"/>
        <v>277268.77188935515</v>
      </c>
      <c r="I36" s="51">
        <f t="shared" si="1"/>
        <v>0</v>
      </c>
      <c r="J36" s="51"/>
      <c r="K36" s="112"/>
      <c r="L36" s="53">
        <f t="shared" si="20"/>
        <v>0</v>
      </c>
      <c r="M36" s="112"/>
      <c r="N36" s="53">
        <f t="shared" si="3"/>
        <v>0</v>
      </c>
      <c r="O36" s="53">
        <f t="shared" si="4"/>
        <v>0</v>
      </c>
      <c r="P36" s="1"/>
    </row>
    <row r="37" spans="2:16" ht="12.5">
      <c r="B37" t="str">
        <f t="shared" si="0"/>
        <v/>
      </c>
      <c r="C37" s="49">
        <f>IF(D11="","-",+C36+1)</f>
        <v>2040</v>
      </c>
      <c r="D37" s="54">
        <f>IF(F36+SUM(E$17:E36)=D$10,F36,D$10-SUM(E$17:E36))</f>
        <v>1336806.546181062</v>
      </c>
      <c r="E37" s="55">
        <f t="shared" si="16"/>
        <v>124051.80600000001</v>
      </c>
      <c r="F37" s="54">
        <f t="shared" si="17"/>
        <v>1212754.7401810619</v>
      </c>
      <c r="G37" s="56">
        <f t="shared" si="18"/>
        <v>263681.1250346211</v>
      </c>
      <c r="H37" s="41">
        <f t="shared" si="19"/>
        <v>263681.1250346211</v>
      </c>
      <c r="I37" s="51">
        <f t="shared" si="1"/>
        <v>0</v>
      </c>
      <c r="J37" s="51"/>
      <c r="K37" s="112"/>
      <c r="L37" s="53">
        <f t="shared" si="20"/>
        <v>0</v>
      </c>
      <c r="M37" s="112"/>
      <c r="N37" s="53">
        <f t="shared" si="3"/>
        <v>0</v>
      </c>
      <c r="O37" s="53">
        <f t="shared" si="4"/>
        <v>0</v>
      </c>
      <c r="P37" s="1"/>
    </row>
    <row r="38" spans="2:16" ht="12.5">
      <c r="B38" t="str">
        <f t="shared" si="0"/>
        <v/>
      </c>
      <c r="C38" s="49">
        <f>IF(D11="","-",+C37+1)</f>
        <v>2041</v>
      </c>
      <c r="D38" s="54">
        <f>IF(F37+SUM(E$17:E37)=D$10,F37,D$10-SUM(E$17:E37))</f>
        <v>1212754.7401810619</v>
      </c>
      <c r="E38" s="55">
        <f t="shared" si="16"/>
        <v>124051.80600000001</v>
      </c>
      <c r="F38" s="54">
        <f t="shared" si="17"/>
        <v>1088702.9341810618</v>
      </c>
      <c r="G38" s="56">
        <f t="shared" si="18"/>
        <v>250093.47817988711</v>
      </c>
      <c r="H38" s="41">
        <f t="shared" si="19"/>
        <v>250093.47817988711</v>
      </c>
      <c r="I38" s="51">
        <f t="shared" si="1"/>
        <v>0</v>
      </c>
      <c r="J38" s="51"/>
      <c r="K38" s="112"/>
      <c r="L38" s="53">
        <f t="shared" si="20"/>
        <v>0</v>
      </c>
      <c r="M38" s="112"/>
      <c r="N38" s="53">
        <f t="shared" si="3"/>
        <v>0</v>
      </c>
      <c r="O38" s="53">
        <f t="shared" si="4"/>
        <v>0</v>
      </c>
      <c r="P38" s="1"/>
    </row>
    <row r="39" spans="2:16" ht="12.5">
      <c r="B39" t="str">
        <f t="shared" si="0"/>
        <v/>
      </c>
      <c r="C39" s="49">
        <f>IF(D11="","-",+C38+1)</f>
        <v>2042</v>
      </c>
      <c r="D39" s="54">
        <f>IF(F38+SUM(E$17:E38)=D$10,F38,D$10-SUM(E$17:E38))</f>
        <v>1088702.9341810618</v>
      </c>
      <c r="E39" s="55">
        <f t="shared" si="16"/>
        <v>124051.80600000001</v>
      </c>
      <c r="F39" s="54">
        <f t="shared" si="17"/>
        <v>964651.12818106182</v>
      </c>
      <c r="G39" s="56">
        <f t="shared" si="18"/>
        <v>236505.83132515312</v>
      </c>
      <c r="H39" s="41">
        <f t="shared" si="19"/>
        <v>236505.83132515312</v>
      </c>
      <c r="I39" s="51">
        <f t="shared" si="1"/>
        <v>0</v>
      </c>
      <c r="J39" s="51"/>
      <c r="K39" s="112"/>
      <c r="L39" s="53">
        <f t="shared" si="20"/>
        <v>0</v>
      </c>
      <c r="M39" s="112"/>
      <c r="N39" s="53">
        <f t="shared" si="3"/>
        <v>0</v>
      </c>
      <c r="O39" s="53">
        <f t="shared" si="4"/>
        <v>0</v>
      </c>
      <c r="P39" s="1"/>
    </row>
    <row r="40" spans="2:16" ht="12.5">
      <c r="B40" t="str">
        <f t="shared" si="0"/>
        <v/>
      </c>
      <c r="C40" s="49">
        <f>IF(D11="","-",+C39+1)</f>
        <v>2043</v>
      </c>
      <c r="D40" s="54">
        <f>IF(F39+SUM(E$17:E39)=D$10,F39,D$10-SUM(E$17:E39))</f>
        <v>964651.12818106182</v>
      </c>
      <c r="E40" s="55">
        <f t="shared" si="16"/>
        <v>124051.80600000001</v>
      </c>
      <c r="F40" s="54">
        <f t="shared" si="17"/>
        <v>840599.32218106184</v>
      </c>
      <c r="G40" s="56">
        <f t="shared" si="18"/>
        <v>222918.18447041913</v>
      </c>
      <c r="H40" s="41">
        <f t="shared" si="19"/>
        <v>222918.18447041913</v>
      </c>
      <c r="I40" s="51">
        <f t="shared" si="1"/>
        <v>0</v>
      </c>
      <c r="J40" s="51"/>
      <c r="K40" s="112"/>
      <c r="L40" s="53">
        <f t="shared" si="20"/>
        <v>0</v>
      </c>
      <c r="M40" s="112"/>
      <c r="N40" s="53">
        <f t="shared" si="3"/>
        <v>0</v>
      </c>
      <c r="O40" s="53">
        <f t="shared" si="4"/>
        <v>0</v>
      </c>
      <c r="P40" s="1"/>
    </row>
    <row r="41" spans="2:16" ht="12.5">
      <c r="B41" t="str">
        <f t="shared" si="0"/>
        <v/>
      </c>
      <c r="C41" s="49">
        <f>IF(D11="","-",+C40+1)</f>
        <v>2044</v>
      </c>
      <c r="D41" s="54">
        <f>IF(F40+SUM(E$17:E40)=D$10,F40,D$10-SUM(E$17:E40))</f>
        <v>840599.32218106184</v>
      </c>
      <c r="E41" s="55">
        <f t="shared" si="16"/>
        <v>124051.80600000001</v>
      </c>
      <c r="F41" s="54">
        <f t="shared" si="17"/>
        <v>716547.51618106186</v>
      </c>
      <c r="G41" s="56">
        <f t="shared" si="18"/>
        <v>209330.53761568514</v>
      </c>
      <c r="H41" s="41">
        <f t="shared" si="19"/>
        <v>209330.53761568514</v>
      </c>
      <c r="I41" s="51">
        <f t="shared" si="1"/>
        <v>0</v>
      </c>
      <c r="J41" s="51"/>
      <c r="K41" s="112"/>
      <c r="L41" s="53">
        <f t="shared" si="20"/>
        <v>0</v>
      </c>
      <c r="M41" s="112"/>
      <c r="N41" s="53">
        <f t="shared" si="3"/>
        <v>0</v>
      </c>
      <c r="O41" s="53">
        <f t="shared" si="4"/>
        <v>0</v>
      </c>
      <c r="P41" s="1"/>
    </row>
    <row r="42" spans="2:16" ht="12.5">
      <c r="B42" t="str">
        <f t="shared" si="0"/>
        <v/>
      </c>
      <c r="C42" s="49">
        <f>IF(D11="","-",+C41+1)</f>
        <v>2045</v>
      </c>
      <c r="D42" s="54">
        <f>IF(F41+SUM(E$17:E41)=D$10,F41,D$10-SUM(E$17:E41))</f>
        <v>716547.51618106186</v>
      </c>
      <c r="E42" s="55">
        <f t="shared" si="16"/>
        <v>124051.80600000001</v>
      </c>
      <c r="F42" s="54">
        <f t="shared" si="17"/>
        <v>592495.71018106188</v>
      </c>
      <c r="G42" s="56">
        <f t="shared" si="18"/>
        <v>195742.89076095115</v>
      </c>
      <c r="H42" s="41">
        <f t="shared" si="19"/>
        <v>195742.89076095115</v>
      </c>
      <c r="I42" s="51">
        <f t="shared" si="1"/>
        <v>0</v>
      </c>
      <c r="J42" s="51"/>
      <c r="K42" s="112"/>
      <c r="L42" s="53">
        <f t="shared" si="20"/>
        <v>0</v>
      </c>
      <c r="M42" s="112"/>
      <c r="N42" s="53">
        <f t="shared" si="3"/>
        <v>0</v>
      </c>
      <c r="O42" s="53">
        <f t="shared" si="4"/>
        <v>0</v>
      </c>
      <c r="P42" s="1"/>
    </row>
    <row r="43" spans="2:16" ht="12.5">
      <c r="B43" t="str">
        <f t="shared" si="0"/>
        <v/>
      </c>
      <c r="C43" s="49">
        <f>IF(D11="","-",+C42+1)</f>
        <v>2046</v>
      </c>
      <c r="D43" s="54">
        <f>IF(F42+SUM(E$17:E42)=D$10,F42,D$10-SUM(E$17:E42))</f>
        <v>592495.71018106188</v>
      </c>
      <c r="E43" s="55">
        <f t="shared" si="16"/>
        <v>124051.80600000001</v>
      </c>
      <c r="F43" s="54">
        <f t="shared" si="17"/>
        <v>468443.90418106189</v>
      </c>
      <c r="G43" s="56">
        <f t="shared" si="18"/>
        <v>182155.24390621719</v>
      </c>
      <c r="H43" s="41">
        <f t="shared" si="19"/>
        <v>182155.24390621719</v>
      </c>
      <c r="I43" s="51">
        <f t="shared" si="1"/>
        <v>0</v>
      </c>
      <c r="J43" s="51"/>
      <c r="K43" s="112"/>
      <c r="L43" s="53">
        <f t="shared" si="20"/>
        <v>0</v>
      </c>
      <c r="M43" s="112"/>
      <c r="N43" s="53">
        <f t="shared" si="3"/>
        <v>0</v>
      </c>
      <c r="O43" s="53">
        <f t="shared" si="4"/>
        <v>0</v>
      </c>
      <c r="P43" s="1"/>
    </row>
    <row r="44" spans="2:16" ht="12.5">
      <c r="B44" t="str">
        <f t="shared" si="0"/>
        <v/>
      </c>
      <c r="C44" s="49">
        <f>IF(D11="","-",+C43+1)</f>
        <v>2047</v>
      </c>
      <c r="D44" s="54">
        <f>IF(F43+SUM(E$17:E43)=D$10,F43,D$10-SUM(E$17:E43))</f>
        <v>468443.90418106189</v>
      </c>
      <c r="E44" s="55">
        <f t="shared" si="16"/>
        <v>124051.80600000001</v>
      </c>
      <c r="F44" s="54">
        <f t="shared" si="17"/>
        <v>344392.09818106191</v>
      </c>
      <c r="G44" s="56">
        <f t="shared" si="18"/>
        <v>168567.5970514832</v>
      </c>
      <c r="H44" s="41">
        <f t="shared" si="19"/>
        <v>168567.5970514832</v>
      </c>
      <c r="I44" s="51">
        <f t="shared" si="1"/>
        <v>0</v>
      </c>
      <c r="J44" s="51"/>
      <c r="K44" s="112"/>
      <c r="L44" s="53">
        <f t="shared" si="20"/>
        <v>0</v>
      </c>
      <c r="M44" s="112"/>
      <c r="N44" s="53">
        <f t="shared" si="3"/>
        <v>0</v>
      </c>
      <c r="O44" s="53">
        <f t="shared" si="4"/>
        <v>0</v>
      </c>
      <c r="P44" s="1"/>
    </row>
    <row r="45" spans="2:16" ht="12.5">
      <c r="B45" t="str">
        <f t="shared" si="0"/>
        <v/>
      </c>
      <c r="C45" s="49">
        <f>IF(D11="","-",+C44+1)</f>
        <v>2048</v>
      </c>
      <c r="D45" s="54">
        <f>IF(F44+SUM(E$17:E44)=D$10,F44,D$10-SUM(E$17:E44))</f>
        <v>344392.09818106191</v>
      </c>
      <c r="E45" s="55">
        <f t="shared" si="16"/>
        <v>124051.80600000001</v>
      </c>
      <c r="F45" s="54">
        <f t="shared" si="17"/>
        <v>220340.2921810619</v>
      </c>
      <c r="G45" s="56">
        <f t="shared" si="18"/>
        <v>154979.95019674921</v>
      </c>
      <c r="H45" s="41">
        <f t="shared" si="19"/>
        <v>154979.95019674921</v>
      </c>
      <c r="I45" s="51">
        <f t="shared" si="1"/>
        <v>0</v>
      </c>
      <c r="J45" s="51"/>
      <c r="K45" s="112"/>
      <c r="L45" s="53">
        <f t="shared" si="20"/>
        <v>0</v>
      </c>
      <c r="M45" s="112"/>
      <c r="N45" s="53">
        <f t="shared" si="3"/>
        <v>0</v>
      </c>
      <c r="O45" s="53">
        <f t="shared" si="4"/>
        <v>0</v>
      </c>
      <c r="P45" s="1"/>
    </row>
    <row r="46" spans="2:16" ht="12.5">
      <c r="B46" t="str">
        <f t="shared" si="0"/>
        <v/>
      </c>
      <c r="C46" s="49">
        <f>IF(D11="","-",+C45+1)</f>
        <v>2049</v>
      </c>
      <c r="D46" s="54">
        <f>IF(F45+SUM(E$17:E45)=D$10,F45,D$10-SUM(E$17:E45))</f>
        <v>220340.2921810619</v>
      </c>
      <c r="E46" s="55">
        <f t="shared" si="16"/>
        <v>124051.80600000001</v>
      </c>
      <c r="F46" s="54">
        <f t="shared" si="17"/>
        <v>96288.48618106189</v>
      </c>
      <c r="G46" s="56">
        <f t="shared" si="18"/>
        <v>141392.30334201522</v>
      </c>
      <c r="H46" s="41">
        <f t="shared" si="19"/>
        <v>141392.30334201522</v>
      </c>
      <c r="I46" s="51">
        <f t="shared" si="1"/>
        <v>0</v>
      </c>
      <c r="J46" s="51"/>
      <c r="K46" s="112"/>
      <c r="L46" s="53">
        <f t="shared" si="20"/>
        <v>0</v>
      </c>
      <c r="M46" s="112"/>
      <c r="N46" s="53">
        <f t="shared" si="3"/>
        <v>0</v>
      </c>
      <c r="O46" s="53">
        <f t="shared" si="4"/>
        <v>0</v>
      </c>
      <c r="P46" s="1"/>
    </row>
    <row r="47" spans="2:16" ht="12.5">
      <c r="B47" t="str">
        <f t="shared" si="0"/>
        <v/>
      </c>
      <c r="C47" s="49">
        <f>IF(D11="","-",+C46+1)</f>
        <v>2050</v>
      </c>
      <c r="D47" s="54">
        <f>IF(F46+SUM(E$17:E46)=D$10,F46,D$10-SUM(E$17:E46))</f>
        <v>96288.48618106189</v>
      </c>
      <c r="E47" s="55">
        <f t="shared" si="16"/>
        <v>96288.48618106189</v>
      </c>
      <c r="F47" s="54">
        <f t="shared" si="17"/>
        <v>0</v>
      </c>
      <c r="G47" s="56">
        <f t="shared" si="18"/>
        <v>101561.823138386</v>
      </c>
      <c r="H47" s="41">
        <f t="shared" si="19"/>
        <v>101561.823138386</v>
      </c>
      <c r="I47" s="51">
        <f t="shared" si="1"/>
        <v>0</v>
      </c>
      <c r="J47" s="51"/>
      <c r="K47" s="112"/>
      <c r="L47" s="53">
        <f t="shared" si="20"/>
        <v>0</v>
      </c>
      <c r="M47" s="112"/>
      <c r="N47" s="53">
        <f t="shared" si="3"/>
        <v>0</v>
      </c>
      <c r="O47" s="53">
        <f t="shared" si="4"/>
        <v>0</v>
      </c>
      <c r="P47" s="1"/>
    </row>
    <row r="48" spans="2:16" ht="12.5">
      <c r="B48" t="str">
        <f t="shared" si="0"/>
        <v/>
      </c>
      <c r="C48" s="49">
        <f>IF(D11="","-",+C47+1)</f>
        <v>2051</v>
      </c>
      <c r="D48" s="54">
        <f>IF(F47+SUM(E$17:E47)=D$10,F47,D$10-SUM(E$17:E47))</f>
        <v>0</v>
      </c>
      <c r="E48" s="55">
        <f t="shared" si="16"/>
        <v>0</v>
      </c>
      <c r="F48" s="54">
        <f t="shared" si="17"/>
        <v>0</v>
      </c>
      <c r="G48" s="56">
        <f t="shared" si="18"/>
        <v>0</v>
      </c>
      <c r="H48" s="41">
        <f t="shared" si="19"/>
        <v>0</v>
      </c>
      <c r="I48" s="51">
        <f t="shared" si="1"/>
        <v>0</v>
      </c>
      <c r="J48" s="51"/>
      <c r="K48" s="112"/>
      <c r="L48" s="53">
        <f t="shared" si="20"/>
        <v>0</v>
      </c>
      <c r="M48" s="112"/>
      <c r="N48" s="53">
        <f t="shared" si="3"/>
        <v>0</v>
      </c>
      <c r="O48" s="53">
        <f t="shared" si="4"/>
        <v>0</v>
      </c>
      <c r="P48" s="1"/>
    </row>
    <row r="49" spans="2:16" ht="12.5">
      <c r="B49" t="str">
        <f t="shared" si="0"/>
        <v/>
      </c>
      <c r="C49" s="49">
        <f>IF(D11="","-",+C48+1)</f>
        <v>2052</v>
      </c>
      <c r="D49" s="54">
        <f>IF(F48+SUM(E$17:E48)=D$10,F48,D$10-SUM(E$17:E48))</f>
        <v>0</v>
      </c>
      <c r="E49" s="55">
        <f t="shared" si="16"/>
        <v>0</v>
      </c>
      <c r="F49" s="54">
        <f t="shared" si="17"/>
        <v>0</v>
      </c>
      <c r="G49" s="56">
        <f t="shared" si="18"/>
        <v>0</v>
      </c>
      <c r="H49" s="41">
        <f t="shared" si="19"/>
        <v>0</v>
      </c>
      <c r="I49" s="51">
        <f t="shared" si="1"/>
        <v>0</v>
      </c>
      <c r="J49" s="51"/>
      <c r="K49" s="112"/>
      <c r="L49" s="53">
        <f t="shared" si="20"/>
        <v>0</v>
      </c>
      <c r="M49" s="112"/>
      <c r="N49" s="53">
        <f t="shared" si="3"/>
        <v>0</v>
      </c>
      <c r="O49" s="53">
        <f t="shared" si="4"/>
        <v>0</v>
      </c>
      <c r="P49" s="1"/>
    </row>
    <row r="50" spans="2:16" ht="12.5">
      <c r="B50" t="str">
        <f t="shared" si="0"/>
        <v/>
      </c>
      <c r="C50" s="49">
        <f>IF(D11="","-",+C49+1)</f>
        <v>2053</v>
      </c>
      <c r="D50" s="54">
        <f>IF(F49+SUM(E$17:E49)=D$10,F49,D$10-SUM(E$17:E49))</f>
        <v>0</v>
      </c>
      <c r="E50" s="55">
        <f t="shared" si="16"/>
        <v>0</v>
      </c>
      <c r="F50" s="54">
        <f t="shared" si="17"/>
        <v>0</v>
      </c>
      <c r="G50" s="56">
        <f t="shared" si="18"/>
        <v>0</v>
      </c>
      <c r="H50" s="41">
        <f t="shared" si="19"/>
        <v>0</v>
      </c>
      <c r="I50" s="51">
        <f t="shared" si="1"/>
        <v>0</v>
      </c>
      <c r="J50" s="51"/>
      <c r="K50" s="112"/>
      <c r="L50" s="53">
        <f t="shared" si="20"/>
        <v>0</v>
      </c>
      <c r="M50" s="112"/>
      <c r="N50" s="53">
        <f t="shared" si="3"/>
        <v>0</v>
      </c>
      <c r="O50" s="53">
        <f t="shared" si="4"/>
        <v>0</v>
      </c>
      <c r="P50" s="1"/>
    </row>
    <row r="51" spans="2:16" ht="12.5">
      <c r="B51" t="str">
        <f t="shared" si="0"/>
        <v/>
      </c>
      <c r="C51" s="49">
        <f>IF(D11="","-",+C50+1)</f>
        <v>2054</v>
      </c>
      <c r="D51" s="54">
        <f>IF(F50+SUM(E$17:E50)=D$10,F50,D$10-SUM(E$17:E50))</f>
        <v>0</v>
      </c>
      <c r="E51" s="55">
        <f t="shared" si="16"/>
        <v>0</v>
      </c>
      <c r="F51" s="54">
        <f t="shared" si="17"/>
        <v>0</v>
      </c>
      <c r="G51" s="56">
        <f t="shared" si="18"/>
        <v>0</v>
      </c>
      <c r="H51" s="41">
        <f t="shared" si="19"/>
        <v>0</v>
      </c>
      <c r="I51" s="51">
        <f t="shared" si="1"/>
        <v>0</v>
      </c>
      <c r="J51" s="51"/>
      <c r="K51" s="112"/>
      <c r="L51" s="53">
        <f t="shared" si="20"/>
        <v>0</v>
      </c>
      <c r="M51" s="112"/>
      <c r="N51" s="53">
        <f t="shared" si="3"/>
        <v>0</v>
      </c>
      <c r="O51" s="53">
        <f t="shared" si="4"/>
        <v>0</v>
      </c>
      <c r="P51" s="1"/>
    </row>
    <row r="52" spans="2:16" ht="12.5">
      <c r="B52" t="str">
        <f t="shared" si="0"/>
        <v/>
      </c>
      <c r="C52" s="49">
        <f>IF(D11="","-",+C51+1)</f>
        <v>2055</v>
      </c>
      <c r="D52" s="54">
        <f>IF(F51+SUM(E$17:E51)=D$10,F51,D$10-SUM(E$17:E51))</f>
        <v>0</v>
      </c>
      <c r="E52" s="55">
        <f t="shared" si="16"/>
        <v>0</v>
      </c>
      <c r="F52" s="54">
        <f t="shared" si="17"/>
        <v>0</v>
      </c>
      <c r="G52" s="56">
        <f t="shared" si="18"/>
        <v>0</v>
      </c>
      <c r="H52" s="41">
        <f t="shared" si="19"/>
        <v>0</v>
      </c>
      <c r="I52" s="51">
        <f t="shared" si="1"/>
        <v>0</v>
      </c>
      <c r="J52" s="51"/>
      <c r="K52" s="112"/>
      <c r="L52" s="53">
        <f t="shared" si="20"/>
        <v>0</v>
      </c>
      <c r="M52" s="112"/>
      <c r="N52" s="53">
        <f t="shared" si="3"/>
        <v>0</v>
      </c>
      <c r="O52" s="53">
        <f t="shared" si="4"/>
        <v>0</v>
      </c>
      <c r="P52" s="1"/>
    </row>
    <row r="53" spans="2:16" ht="12.5">
      <c r="B53" t="str">
        <f t="shared" si="0"/>
        <v/>
      </c>
      <c r="C53" s="49">
        <f>IF(D11="","-",+C52+1)</f>
        <v>2056</v>
      </c>
      <c r="D53" s="54">
        <f>IF(F52+SUM(E$17:E52)=D$10,F52,D$10-SUM(E$17:E52))</f>
        <v>0</v>
      </c>
      <c r="E53" s="55">
        <f t="shared" si="16"/>
        <v>0</v>
      </c>
      <c r="F53" s="54">
        <f t="shared" si="17"/>
        <v>0</v>
      </c>
      <c r="G53" s="56">
        <f t="shared" si="18"/>
        <v>0</v>
      </c>
      <c r="H53" s="41">
        <f t="shared" si="19"/>
        <v>0</v>
      </c>
      <c r="I53" s="51">
        <f t="shared" si="1"/>
        <v>0</v>
      </c>
      <c r="J53" s="51"/>
      <c r="K53" s="112"/>
      <c r="L53" s="53">
        <f t="shared" si="20"/>
        <v>0</v>
      </c>
      <c r="M53" s="112"/>
      <c r="N53" s="53">
        <f t="shared" si="3"/>
        <v>0</v>
      </c>
      <c r="O53" s="53">
        <f t="shared" si="4"/>
        <v>0</v>
      </c>
      <c r="P53" s="1"/>
    </row>
    <row r="54" spans="2:16" ht="12.5">
      <c r="B54" t="str">
        <f t="shared" si="0"/>
        <v/>
      </c>
      <c r="C54" s="49">
        <f>IF(D11="","-",+C53+1)</f>
        <v>2057</v>
      </c>
      <c r="D54" s="54">
        <f>IF(F53+SUM(E$17:E53)=D$10,F53,D$10-SUM(E$17:E53))</f>
        <v>0</v>
      </c>
      <c r="E54" s="55">
        <f t="shared" si="16"/>
        <v>0</v>
      </c>
      <c r="F54" s="54">
        <f t="shared" si="17"/>
        <v>0</v>
      </c>
      <c r="G54" s="56">
        <f t="shared" si="18"/>
        <v>0</v>
      </c>
      <c r="H54" s="41">
        <f t="shared" si="19"/>
        <v>0</v>
      </c>
      <c r="I54" s="51">
        <f t="shared" si="1"/>
        <v>0</v>
      </c>
      <c r="J54" s="51"/>
      <c r="K54" s="112"/>
      <c r="L54" s="53">
        <f t="shared" si="20"/>
        <v>0</v>
      </c>
      <c r="M54" s="112"/>
      <c r="N54" s="53">
        <f t="shared" si="3"/>
        <v>0</v>
      </c>
      <c r="O54" s="53">
        <f t="shared" si="4"/>
        <v>0</v>
      </c>
      <c r="P54" s="1"/>
    </row>
    <row r="55" spans="2:16" ht="12.5">
      <c r="B55" t="str">
        <f t="shared" si="0"/>
        <v/>
      </c>
      <c r="C55" s="49">
        <f>IF(D11="","-",+C54+1)</f>
        <v>2058</v>
      </c>
      <c r="D55" s="54">
        <f>IF(F54+SUM(E$17:E54)=D$10,F54,D$10-SUM(E$17:E54))</f>
        <v>0</v>
      </c>
      <c r="E55" s="55">
        <f t="shared" si="16"/>
        <v>0</v>
      </c>
      <c r="F55" s="54">
        <f t="shared" si="17"/>
        <v>0</v>
      </c>
      <c r="G55" s="56">
        <f t="shared" si="18"/>
        <v>0</v>
      </c>
      <c r="H55" s="41">
        <f t="shared" si="19"/>
        <v>0</v>
      </c>
      <c r="I55" s="51">
        <f t="shared" si="1"/>
        <v>0</v>
      </c>
      <c r="J55" s="51"/>
      <c r="K55" s="112"/>
      <c r="L55" s="53">
        <f t="shared" si="20"/>
        <v>0</v>
      </c>
      <c r="M55" s="112"/>
      <c r="N55" s="53">
        <f t="shared" si="3"/>
        <v>0</v>
      </c>
      <c r="O55" s="53">
        <f t="shared" si="4"/>
        <v>0</v>
      </c>
      <c r="P55" s="1"/>
    </row>
    <row r="56" spans="2:16" ht="12.5">
      <c r="B56" t="str">
        <f t="shared" si="0"/>
        <v/>
      </c>
      <c r="C56" s="49">
        <f>IF(D11="","-",+C55+1)</f>
        <v>2059</v>
      </c>
      <c r="D56" s="54">
        <f>IF(F55+SUM(E$17:E55)=D$10,F55,D$10-SUM(E$17:E55))</f>
        <v>0</v>
      </c>
      <c r="E56" s="55">
        <f t="shared" si="16"/>
        <v>0</v>
      </c>
      <c r="F56" s="54">
        <f t="shared" si="17"/>
        <v>0</v>
      </c>
      <c r="G56" s="56">
        <f t="shared" si="18"/>
        <v>0</v>
      </c>
      <c r="H56" s="41">
        <f t="shared" si="19"/>
        <v>0</v>
      </c>
      <c r="I56" s="51">
        <f t="shared" si="1"/>
        <v>0</v>
      </c>
      <c r="J56" s="51"/>
      <c r="K56" s="112"/>
      <c r="L56" s="53">
        <f t="shared" si="20"/>
        <v>0</v>
      </c>
      <c r="M56" s="112"/>
      <c r="N56" s="53">
        <f t="shared" si="3"/>
        <v>0</v>
      </c>
      <c r="O56" s="53">
        <f t="shared" si="4"/>
        <v>0</v>
      </c>
      <c r="P56" s="1"/>
    </row>
    <row r="57" spans="2:16" ht="12.5">
      <c r="B57" t="str">
        <f t="shared" si="0"/>
        <v/>
      </c>
      <c r="C57" s="49">
        <f>IF(D11="","-",+C56+1)</f>
        <v>2060</v>
      </c>
      <c r="D57" s="54">
        <f>IF(F56+SUM(E$17:E56)=D$10,F56,D$10-SUM(E$17:E56))</f>
        <v>0</v>
      </c>
      <c r="E57" s="55">
        <f t="shared" si="16"/>
        <v>0</v>
      </c>
      <c r="F57" s="54">
        <f t="shared" si="17"/>
        <v>0</v>
      </c>
      <c r="G57" s="56">
        <f t="shared" si="18"/>
        <v>0</v>
      </c>
      <c r="H57" s="41">
        <f t="shared" si="19"/>
        <v>0</v>
      </c>
      <c r="I57" s="51">
        <f t="shared" si="1"/>
        <v>0</v>
      </c>
      <c r="J57" s="51"/>
      <c r="K57" s="112"/>
      <c r="L57" s="53">
        <f t="shared" si="20"/>
        <v>0</v>
      </c>
      <c r="M57" s="112"/>
      <c r="N57" s="53">
        <f t="shared" si="3"/>
        <v>0</v>
      </c>
      <c r="O57" s="53">
        <f t="shared" si="4"/>
        <v>0</v>
      </c>
      <c r="P57" s="1"/>
    </row>
    <row r="58" spans="2:16" ht="12.5">
      <c r="B58" t="str">
        <f t="shared" si="0"/>
        <v/>
      </c>
      <c r="C58" s="49">
        <f>IF(D11="","-",+C57+1)</f>
        <v>2061</v>
      </c>
      <c r="D58" s="54">
        <f>IF(F57+SUM(E$17:E57)=D$10,F57,D$10-SUM(E$17:E57))</f>
        <v>0</v>
      </c>
      <c r="E58" s="55">
        <f t="shared" si="16"/>
        <v>0</v>
      </c>
      <c r="F58" s="54">
        <f t="shared" si="17"/>
        <v>0</v>
      </c>
      <c r="G58" s="56">
        <f t="shared" si="18"/>
        <v>0</v>
      </c>
      <c r="H58" s="41">
        <f t="shared" si="19"/>
        <v>0</v>
      </c>
      <c r="I58" s="51">
        <f t="shared" si="1"/>
        <v>0</v>
      </c>
      <c r="J58" s="51"/>
      <c r="K58" s="112"/>
      <c r="L58" s="53">
        <f t="shared" si="20"/>
        <v>0</v>
      </c>
      <c r="M58" s="112"/>
      <c r="N58" s="53">
        <f t="shared" si="3"/>
        <v>0</v>
      </c>
      <c r="O58" s="53">
        <f t="shared" si="4"/>
        <v>0</v>
      </c>
      <c r="P58" s="1"/>
    </row>
    <row r="59" spans="2:16" ht="12.5">
      <c r="B59" t="str">
        <f t="shared" si="0"/>
        <v/>
      </c>
      <c r="C59" s="49">
        <f>IF(D11="","-",+C58+1)</f>
        <v>2062</v>
      </c>
      <c r="D59" s="54">
        <f>IF(F58+SUM(E$17:E58)=D$10,F58,D$10-SUM(E$17:E58))</f>
        <v>0</v>
      </c>
      <c r="E59" s="55">
        <f t="shared" si="16"/>
        <v>0</v>
      </c>
      <c r="F59" s="54">
        <f t="shared" si="17"/>
        <v>0</v>
      </c>
      <c r="G59" s="56">
        <f t="shared" si="18"/>
        <v>0</v>
      </c>
      <c r="H59" s="41">
        <f t="shared" si="19"/>
        <v>0</v>
      </c>
      <c r="I59" s="51">
        <f t="shared" si="1"/>
        <v>0</v>
      </c>
      <c r="J59" s="51"/>
      <c r="K59" s="112"/>
      <c r="L59" s="53">
        <f t="shared" si="20"/>
        <v>0</v>
      </c>
      <c r="M59" s="112"/>
      <c r="N59" s="53">
        <f t="shared" si="3"/>
        <v>0</v>
      </c>
      <c r="O59" s="53">
        <f t="shared" si="4"/>
        <v>0</v>
      </c>
      <c r="P59" s="1"/>
    </row>
    <row r="60" spans="2:16" ht="12.5">
      <c r="B60" t="str">
        <f t="shared" si="0"/>
        <v/>
      </c>
      <c r="C60" s="49">
        <f>IF(D11="","-",+C59+1)</f>
        <v>2063</v>
      </c>
      <c r="D60" s="54">
        <f>IF(F59+SUM(E$17:E59)=D$10,F59,D$10-SUM(E$17:E59))</f>
        <v>0</v>
      </c>
      <c r="E60" s="55">
        <f t="shared" si="16"/>
        <v>0</v>
      </c>
      <c r="F60" s="54">
        <f t="shared" si="17"/>
        <v>0</v>
      </c>
      <c r="G60" s="56">
        <f t="shared" si="18"/>
        <v>0</v>
      </c>
      <c r="H60" s="41">
        <f t="shared" si="19"/>
        <v>0</v>
      </c>
      <c r="I60" s="51">
        <f t="shared" si="1"/>
        <v>0</v>
      </c>
      <c r="J60" s="51"/>
      <c r="K60" s="112"/>
      <c r="L60" s="53">
        <f t="shared" si="20"/>
        <v>0</v>
      </c>
      <c r="M60" s="112"/>
      <c r="N60" s="53">
        <f t="shared" si="3"/>
        <v>0</v>
      </c>
      <c r="O60" s="53">
        <f t="shared" si="4"/>
        <v>0</v>
      </c>
      <c r="P60" s="1"/>
    </row>
    <row r="61" spans="2:16" ht="12.5">
      <c r="B61" t="str">
        <f t="shared" si="0"/>
        <v/>
      </c>
      <c r="C61" s="49">
        <f>IF(D11="","-",+C60+1)</f>
        <v>2064</v>
      </c>
      <c r="D61" s="54">
        <f>IF(F60+SUM(E$17:E60)=D$10,F60,D$10-SUM(E$17:E60))</f>
        <v>0</v>
      </c>
      <c r="E61" s="55">
        <f t="shared" si="16"/>
        <v>0</v>
      </c>
      <c r="F61" s="54">
        <f t="shared" si="17"/>
        <v>0</v>
      </c>
      <c r="G61" s="57">
        <f t="shared" si="18"/>
        <v>0</v>
      </c>
      <c r="H61" s="41">
        <f t="shared" si="19"/>
        <v>0</v>
      </c>
      <c r="I61" s="51">
        <f t="shared" si="1"/>
        <v>0</v>
      </c>
      <c r="J61" s="51"/>
      <c r="K61" s="112"/>
      <c r="L61" s="53">
        <f t="shared" si="20"/>
        <v>0</v>
      </c>
      <c r="M61" s="112"/>
      <c r="N61" s="53">
        <f t="shared" si="3"/>
        <v>0</v>
      </c>
      <c r="O61" s="53">
        <f t="shared" si="4"/>
        <v>0</v>
      </c>
      <c r="P61" s="1"/>
    </row>
    <row r="62" spans="2:16" ht="12.5">
      <c r="B62" t="str">
        <f t="shared" si="0"/>
        <v/>
      </c>
      <c r="C62" s="49">
        <f>IF(D11="","-",+C61+1)</f>
        <v>2065</v>
      </c>
      <c r="D62" s="54">
        <f>IF(F61+SUM(E$17:E61)=D$10,F61,D$10-SUM(E$17:E61))</f>
        <v>0</v>
      </c>
      <c r="E62" s="55">
        <f t="shared" si="16"/>
        <v>0</v>
      </c>
      <c r="F62" s="54">
        <f t="shared" si="17"/>
        <v>0</v>
      </c>
      <c r="G62" s="57">
        <f t="shared" si="18"/>
        <v>0</v>
      </c>
      <c r="H62" s="41">
        <f t="shared" si="19"/>
        <v>0</v>
      </c>
      <c r="I62" s="51">
        <f t="shared" si="1"/>
        <v>0</v>
      </c>
      <c r="J62" s="51"/>
      <c r="K62" s="112"/>
      <c r="L62" s="53">
        <f t="shared" si="20"/>
        <v>0</v>
      </c>
      <c r="M62" s="112"/>
      <c r="N62" s="53">
        <f t="shared" si="3"/>
        <v>0</v>
      </c>
      <c r="O62" s="53">
        <f t="shared" si="4"/>
        <v>0</v>
      </c>
      <c r="P62" s="1"/>
    </row>
    <row r="63" spans="2:16" ht="12.5">
      <c r="B63" t="str">
        <f t="shared" si="0"/>
        <v/>
      </c>
      <c r="C63" s="49">
        <f>IF(D11="","-",+C62+1)</f>
        <v>2066</v>
      </c>
      <c r="D63" s="54">
        <f>IF(F62+SUM(E$17:E62)=D$10,F62,D$10-SUM(E$17:E62))</f>
        <v>0</v>
      </c>
      <c r="E63" s="55">
        <f t="shared" si="16"/>
        <v>0</v>
      </c>
      <c r="F63" s="54">
        <f t="shared" si="17"/>
        <v>0</v>
      </c>
      <c r="G63" s="57">
        <f t="shared" si="18"/>
        <v>0</v>
      </c>
      <c r="H63" s="41">
        <f t="shared" si="19"/>
        <v>0</v>
      </c>
      <c r="I63" s="51">
        <f t="shared" si="1"/>
        <v>0</v>
      </c>
      <c r="J63" s="51"/>
      <c r="K63" s="112"/>
      <c r="L63" s="53">
        <f t="shared" si="20"/>
        <v>0</v>
      </c>
      <c r="M63" s="112"/>
      <c r="N63" s="53">
        <f t="shared" si="3"/>
        <v>0</v>
      </c>
      <c r="O63" s="53">
        <f t="shared" si="4"/>
        <v>0</v>
      </c>
      <c r="P63" s="1"/>
    </row>
    <row r="64" spans="2:16" ht="12.5">
      <c r="B64" t="str">
        <f t="shared" si="0"/>
        <v/>
      </c>
      <c r="C64" s="49">
        <f>IF(D11="","-",+C63+1)</f>
        <v>2067</v>
      </c>
      <c r="D64" s="54">
        <f>IF(F63+SUM(E$17:E63)=D$10,F63,D$10-SUM(E$17:E63))</f>
        <v>0</v>
      </c>
      <c r="E64" s="55">
        <f t="shared" si="16"/>
        <v>0</v>
      </c>
      <c r="F64" s="54">
        <f t="shared" si="17"/>
        <v>0</v>
      </c>
      <c r="G64" s="57">
        <f t="shared" si="18"/>
        <v>0</v>
      </c>
      <c r="H64" s="41">
        <f t="shared" si="19"/>
        <v>0</v>
      </c>
      <c r="I64" s="51">
        <f t="shared" si="1"/>
        <v>0</v>
      </c>
      <c r="J64" s="51"/>
      <c r="K64" s="112"/>
      <c r="L64" s="53">
        <f t="shared" si="20"/>
        <v>0</v>
      </c>
      <c r="M64" s="112"/>
      <c r="N64" s="53">
        <f t="shared" si="3"/>
        <v>0</v>
      </c>
      <c r="O64" s="53">
        <f t="shared" si="4"/>
        <v>0</v>
      </c>
      <c r="P64" s="1"/>
    </row>
    <row r="65" spans="2:16" ht="12.5">
      <c r="B65" t="str">
        <f t="shared" si="0"/>
        <v/>
      </c>
      <c r="C65" s="49">
        <f>IF(D11="","-",+C64+1)</f>
        <v>2068</v>
      </c>
      <c r="D65" s="54">
        <f>IF(F64+SUM(E$17:E64)=D$10,F64,D$10-SUM(E$17:E64))</f>
        <v>0</v>
      </c>
      <c r="E65" s="55">
        <f t="shared" si="16"/>
        <v>0</v>
      </c>
      <c r="F65" s="54">
        <f t="shared" si="17"/>
        <v>0</v>
      </c>
      <c r="G65" s="57">
        <f t="shared" si="18"/>
        <v>0</v>
      </c>
      <c r="H65" s="41">
        <f t="shared" si="19"/>
        <v>0</v>
      </c>
      <c r="I65" s="51">
        <f t="shared" si="1"/>
        <v>0</v>
      </c>
      <c r="J65" s="51"/>
      <c r="K65" s="112"/>
      <c r="L65" s="53">
        <f t="shared" si="20"/>
        <v>0</v>
      </c>
      <c r="M65" s="112"/>
      <c r="N65" s="53">
        <f t="shared" si="3"/>
        <v>0</v>
      </c>
      <c r="O65" s="53">
        <f t="shared" si="4"/>
        <v>0</v>
      </c>
      <c r="P65" s="1"/>
    </row>
    <row r="66" spans="2:16" ht="12.5">
      <c r="B66" t="str">
        <f t="shared" si="0"/>
        <v/>
      </c>
      <c r="C66" s="49">
        <f>IF(D11="","-",+C65+1)</f>
        <v>2069</v>
      </c>
      <c r="D66" s="54">
        <f>IF(F65+SUM(E$17:E65)=D$10,F65,D$10-SUM(E$17:E65))</f>
        <v>0</v>
      </c>
      <c r="E66" s="55">
        <f t="shared" si="16"/>
        <v>0</v>
      </c>
      <c r="F66" s="54">
        <f t="shared" si="17"/>
        <v>0</v>
      </c>
      <c r="G66" s="57">
        <f t="shared" si="18"/>
        <v>0</v>
      </c>
      <c r="H66" s="41">
        <f t="shared" si="19"/>
        <v>0</v>
      </c>
      <c r="I66" s="51">
        <f t="shared" si="1"/>
        <v>0</v>
      </c>
      <c r="J66" s="51"/>
      <c r="K66" s="112"/>
      <c r="L66" s="53">
        <f t="shared" si="20"/>
        <v>0</v>
      </c>
      <c r="M66" s="112"/>
      <c r="N66" s="53">
        <f t="shared" si="3"/>
        <v>0</v>
      </c>
      <c r="O66" s="53">
        <f t="shared" si="4"/>
        <v>0</v>
      </c>
      <c r="P66" s="1"/>
    </row>
    <row r="67" spans="2:16" ht="12.5">
      <c r="B67" t="str">
        <f t="shared" si="0"/>
        <v/>
      </c>
      <c r="C67" s="49">
        <f>IF(D11="","-",+C66+1)</f>
        <v>2070</v>
      </c>
      <c r="D67" s="54">
        <f>IF(F66+SUM(E$17:E66)=D$10,F66,D$10-SUM(E$17:E66))</f>
        <v>0</v>
      </c>
      <c r="E67" s="55">
        <f t="shared" si="16"/>
        <v>0</v>
      </c>
      <c r="F67" s="54">
        <f t="shared" si="17"/>
        <v>0</v>
      </c>
      <c r="G67" s="57">
        <f t="shared" si="18"/>
        <v>0</v>
      </c>
      <c r="H67" s="41">
        <f t="shared" si="19"/>
        <v>0</v>
      </c>
      <c r="I67" s="51">
        <f t="shared" si="1"/>
        <v>0</v>
      </c>
      <c r="J67" s="51"/>
      <c r="K67" s="112"/>
      <c r="L67" s="53">
        <f t="shared" si="20"/>
        <v>0</v>
      </c>
      <c r="M67" s="112"/>
      <c r="N67" s="53">
        <f t="shared" si="3"/>
        <v>0</v>
      </c>
      <c r="O67" s="53">
        <f t="shared" si="4"/>
        <v>0</v>
      </c>
      <c r="P67" s="1"/>
    </row>
    <row r="68" spans="2:16" ht="12.5">
      <c r="B68" t="str">
        <f t="shared" si="0"/>
        <v/>
      </c>
      <c r="C68" s="49">
        <f>IF(D11="","-",+C67+1)</f>
        <v>2071</v>
      </c>
      <c r="D68" s="54">
        <f>IF(F67+SUM(E$17:E67)=D$10,F67,D$10-SUM(E$17:E67))</f>
        <v>0</v>
      </c>
      <c r="E68" s="55">
        <f t="shared" si="16"/>
        <v>0</v>
      </c>
      <c r="F68" s="54">
        <f t="shared" si="17"/>
        <v>0</v>
      </c>
      <c r="G68" s="57">
        <f t="shared" si="18"/>
        <v>0</v>
      </c>
      <c r="H68" s="41">
        <f t="shared" si="19"/>
        <v>0</v>
      </c>
      <c r="I68" s="51">
        <f t="shared" si="1"/>
        <v>0</v>
      </c>
      <c r="J68" s="51"/>
      <c r="K68" s="112"/>
      <c r="L68" s="53">
        <f t="shared" si="20"/>
        <v>0</v>
      </c>
      <c r="M68" s="112"/>
      <c r="N68" s="53">
        <f t="shared" si="3"/>
        <v>0</v>
      </c>
      <c r="O68" s="53">
        <f t="shared" si="4"/>
        <v>0</v>
      </c>
      <c r="P68" s="1"/>
    </row>
    <row r="69" spans="2:16" ht="12.5">
      <c r="B69" t="str">
        <f t="shared" si="0"/>
        <v/>
      </c>
      <c r="C69" s="49">
        <f>IF(D11="","-",+C68+1)</f>
        <v>2072</v>
      </c>
      <c r="D69" s="54">
        <f>IF(F68+SUM(E$17:E68)=D$10,F68,D$10-SUM(E$17:E68))</f>
        <v>0</v>
      </c>
      <c r="E69" s="55">
        <f t="shared" si="16"/>
        <v>0</v>
      </c>
      <c r="F69" s="54">
        <f t="shared" si="17"/>
        <v>0</v>
      </c>
      <c r="G69" s="57">
        <f t="shared" si="18"/>
        <v>0</v>
      </c>
      <c r="H69" s="41">
        <f t="shared" si="19"/>
        <v>0</v>
      </c>
      <c r="I69" s="51">
        <f t="shared" si="1"/>
        <v>0</v>
      </c>
      <c r="J69" s="51"/>
      <c r="K69" s="112"/>
      <c r="L69" s="53">
        <f t="shared" si="20"/>
        <v>0</v>
      </c>
      <c r="M69" s="112"/>
      <c r="N69" s="53">
        <f t="shared" si="3"/>
        <v>0</v>
      </c>
      <c r="O69" s="53">
        <f t="shared" si="4"/>
        <v>0</v>
      </c>
      <c r="P69" s="1"/>
    </row>
    <row r="70" spans="2:16" ht="12.5">
      <c r="B70" t="str">
        <f t="shared" si="0"/>
        <v/>
      </c>
      <c r="C70" s="49">
        <f>IF(D11="","-",+C69+1)</f>
        <v>2073</v>
      </c>
      <c r="D70" s="54">
        <f>IF(F69+SUM(E$17:E69)=D$10,F69,D$10-SUM(E$17:E69))</f>
        <v>0</v>
      </c>
      <c r="E70" s="55">
        <f t="shared" si="16"/>
        <v>0</v>
      </c>
      <c r="F70" s="54">
        <f t="shared" si="17"/>
        <v>0</v>
      </c>
      <c r="G70" s="57">
        <f t="shared" si="18"/>
        <v>0</v>
      </c>
      <c r="H70" s="41">
        <f t="shared" si="19"/>
        <v>0</v>
      </c>
      <c r="I70" s="51">
        <f t="shared" si="1"/>
        <v>0</v>
      </c>
      <c r="J70" s="51"/>
      <c r="K70" s="112"/>
      <c r="L70" s="53">
        <f t="shared" si="20"/>
        <v>0</v>
      </c>
      <c r="M70" s="112"/>
      <c r="N70" s="53">
        <f t="shared" si="3"/>
        <v>0</v>
      </c>
      <c r="O70" s="53">
        <f t="shared" si="4"/>
        <v>0</v>
      </c>
      <c r="P70" s="1"/>
    </row>
    <row r="71" spans="2:16" ht="12.5">
      <c r="B71" t="str">
        <f t="shared" si="0"/>
        <v/>
      </c>
      <c r="C71" s="49">
        <f>IF(D11="","-",+C70+1)</f>
        <v>2074</v>
      </c>
      <c r="D71" s="54">
        <f>IF(F70+SUM(E$17:E70)=D$10,F70,D$10-SUM(E$17:E70))</f>
        <v>0</v>
      </c>
      <c r="E71" s="55">
        <f t="shared" si="16"/>
        <v>0</v>
      </c>
      <c r="F71" s="54">
        <f t="shared" si="17"/>
        <v>0</v>
      </c>
      <c r="G71" s="57">
        <f t="shared" si="18"/>
        <v>0</v>
      </c>
      <c r="H71" s="41">
        <f t="shared" si="19"/>
        <v>0</v>
      </c>
      <c r="I71" s="51">
        <f t="shared" si="1"/>
        <v>0</v>
      </c>
      <c r="J71" s="51"/>
      <c r="K71" s="112"/>
      <c r="L71" s="53">
        <f t="shared" si="20"/>
        <v>0</v>
      </c>
      <c r="M71" s="112"/>
      <c r="N71" s="53">
        <f t="shared" si="3"/>
        <v>0</v>
      </c>
      <c r="O71" s="53">
        <f t="shared" si="4"/>
        <v>0</v>
      </c>
      <c r="P71" s="1"/>
    </row>
    <row r="72" spans="2:16" ht="12.5">
      <c r="C72" s="49">
        <f>IF(D12="","-",+C71+1)</f>
        <v>2075</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2076</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3721554.1799999992</v>
      </c>
      <c r="F74" s="13"/>
      <c r="G74" s="13">
        <f>SUM(G17:G73)</f>
        <v>9973353.6833393872</v>
      </c>
      <c r="H74" s="13">
        <f>SUM(H17:H73)</f>
        <v>9973353.6833393872</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20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491166.88926081697</v>
      </c>
      <c r="N88" s="67">
        <f>IF(J93&lt;D11,0,VLOOKUP(J93,C17:O73,11))</f>
        <v>491166.88926081697</v>
      </c>
      <c r="O88" s="68">
        <f>+N88-M88</f>
        <v>0</v>
      </c>
      <c r="P88" s="1"/>
    </row>
    <row r="89" spans="1:16" ht="15.5">
      <c r="C89" s="6"/>
      <c r="D89" s="2"/>
      <c r="E89" s="1"/>
      <c r="F89" s="1"/>
      <c r="G89" s="1"/>
      <c r="H89" s="1"/>
      <c r="I89" s="20"/>
      <c r="J89" s="20"/>
      <c r="K89" s="106"/>
      <c r="L89" s="107" t="s">
        <v>254</v>
      </c>
      <c r="M89" s="69">
        <f>IF(J93&lt;D11,0,VLOOKUP(J93,C100:P155,6))</f>
        <v>554815.85894432815</v>
      </c>
      <c r="N89" s="69">
        <f>IF(J93&lt;D11,0,VLOOKUP(J93,C100:P155,7))</f>
        <v>554815.85894432815</v>
      </c>
      <c r="O89" s="70">
        <f>+N89-M89</f>
        <v>0</v>
      </c>
      <c r="P89" s="1"/>
    </row>
    <row r="90" spans="1:16" ht="13.5" thickBot="1">
      <c r="C90" s="25" t="s">
        <v>82</v>
      </c>
      <c r="D90" s="96" t="str">
        <f>+D7</f>
        <v>Keystone Dam - Wekiwa 138 kV</v>
      </c>
      <c r="E90" s="1"/>
      <c r="F90" s="1"/>
      <c r="G90" s="1"/>
      <c r="H90" s="1"/>
      <c r="I90" s="3"/>
      <c r="J90" s="3"/>
      <c r="K90" s="108"/>
      <c r="L90" s="109" t="s">
        <v>135</v>
      </c>
      <c r="M90" s="72">
        <f>+M89-M88</f>
        <v>63648.969683511183</v>
      </c>
      <c r="N90" s="72">
        <f>+N89-N88</f>
        <v>63648.969683511183</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TP2015118</v>
      </c>
      <c r="E92" s="75"/>
      <c r="F92" s="75"/>
      <c r="G92" s="75"/>
      <c r="H92" s="75"/>
      <c r="I92" s="75"/>
      <c r="J92" s="75"/>
    </row>
    <row r="93" spans="1:16" ht="13">
      <c r="C93" s="34" t="s">
        <v>49</v>
      </c>
      <c r="D93" s="468">
        <v>3721554</v>
      </c>
      <c r="E93" s="1" t="s">
        <v>84</v>
      </c>
      <c r="H93" s="2"/>
      <c r="I93" s="2"/>
      <c r="J93" s="36">
        <f>+'OKT.WS.G.BPU.ATRR.True-up'!M16</f>
        <v>2024</v>
      </c>
      <c r="K93" s="33"/>
      <c r="L93" s="13" t="s">
        <v>85</v>
      </c>
      <c r="P93" s="1"/>
    </row>
    <row r="94" spans="1:16" ht="12.5">
      <c r="C94" s="34" t="s">
        <v>52</v>
      </c>
      <c r="D94" s="85">
        <f>IF(D11="","",D11)</f>
        <v>2020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6</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218914.9411764706</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 thickBot="1">
      <c r="B100" t="str">
        <f t="shared" ref="B100:B155" si="21">IF(D100=F99,"","IU")</f>
        <v>IU</v>
      </c>
      <c r="C100" s="49">
        <f>IF(D94= "","-",D94)</f>
        <v>2020</v>
      </c>
      <c r="D100" s="368">
        <v>0</v>
      </c>
      <c r="E100" s="370">
        <v>61039.07142857142</v>
      </c>
      <c r="F100" s="372">
        <v>3357148.9285714286</v>
      </c>
      <c r="G100" s="372">
        <v>1678574.4642857143</v>
      </c>
      <c r="H100" s="372">
        <v>239662.05345541207</v>
      </c>
      <c r="I100" s="371">
        <v>239662.05345541207</v>
      </c>
      <c r="J100" s="53">
        <f t="shared" ref="J100:J131" si="22">+I100-H100</f>
        <v>0</v>
      </c>
      <c r="K100" s="53"/>
      <c r="L100" s="373">
        <f>+H100</f>
        <v>239662.05345541207</v>
      </c>
      <c r="M100" s="467">
        <f t="shared" ref="M100" si="23">IF(L100&lt;&gt;0,+H100-L100,0)</f>
        <v>0</v>
      </c>
      <c r="N100" s="373">
        <f>+I100</f>
        <v>239662.05345541207</v>
      </c>
      <c r="O100" s="52">
        <f t="shared" ref="O100:O131" si="24">IF(N100&lt;&gt;0,+I100-N100,0)</f>
        <v>0</v>
      </c>
      <c r="P100" s="52">
        <f t="shared" ref="P100:P131" si="25">+O100-M100</f>
        <v>0</v>
      </c>
    </row>
    <row r="101" spans="1:16" ht="13" thickBot="1">
      <c r="B101" t="str">
        <f t="shared" si="21"/>
        <v>IU</v>
      </c>
      <c r="C101" s="49">
        <f>IF(D94="","-",+C100+1)</f>
        <v>2021</v>
      </c>
      <c r="D101" s="368">
        <v>3547310.9285714286</v>
      </c>
      <c r="E101" s="370">
        <v>144334</v>
      </c>
      <c r="F101" s="372">
        <v>3402976.9285714286</v>
      </c>
      <c r="G101" s="372">
        <v>3475143.9285714286</v>
      </c>
      <c r="H101" s="372">
        <v>554268.97375299619</v>
      </c>
      <c r="I101" s="371">
        <v>554268.97375299619</v>
      </c>
      <c r="J101" s="53">
        <f t="shared" si="22"/>
        <v>0</v>
      </c>
      <c r="K101" s="53"/>
      <c r="L101" s="373">
        <f t="shared" ref="L101:L104" si="26">+H101</f>
        <v>554268.97375299619</v>
      </c>
      <c r="M101" s="467">
        <f t="shared" ref="M101:M104" si="27">IF(L101&lt;&gt;0,+H101-L101,0)</f>
        <v>0</v>
      </c>
      <c r="N101" s="373">
        <f t="shared" ref="N101:N104" si="28">+I101</f>
        <v>554268.97375299619</v>
      </c>
      <c r="O101" s="52">
        <f t="shared" ref="O101:O104" si="29">IF(N101&lt;&gt;0,+I101-N101,0)</f>
        <v>0</v>
      </c>
      <c r="P101" s="52">
        <f t="shared" ref="P101:P104" si="30">+O101-M101</f>
        <v>0</v>
      </c>
    </row>
    <row r="102" spans="1:16" ht="13" thickBot="1">
      <c r="B102" t="str">
        <f t="shared" si="21"/>
        <v>IU</v>
      </c>
      <c r="C102" s="49">
        <f>IF(D94="","-",+C101+1)</f>
        <v>2022</v>
      </c>
      <c r="D102" s="368">
        <v>3515992.4585714284</v>
      </c>
      <c r="E102" s="370">
        <v>177207.88238095236</v>
      </c>
      <c r="F102" s="372">
        <v>3338784.5761904763</v>
      </c>
      <c r="G102" s="372">
        <v>3427388.5173809524</v>
      </c>
      <c r="H102" s="372">
        <v>571241.0854974736</v>
      </c>
      <c r="I102" s="371">
        <v>571241.0854974736</v>
      </c>
      <c r="J102" s="53">
        <f t="shared" si="22"/>
        <v>0</v>
      </c>
      <c r="K102" s="53"/>
      <c r="L102" s="373">
        <f t="shared" si="26"/>
        <v>571241.0854974736</v>
      </c>
      <c r="M102" s="467">
        <f t="shared" si="27"/>
        <v>0</v>
      </c>
      <c r="N102" s="373">
        <f t="shared" si="28"/>
        <v>571241.0854974736</v>
      </c>
      <c r="O102" s="52">
        <f t="shared" si="29"/>
        <v>0</v>
      </c>
      <c r="P102" s="52">
        <f t="shared" si="30"/>
        <v>0</v>
      </c>
    </row>
    <row r="103" spans="1:16" ht="13" thickBot="1">
      <c r="B103" t="str">
        <f t="shared" si="21"/>
        <v>IU</v>
      </c>
      <c r="C103" s="49">
        <f>IF(D94="","-",+C102+1)</f>
        <v>2023</v>
      </c>
      <c r="D103" s="368">
        <v>3338973.2261904762</v>
      </c>
      <c r="E103" s="370">
        <v>195871.27263157896</v>
      </c>
      <c r="F103" s="372">
        <v>3143101.9535588971</v>
      </c>
      <c r="G103" s="372">
        <v>3241037.5898746867</v>
      </c>
      <c r="H103" s="372">
        <v>551199.706951787</v>
      </c>
      <c r="I103" s="371">
        <v>551199.706951787</v>
      </c>
      <c r="J103" s="53">
        <f t="shared" si="22"/>
        <v>0</v>
      </c>
      <c r="K103" s="53"/>
      <c r="L103" s="373">
        <f t="shared" si="26"/>
        <v>551199.706951787</v>
      </c>
      <c r="M103" s="467">
        <f t="shared" si="27"/>
        <v>0</v>
      </c>
      <c r="N103" s="373">
        <f t="shared" si="28"/>
        <v>551199.706951787</v>
      </c>
      <c r="O103" s="52">
        <f t="shared" si="29"/>
        <v>0</v>
      </c>
      <c r="P103" s="52">
        <f t="shared" si="30"/>
        <v>0</v>
      </c>
    </row>
    <row r="104" spans="1:16" ht="12.5">
      <c r="B104" t="str">
        <f t="shared" si="21"/>
        <v/>
      </c>
      <c r="C104" s="49">
        <f>IF(D94="","-",+C103+1)</f>
        <v>2024</v>
      </c>
      <c r="D104" s="368">
        <v>3143101.9535588971</v>
      </c>
      <c r="E104" s="370">
        <v>218914.95176470588</v>
      </c>
      <c r="F104" s="372">
        <v>2924187.0017941911</v>
      </c>
      <c r="G104" s="372">
        <v>3033644.4776765443</v>
      </c>
      <c r="H104" s="372">
        <v>554815.85894432815</v>
      </c>
      <c r="I104" s="371">
        <v>554815.85894432815</v>
      </c>
      <c r="J104" s="53">
        <f t="shared" si="22"/>
        <v>0</v>
      </c>
      <c r="K104" s="53"/>
      <c r="L104" s="373">
        <f t="shared" si="26"/>
        <v>554815.85894432815</v>
      </c>
      <c r="M104" s="467">
        <f t="shared" si="27"/>
        <v>0</v>
      </c>
      <c r="N104" s="373">
        <f t="shared" si="28"/>
        <v>554815.85894432815</v>
      </c>
      <c r="O104" s="52">
        <f t="shared" si="29"/>
        <v>0</v>
      </c>
      <c r="P104" s="52">
        <f t="shared" si="30"/>
        <v>0</v>
      </c>
    </row>
    <row r="105" spans="1:16" ht="12.5">
      <c r="B105" t="str">
        <f t="shared" si="21"/>
        <v>IU</v>
      </c>
      <c r="C105" s="49">
        <f>IF(D94="","-",+C104+1)</f>
        <v>2025</v>
      </c>
      <c r="D105" s="462">
        <f>IF(F104+SUM(E$100:E104)=D$93,F104,D$93-SUM(E$100:E104))</f>
        <v>2924186.8217941914</v>
      </c>
      <c r="E105" s="374">
        <f t="shared" ref="E105:E155" si="31">IF(+J$97&lt;F104,J$97,D105)</f>
        <v>218914.9411764706</v>
      </c>
      <c r="F105" s="463">
        <f t="shared" ref="F105:F155" si="32">+D105-E105</f>
        <v>2705271.880617721</v>
      </c>
      <c r="G105" s="463">
        <f t="shared" ref="G105:G155" si="33">+(F105+D105)/2</f>
        <v>2814729.3512059562</v>
      </c>
      <c r="H105" s="464">
        <f t="shared" ref="H105:H155" si="34">(D105+F105)/2*J$95+E105</f>
        <v>530576.42606454878</v>
      </c>
      <c r="I105" s="445">
        <f t="shared" ref="I105:I155" si="35">+J$96*G105+E105</f>
        <v>530576.42606454878</v>
      </c>
      <c r="J105" s="53">
        <f t="shared" si="22"/>
        <v>0</v>
      </c>
      <c r="K105" s="53"/>
      <c r="L105" s="112"/>
      <c r="M105" s="53">
        <f t="shared" ref="M105:M131" si="36">IF(L105&lt;&gt;0,+H105-L105,0)</f>
        <v>0</v>
      </c>
      <c r="N105" s="112"/>
      <c r="O105" s="53">
        <f t="shared" si="24"/>
        <v>0</v>
      </c>
      <c r="P105" s="53">
        <f t="shared" si="25"/>
        <v>0</v>
      </c>
    </row>
    <row r="106" spans="1:16" ht="12.5">
      <c r="B106" t="str">
        <f t="shared" si="21"/>
        <v/>
      </c>
      <c r="C106" s="49">
        <f>IF(D94="","-",+C105+1)</f>
        <v>2026</v>
      </c>
      <c r="D106" s="462">
        <f>IF(F105+SUM(E$100:E105)=D$93,F105,D$93-SUM(E$100:E105))</f>
        <v>2705271.880617721</v>
      </c>
      <c r="E106" s="374">
        <f t="shared" si="31"/>
        <v>218914.9411764706</v>
      </c>
      <c r="F106" s="463">
        <f t="shared" si="32"/>
        <v>2486356.9394412506</v>
      </c>
      <c r="G106" s="463">
        <f t="shared" si="33"/>
        <v>2595814.4100294858</v>
      </c>
      <c r="H106" s="464">
        <f t="shared" si="34"/>
        <v>506337.02428973402</v>
      </c>
      <c r="I106" s="445">
        <f t="shared" si="35"/>
        <v>506337.02428973402</v>
      </c>
      <c r="J106" s="53">
        <f t="shared" si="22"/>
        <v>0</v>
      </c>
      <c r="K106" s="53"/>
      <c r="L106" s="112"/>
      <c r="M106" s="53">
        <f t="shared" si="36"/>
        <v>0</v>
      </c>
      <c r="N106" s="112"/>
      <c r="O106" s="53">
        <f t="shared" si="24"/>
        <v>0</v>
      </c>
      <c r="P106" s="53">
        <f t="shared" si="25"/>
        <v>0</v>
      </c>
    </row>
    <row r="107" spans="1:16" ht="12.5">
      <c r="B107" t="str">
        <f t="shared" si="21"/>
        <v/>
      </c>
      <c r="C107" s="49">
        <f>IF(D94="","-",+C106+1)</f>
        <v>2027</v>
      </c>
      <c r="D107" s="462">
        <f>IF(F106+SUM(E$100:E106)=D$93,F106,D$93-SUM(E$100:E106))</f>
        <v>2486356.9394412506</v>
      </c>
      <c r="E107" s="374">
        <f t="shared" si="31"/>
        <v>218914.9411764706</v>
      </c>
      <c r="F107" s="463">
        <f t="shared" si="32"/>
        <v>2267441.9982647803</v>
      </c>
      <c r="G107" s="463">
        <f t="shared" si="33"/>
        <v>2376899.4688530155</v>
      </c>
      <c r="H107" s="464">
        <f t="shared" si="34"/>
        <v>482097.6225149192</v>
      </c>
      <c r="I107" s="445">
        <f t="shared" si="35"/>
        <v>482097.6225149192</v>
      </c>
      <c r="J107" s="53">
        <f t="shared" si="22"/>
        <v>0</v>
      </c>
      <c r="K107" s="53"/>
      <c r="L107" s="112"/>
      <c r="M107" s="53">
        <f t="shared" si="36"/>
        <v>0</v>
      </c>
      <c r="N107" s="112"/>
      <c r="O107" s="53">
        <f t="shared" si="24"/>
        <v>0</v>
      </c>
      <c r="P107" s="53">
        <f t="shared" si="25"/>
        <v>0</v>
      </c>
    </row>
    <row r="108" spans="1:16" ht="12.5">
      <c r="B108" t="str">
        <f t="shared" si="21"/>
        <v/>
      </c>
      <c r="C108" s="49">
        <f>IF(D94="","-",+C107+1)</f>
        <v>2028</v>
      </c>
      <c r="D108" s="462">
        <f>IF(F107+SUM(E$100:E107)=D$93,F107,D$93-SUM(E$100:E107))</f>
        <v>2267441.9982647803</v>
      </c>
      <c r="E108" s="374">
        <f t="shared" si="31"/>
        <v>218914.9411764706</v>
      </c>
      <c r="F108" s="463">
        <f t="shared" si="32"/>
        <v>2048527.0570883097</v>
      </c>
      <c r="G108" s="463">
        <f t="shared" si="33"/>
        <v>2157984.5276765451</v>
      </c>
      <c r="H108" s="464">
        <f t="shared" si="34"/>
        <v>457858.22074010433</v>
      </c>
      <c r="I108" s="445">
        <f t="shared" si="35"/>
        <v>457858.22074010433</v>
      </c>
      <c r="J108" s="53">
        <f t="shared" si="22"/>
        <v>0</v>
      </c>
      <c r="K108" s="53"/>
      <c r="L108" s="112"/>
      <c r="M108" s="53">
        <f t="shared" si="36"/>
        <v>0</v>
      </c>
      <c r="N108" s="112"/>
      <c r="O108" s="53">
        <f t="shared" si="24"/>
        <v>0</v>
      </c>
      <c r="P108" s="53">
        <f t="shared" si="25"/>
        <v>0</v>
      </c>
    </row>
    <row r="109" spans="1:16" ht="12.5">
      <c r="B109" t="str">
        <f t="shared" si="21"/>
        <v/>
      </c>
      <c r="C109" s="49">
        <f>IF(D94="","-",+C108+1)</f>
        <v>2029</v>
      </c>
      <c r="D109" s="462">
        <f>IF(F108+SUM(E$100:E108)=D$93,F108,D$93-SUM(E$100:E108))</f>
        <v>2048527.0570883097</v>
      </c>
      <c r="E109" s="374">
        <f t="shared" si="31"/>
        <v>218914.9411764706</v>
      </c>
      <c r="F109" s="463">
        <f t="shared" si="32"/>
        <v>1829612.1159118391</v>
      </c>
      <c r="G109" s="463">
        <f t="shared" si="33"/>
        <v>1939069.5865000742</v>
      </c>
      <c r="H109" s="464">
        <f t="shared" si="34"/>
        <v>433618.81896528945</v>
      </c>
      <c r="I109" s="445">
        <f t="shared" si="35"/>
        <v>433618.81896528945</v>
      </c>
      <c r="J109" s="53">
        <f t="shared" si="22"/>
        <v>0</v>
      </c>
      <c r="K109" s="53"/>
      <c r="L109" s="112"/>
      <c r="M109" s="53">
        <f t="shared" si="36"/>
        <v>0</v>
      </c>
      <c r="N109" s="112"/>
      <c r="O109" s="53">
        <f t="shared" si="24"/>
        <v>0</v>
      </c>
      <c r="P109" s="53">
        <f t="shared" si="25"/>
        <v>0</v>
      </c>
    </row>
    <row r="110" spans="1:16" ht="12.5">
      <c r="B110" t="str">
        <f t="shared" si="21"/>
        <v/>
      </c>
      <c r="C110" s="49">
        <f>IF(D94="","-",+C109+1)</f>
        <v>2030</v>
      </c>
      <c r="D110" s="462">
        <f>IF(F109+SUM(E$100:E109)=D$93,F109,D$93-SUM(E$100:E109))</f>
        <v>1829612.1159118391</v>
      </c>
      <c r="E110" s="374">
        <f t="shared" si="31"/>
        <v>218914.9411764706</v>
      </c>
      <c r="F110" s="463">
        <f t="shared" si="32"/>
        <v>1610697.1747353685</v>
      </c>
      <c r="G110" s="463">
        <f t="shared" si="33"/>
        <v>1720154.6453236039</v>
      </c>
      <c r="H110" s="464">
        <f t="shared" si="34"/>
        <v>409379.41719047463</v>
      </c>
      <c r="I110" s="445">
        <f t="shared" si="35"/>
        <v>409379.41719047463</v>
      </c>
      <c r="J110" s="53">
        <f t="shared" si="22"/>
        <v>0</v>
      </c>
      <c r="K110" s="53"/>
      <c r="L110" s="112"/>
      <c r="M110" s="53">
        <f t="shared" si="36"/>
        <v>0</v>
      </c>
      <c r="N110" s="112"/>
      <c r="O110" s="53">
        <f t="shared" si="24"/>
        <v>0</v>
      </c>
      <c r="P110" s="53">
        <f t="shared" si="25"/>
        <v>0</v>
      </c>
    </row>
    <row r="111" spans="1:16" ht="12.5">
      <c r="B111" t="str">
        <f t="shared" si="21"/>
        <v/>
      </c>
      <c r="C111" s="49">
        <f>IF(D94="","-",+C110+1)</f>
        <v>2031</v>
      </c>
      <c r="D111" s="462">
        <f>IF(F110+SUM(E$100:E110)=D$93,F110,D$93-SUM(E$100:E110))</f>
        <v>1610697.1747353685</v>
      </c>
      <c r="E111" s="374">
        <f t="shared" si="31"/>
        <v>218914.9411764706</v>
      </c>
      <c r="F111" s="463">
        <f t="shared" si="32"/>
        <v>1391782.2335588979</v>
      </c>
      <c r="G111" s="463">
        <f t="shared" si="33"/>
        <v>1501239.704147133</v>
      </c>
      <c r="H111" s="464">
        <f t="shared" si="34"/>
        <v>385140.01541565976</v>
      </c>
      <c r="I111" s="445">
        <f t="shared" si="35"/>
        <v>385140.01541565976</v>
      </c>
      <c r="J111" s="53">
        <f t="shared" si="22"/>
        <v>0</v>
      </c>
      <c r="K111" s="53"/>
      <c r="L111" s="112"/>
      <c r="M111" s="53">
        <f t="shared" si="36"/>
        <v>0</v>
      </c>
      <c r="N111" s="112"/>
      <c r="O111" s="53">
        <f t="shared" si="24"/>
        <v>0</v>
      </c>
      <c r="P111" s="53">
        <f t="shared" si="25"/>
        <v>0</v>
      </c>
    </row>
    <row r="112" spans="1:16" ht="12.5">
      <c r="B112" t="str">
        <f t="shared" si="21"/>
        <v/>
      </c>
      <c r="C112" s="49">
        <f>IF(D94="","-",+C111+1)</f>
        <v>2032</v>
      </c>
      <c r="D112" s="462">
        <f>IF(F111+SUM(E$100:E111)=D$93,F111,D$93-SUM(E$100:E111))</f>
        <v>1391782.2335588979</v>
      </c>
      <c r="E112" s="374">
        <f t="shared" si="31"/>
        <v>218914.9411764706</v>
      </c>
      <c r="F112" s="463">
        <f t="shared" si="32"/>
        <v>1172867.2923824273</v>
      </c>
      <c r="G112" s="463">
        <f t="shared" si="33"/>
        <v>1282324.7629706627</v>
      </c>
      <c r="H112" s="464">
        <f t="shared" si="34"/>
        <v>360900.61364084494</v>
      </c>
      <c r="I112" s="445">
        <f t="shared" si="35"/>
        <v>360900.61364084494</v>
      </c>
      <c r="J112" s="53">
        <f t="shared" si="22"/>
        <v>0</v>
      </c>
      <c r="K112" s="53"/>
      <c r="L112" s="112"/>
      <c r="M112" s="53">
        <f t="shared" si="36"/>
        <v>0</v>
      </c>
      <c r="N112" s="112"/>
      <c r="O112" s="53">
        <f t="shared" si="24"/>
        <v>0</v>
      </c>
      <c r="P112" s="53">
        <f t="shared" si="25"/>
        <v>0</v>
      </c>
    </row>
    <row r="113" spans="2:16" ht="12.5">
      <c r="B113" t="str">
        <f t="shared" si="21"/>
        <v/>
      </c>
      <c r="C113" s="49">
        <f>IF(D94="","-",+C112+1)</f>
        <v>2033</v>
      </c>
      <c r="D113" s="462">
        <f>IF(F112+SUM(E$100:E112)=D$93,F112,D$93-SUM(E$100:E112))</f>
        <v>1172867.2923824273</v>
      </c>
      <c r="E113" s="374">
        <f t="shared" si="31"/>
        <v>218914.9411764706</v>
      </c>
      <c r="F113" s="463">
        <f t="shared" si="32"/>
        <v>953952.35120595666</v>
      </c>
      <c r="G113" s="463">
        <f t="shared" si="33"/>
        <v>1063409.8217941918</v>
      </c>
      <c r="H113" s="464">
        <f t="shared" si="34"/>
        <v>336661.21186603</v>
      </c>
      <c r="I113" s="445">
        <f t="shared" si="35"/>
        <v>336661.21186603</v>
      </c>
      <c r="J113" s="53">
        <f t="shared" si="22"/>
        <v>0</v>
      </c>
      <c r="K113" s="53"/>
      <c r="L113" s="112"/>
      <c r="M113" s="53">
        <f t="shared" si="36"/>
        <v>0</v>
      </c>
      <c r="N113" s="112"/>
      <c r="O113" s="53">
        <f t="shared" si="24"/>
        <v>0</v>
      </c>
      <c r="P113" s="53">
        <f t="shared" si="25"/>
        <v>0</v>
      </c>
    </row>
    <row r="114" spans="2:16" ht="12.5">
      <c r="B114" t="str">
        <f t="shared" si="21"/>
        <v/>
      </c>
      <c r="C114" s="49">
        <f>IF(D94="","-",+C113+1)</f>
        <v>2034</v>
      </c>
      <c r="D114" s="462">
        <f>IF(F113+SUM(E$100:E113)=D$93,F113,D$93-SUM(E$100:E113))</f>
        <v>953952.35120595666</v>
      </c>
      <c r="E114" s="374">
        <f t="shared" si="31"/>
        <v>218914.9411764706</v>
      </c>
      <c r="F114" s="463">
        <f t="shared" si="32"/>
        <v>735037.41002948605</v>
      </c>
      <c r="G114" s="463">
        <f t="shared" si="33"/>
        <v>844494.88061772136</v>
      </c>
      <c r="H114" s="464">
        <f t="shared" si="34"/>
        <v>312421.81009121519</v>
      </c>
      <c r="I114" s="445">
        <f t="shared" si="35"/>
        <v>312421.81009121519</v>
      </c>
      <c r="J114" s="53">
        <f t="shared" si="22"/>
        <v>0</v>
      </c>
      <c r="K114" s="53"/>
      <c r="L114" s="112"/>
      <c r="M114" s="53">
        <f t="shared" si="36"/>
        <v>0</v>
      </c>
      <c r="N114" s="112"/>
      <c r="O114" s="53">
        <f t="shared" si="24"/>
        <v>0</v>
      </c>
      <c r="P114" s="53">
        <f t="shared" si="25"/>
        <v>0</v>
      </c>
    </row>
    <row r="115" spans="2:16" ht="12.5">
      <c r="B115" t="str">
        <f t="shared" si="21"/>
        <v/>
      </c>
      <c r="C115" s="49">
        <f>IF(D94="","-",+C114+1)</f>
        <v>2035</v>
      </c>
      <c r="D115" s="462">
        <f>IF(F114+SUM(E$100:E114)=D$93,F114,D$93-SUM(E$100:E114))</f>
        <v>735037.41002948605</v>
      </c>
      <c r="E115" s="374">
        <f t="shared" si="31"/>
        <v>218914.9411764706</v>
      </c>
      <c r="F115" s="463">
        <f t="shared" si="32"/>
        <v>516122.46885301545</v>
      </c>
      <c r="G115" s="463">
        <f t="shared" si="33"/>
        <v>625579.93944125075</v>
      </c>
      <c r="H115" s="464">
        <f t="shared" si="34"/>
        <v>288182.40831640031</v>
      </c>
      <c r="I115" s="445">
        <f t="shared" si="35"/>
        <v>288182.40831640031</v>
      </c>
      <c r="J115" s="53">
        <f t="shared" si="22"/>
        <v>0</v>
      </c>
      <c r="K115" s="53"/>
      <c r="L115" s="112"/>
      <c r="M115" s="53">
        <f t="shared" si="36"/>
        <v>0</v>
      </c>
      <c r="N115" s="112"/>
      <c r="O115" s="53">
        <f t="shared" si="24"/>
        <v>0</v>
      </c>
      <c r="P115" s="53">
        <f t="shared" si="25"/>
        <v>0</v>
      </c>
    </row>
    <row r="116" spans="2:16" ht="12.5">
      <c r="B116" t="str">
        <f t="shared" si="21"/>
        <v/>
      </c>
      <c r="C116" s="49">
        <f>IF(D94="","-",+C115+1)</f>
        <v>2036</v>
      </c>
      <c r="D116" s="462">
        <f>IF(F115+SUM(E$100:E115)=D$93,F115,D$93-SUM(E$100:E115))</f>
        <v>516122.46885301545</v>
      </c>
      <c r="E116" s="374">
        <f t="shared" si="31"/>
        <v>218914.9411764706</v>
      </c>
      <c r="F116" s="463">
        <f t="shared" si="32"/>
        <v>297207.52767654485</v>
      </c>
      <c r="G116" s="463">
        <f t="shared" si="33"/>
        <v>406664.99826478015</v>
      </c>
      <c r="H116" s="464">
        <f t="shared" si="34"/>
        <v>263943.00654158543</v>
      </c>
      <c r="I116" s="445">
        <f t="shared" si="35"/>
        <v>263943.00654158543</v>
      </c>
      <c r="J116" s="53">
        <f t="shared" si="22"/>
        <v>0</v>
      </c>
      <c r="K116" s="53"/>
      <c r="L116" s="112"/>
      <c r="M116" s="53">
        <f t="shared" si="36"/>
        <v>0</v>
      </c>
      <c r="N116" s="112"/>
      <c r="O116" s="53">
        <f t="shared" si="24"/>
        <v>0</v>
      </c>
      <c r="P116" s="53">
        <f t="shared" si="25"/>
        <v>0</v>
      </c>
    </row>
    <row r="117" spans="2:16" ht="12.5">
      <c r="B117" t="str">
        <f t="shared" si="21"/>
        <v/>
      </c>
      <c r="C117" s="49">
        <f>IF(D94="","-",+C116+1)</f>
        <v>2037</v>
      </c>
      <c r="D117" s="462">
        <f>IF(F116+SUM(E$100:E116)=D$93,F116,D$93-SUM(E$100:E116))</f>
        <v>297207.52767654485</v>
      </c>
      <c r="E117" s="374">
        <f t="shared" si="31"/>
        <v>218914.9411764706</v>
      </c>
      <c r="F117" s="463">
        <f t="shared" si="32"/>
        <v>78292.586500074249</v>
      </c>
      <c r="G117" s="463">
        <f t="shared" si="33"/>
        <v>187750.05708830955</v>
      </c>
      <c r="H117" s="464">
        <f t="shared" si="34"/>
        <v>239703.60476677062</v>
      </c>
      <c r="I117" s="445">
        <f t="shared" si="35"/>
        <v>239703.60476677062</v>
      </c>
      <c r="J117" s="53">
        <f t="shared" si="22"/>
        <v>0</v>
      </c>
      <c r="K117" s="53"/>
      <c r="L117" s="112"/>
      <c r="M117" s="53">
        <f t="shared" si="36"/>
        <v>0</v>
      </c>
      <c r="N117" s="112"/>
      <c r="O117" s="53">
        <f t="shared" si="24"/>
        <v>0</v>
      </c>
      <c r="P117" s="53">
        <f t="shared" si="25"/>
        <v>0</v>
      </c>
    </row>
    <row r="118" spans="2:16" ht="12.5">
      <c r="B118" t="str">
        <f t="shared" si="21"/>
        <v/>
      </c>
      <c r="C118" s="49">
        <f>IF(D94="","-",+C117+1)</f>
        <v>2038</v>
      </c>
      <c r="D118" s="462">
        <f>IF(F117+SUM(E$100:E117)=D$93,F117,D$93-SUM(E$100:E117))</f>
        <v>78292.586500074249</v>
      </c>
      <c r="E118" s="374">
        <f t="shared" si="31"/>
        <v>78292.586500074249</v>
      </c>
      <c r="F118" s="463">
        <f t="shared" si="32"/>
        <v>0</v>
      </c>
      <c r="G118" s="463">
        <f t="shared" si="33"/>
        <v>39146.293250037124</v>
      </c>
      <c r="H118" s="464">
        <f t="shared" si="34"/>
        <v>82627.067851520536</v>
      </c>
      <c r="I118" s="445">
        <f t="shared" si="35"/>
        <v>82627.067851520536</v>
      </c>
      <c r="J118" s="53">
        <f t="shared" si="22"/>
        <v>0</v>
      </c>
      <c r="K118" s="53"/>
      <c r="L118" s="112"/>
      <c r="M118" s="53">
        <f t="shared" si="36"/>
        <v>0</v>
      </c>
      <c r="N118" s="112"/>
      <c r="O118" s="53">
        <f t="shared" si="24"/>
        <v>0</v>
      </c>
      <c r="P118" s="53">
        <f t="shared" si="25"/>
        <v>0</v>
      </c>
    </row>
    <row r="119" spans="2:16" ht="12.5">
      <c r="B119" t="str">
        <f t="shared" si="21"/>
        <v/>
      </c>
      <c r="C119" s="49">
        <f>IF(D94="","-",+C118+1)</f>
        <v>2039</v>
      </c>
      <c r="D119" s="462">
        <f>IF(F118+SUM(E$100:E118)=D$93,F118,D$93-SUM(E$100:E118))</f>
        <v>0</v>
      </c>
      <c r="E119" s="374">
        <f t="shared" si="31"/>
        <v>0</v>
      </c>
      <c r="F119" s="463">
        <f t="shared" si="32"/>
        <v>0</v>
      </c>
      <c r="G119" s="463">
        <f t="shared" si="33"/>
        <v>0</v>
      </c>
      <c r="H119" s="464">
        <f t="shared" si="34"/>
        <v>0</v>
      </c>
      <c r="I119" s="445">
        <f t="shared" si="35"/>
        <v>0</v>
      </c>
      <c r="J119" s="53">
        <f t="shared" si="22"/>
        <v>0</v>
      </c>
      <c r="K119" s="53"/>
      <c r="L119" s="112"/>
      <c r="M119" s="53">
        <f t="shared" si="36"/>
        <v>0</v>
      </c>
      <c r="N119" s="112"/>
      <c r="O119" s="53">
        <f t="shared" si="24"/>
        <v>0</v>
      </c>
      <c r="P119" s="53">
        <f t="shared" si="25"/>
        <v>0</v>
      </c>
    </row>
    <row r="120" spans="2:16" ht="12.5">
      <c r="B120" t="str">
        <f t="shared" si="21"/>
        <v/>
      </c>
      <c r="C120" s="49">
        <f>IF(D94="","-",+C119+1)</f>
        <v>2040</v>
      </c>
      <c r="D120" s="462">
        <f>IF(F119+SUM(E$100:E119)=D$93,F119,D$93-SUM(E$100:E119))</f>
        <v>0</v>
      </c>
      <c r="E120" s="374">
        <f t="shared" si="31"/>
        <v>0</v>
      </c>
      <c r="F120" s="463">
        <f t="shared" si="32"/>
        <v>0</v>
      </c>
      <c r="G120" s="463">
        <f t="shared" si="33"/>
        <v>0</v>
      </c>
      <c r="H120" s="464">
        <f t="shared" si="34"/>
        <v>0</v>
      </c>
      <c r="I120" s="445">
        <f t="shared" si="35"/>
        <v>0</v>
      </c>
      <c r="J120" s="53">
        <f t="shared" si="22"/>
        <v>0</v>
      </c>
      <c r="K120" s="53"/>
      <c r="L120" s="112"/>
      <c r="M120" s="53">
        <f t="shared" si="36"/>
        <v>0</v>
      </c>
      <c r="N120" s="112"/>
      <c r="O120" s="53">
        <f t="shared" si="24"/>
        <v>0</v>
      </c>
      <c r="P120" s="53">
        <f t="shared" si="25"/>
        <v>0</v>
      </c>
    </row>
    <row r="121" spans="2:16" ht="12.5">
      <c r="B121" t="str">
        <f t="shared" si="21"/>
        <v/>
      </c>
      <c r="C121" s="49">
        <f>IF(D94="","-",+C120+1)</f>
        <v>2041</v>
      </c>
      <c r="D121" s="462">
        <f>IF(F120+SUM(E$100:E120)=D$93,F120,D$93-SUM(E$100:E120))</f>
        <v>0</v>
      </c>
      <c r="E121" s="374">
        <f t="shared" si="31"/>
        <v>0</v>
      </c>
      <c r="F121" s="463">
        <f t="shared" si="32"/>
        <v>0</v>
      </c>
      <c r="G121" s="463">
        <f t="shared" si="33"/>
        <v>0</v>
      </c>
      <c r="H121" s="464">
        <f t="shared" si="34"/>
        <v>0</v>
      </c>
      <c r="I121" s="445">
        <f t="shared" si="35"/>
        <v>0</v>
      </c>
      <c r="J121" s="53">
        <f t="shared" si="22"/>
        <v>0</v>
      </c>
      <c r="K121" s="53"/>
      <c r="L121" s="112"/>
      <c r="M121" s="53">
        <f t="shared" si="36"/>
        <v>0</v>
      </c>
      <c r="N121" s="112"/>
      <c r="O121" s="53">
        <f t="shared" si="24"/>
        <v>0</v>
      </c>
      <c r="P121" s="53">
        <f t="shared" si="25"/>
        <v>0</v>
      </c>
    </row>
    <row r="122" spans="2:16" ht="12.5">
      <c r="B122" t="str">
        <f t="shared" si="21"/>
        <v/>
      </c>
      <c r="C122" s="49">
        <f>IF(D94="","-",+C121+1)</f>
        <v>2042</v>
      </c>
      <c r="D122" s="462">
        <f>IF(F121+SUM(E$100:E121)=D$93,F121,D$93-SUM(E$100:E121))</f>
        <v>0</v>
      </c>
      <c r="E122" s="374">
        <f t="shared" si="31"/>
        <v>0</v>
      </c>
      <c r="F122" s="463">
        <f t="shared" si="32"/>
        <v>0</v>
      </c>
      <c r="G122" s="463">
        <f t="shared" si="33"/>
        <v>0</v>
      </c>
      <c r="H122" s="464">
        <f t="shared" si="34"/>
        <v>0</v>
      </c>
      <c r="I122" s="445">
        <f t="shared" si="35"/>
        <v>0</v>
      </c>
      <c r="J122" s="53">
        <f t="shared" si="22"/>
        <v>0</v>
      </c>
      <c r="K122" s="53"/>
      <c r="L122" s="112"/>
      <c r="M122" s="53">
        <f t="shared" si="36"/>
        <v>0</v>
      </c>
      <c r="N122" s="112"/>
      <c r="O122" s="53">
        <f t="shared" si="24"/>
        <v>0</v>
      </c>
      <c r="P122" s="53">
        <f t="shared" si="25"/>
        <v>0</v>
      </c>
    </row>
    <row r="123" spans="2:16" ht="12.5">
      <c r="B123" t="str">
        <f t="shared" si="21"/>
        <v/>
      </c>
      <c r="C123" s="49">
        <f>IF(D94="","-",+C122+1)</f>
        <v>2043</v>
      </c>
      <c r="D123" s="462">
        <f>IF(F122+SUM(E$100:E122)=D$93,F122,D$93-SUM(E$100:E122))</f>
        <v>0</v>
      </c>
      <c r="E123" s="374">
        <f t="shared" si="31"/>
        <v>0</v>
      </c>
      <c r="F123" s="463">
        <f t="shared" si="32"/>
        <v>0</v>
      </c>
      <c r="G123" s="463">
        <f t="shared" si="33"/>
        <v>0</v>
      </c>
      <c r="H123" s="464">
        <f t="shared" si="34"/>
        <v>0</v>
      </c>
      <c r="I123" s="445">
        <f t="shared" si="35"/>
        <v>0</v>
      </c>
      <c r="J123" s="53">
        <f t="shared" si="22"/>
        <v>0</v>
      </c>
      <c r="K123" s="53"/>
      <c r="L123" s="112"/>
      <c r="M123" s="53">
        <f t="shared" si="36"/>
        <v>0</v>
      </c>
      <c r="N123" s="112"/>
      <c r="O123" s="53">
        <f t="shared" si="24"/>
        <v>0</v>
      </c>
      <c r="P123" s="53">
        <f t="shared" si="25"/>
        <v>0</v>
      </c>
    </row>
    <row r="124" spans="2:16" ht="12.5">
      <c r="B124" t="str">
        <f t="shared" si="21"/>
        <v/>
      </c>
      <c r="C124" s="49">
        <f>IF(D94="","-",+C123+1)</f>
        <v>2044</v>
      </c>
      <c r="D124" s="462">
        <f>IF(F123+SUM(E$100:E123)=D$93,F123,D$93-SUM(E$100:E123))</f>
        <v>0</v>
      </c>
      <c r="E124" s="374">
        <f t="shared" si="31"/>
        <v>0</v>
      </c>
      <c r="F124" s="463">
        <f t="shared" si="32"/>
        <v>0</v>
      </c>
      <c r="G124" s="463">
        <f t="shared" si="33"/>
        <v>0</v>
      </c>
      <c r="H124" s="464">
        <f t="shared" si="34"/>
        <v>0</v>
      </c>
      <c r="I124" s="445">
        <f t="shared" si="35"/>
        <v>0</v>
      </c>
      <c r="J124" s="53">
        <f t="shared" si="22"/>
        <v>0</v>
      </c>
      <c r="K124" s="53"/>
      <c r="L124" s="112"/>
      <c r="M124" s="53">
        <f t="shared" si="36"/>
        <v>0</v>
      </c>
      <c r="N124" s="112"/>
      <c r="O124" s="53">
        <f t="shared" si="24"/>
        <v>0</v>
      </c>
      <c r="P124" s="53">
        <f t="shared" si="25"/>
        <v>0</v>
      </c>
    </row>
    <row r="125" spans="2:16" ht="12.5">
      <c r="B125" t="str">
        <f t="shared" si="21"/>
        <v/>
      </c>
      <c r="C125" s="49">
        <f>IF(D94="","-",+C124+1)</f>
        <v>2045</v>
      </c>
      <c r="D125" s="462">
        <f>IF(F124+SUM(E$100:E124)=D$93,F124,D$93-SUM(E$100:E124))</f>
        <v>0</v>
      </c>
      <c r="E125" s="374">
        <f t="shared" si="31"/>
        <v>0</v>
      </c>
      <c r="F125" s="463">
        <f t="shared" si="32"/>
        <v>0</v>
      </c>
      <c r="G125" s="463">
        <f t="shared" si="33"/>
        <v>0</v>
      </c>
      <c r="H125" s="464">
        <f t="shared" si="34"/>
        <v>0</v>
      </c>
      <c r="I125" s="445">
        <f t="shared" si="35"/>
        <v>0</v>
      </c>
      <c r="J125" s="53">
        <f t="shared" si="22"/>
        <v>0</v>
      </c>
      <c r="K125" s="53"/>
      <c r="L125" s="112"/>
      <c r="M125" s="53">
        <f t="shared" si="36"/>
        <v>0</v>
      </c>
      <c r="N125" s="112"/>
      <c r="O125" s="53">
        <f t="shared" si="24"/>
        <v>0</v>
      </c>
      <c r="P125" s="53">
        <f t="shared" si="25"/>
        <v>0</v>
      </c>
    </row>
    <row r="126" spans="2:16" ht="12.5">
      <c r="B126" t="str">
        <f t="shared" si="21"/>
        <v/>
      </c>
      <c r="C126" s="49">
        <f>IF(D94="","-",+C125+1)</f>
        <v>2046</v>
      </c>
      <c r="D126" s="462">
        <f>IF(F125+SUM(E$100:E125)=D$93,F125,D$93-SUM(E$100:E125))</f>
        <v>0</v>
      </c>
      <c r="E126" s="374">
        <f t="shared" si="31"/>
        <v>0</v>
      </c>
      <c r="F126" s="463">
        <f t="shared" si="32"/>
        <v>0</v>
      </c>
      <c r="G126" s="463">
        <f t="shared" si="33"/>
        <v>0</v>
      </c>
      <c r="H126" s="464">
        <f t="shared" si="34"/>
        <v>0</v>
      </c>
      <c r="I126" s="445">
        <f t="shared" si="35"/>
        <v>0</v>
      </c>
      <c r="J126" s="53">
        <f t="shared" si="22"/>
        <v>0</v>
      </c>
      <c r="K126" s="53"/>
      <c r="L126" s="112"/>
      <c r="M126" s="53">
        <f t="shared" si="36"/>
        <v>0</v>
      </c>
      <c r="N126" s="112"/>
      <c r="O126" s="53">
        <f t="shared" si="24"/>
        <v>0</v>
      </c>
      <c r="P126" s="53">
        <f t="shared" si="25"/>
        <v>0</v>
      </c>
    </row>
    <row r="127" spans="2:16" ht="12.5">
      <c r="B127" t="str">
        <f t="shared" si="21"/>
        <v/>
      </c>
      <c r="C127" s="49">
        <f>IF(D94="","-",+C126+1)</f>
        <v>2047</v>
      </c>
      <c r="D127" s="462">
        <f>IF(F126+SUM(E$100:E126)=D$93,F126,D$93-SUM(E$100:E126))</f>
        <v>0</v>
      </c>
      <c r="E127" s="374">
        <f t="shared" si="31"/>
        <v>0</v>
      </c>
      <c r="F127" s="463">
        <f t="shared" si="32"/>
        <v>0</v>
      </c>
      <c r="G127" s="463">
        <f t="shared" si="33"/>
        <v>0</v>
      </c>
      <c r="H127" s="464">
        <f t="shared" si="34"/>
        <v>0</v>
      </c>
      <c r="I127" s="445">
        <f t="shared" si="35"/>
        <v>0</v>
      </c>
      <c r="J127" s="53">
        <f t="shared" si="22"/>
        <v>0</v>
      </c>
      <c r="K127" s="53"/>
      <c r="L127" s="112"/>
      <c r="M127" s="53">
        <f t="shared" si="36"/>
        <v>0</v>
      </c>
      <c r="N127" s="112"/>
      <c r="O127" s="53">
        <f t="shared" si="24"/>
        <v>0</v>
      </c>
      <c r="P127" s="53">
        <f t="shared" si="25"/>
        <v>0</v>
      </c>
    </row>
    <row r="128" spans="2:16" ht="12.5">
      <c r="B128" t="str">
        <f t="shared" si="21"/>
        <v/>
      </c>
      <c r="C128" s="49">
        <f>IF(D94="","-",+C127+1)</f>
        <v>2048</v>
      </c>
      <c r="D128" s="462">
        <f>IF(F127+SUM(E$100:E127)=D$93,F127,D$93-SUM(E$100:E127))</f>
        <v>0</v>
      </c>
      <c r="E128" s="374">
        <f t="shared" si="31"/>
        <v>0</v>
      </c>
      <c r="F128" s="463">
        <f t="shared" si="32"/>
        <v>0</v>
      </c>
      <c r="G128" s="463">
        <f t="shared" si="33"/>
        <v>0</v>
      </c>
      <c r="H128" s="464">
        <f t="shared" si="34"/>
        <v>0</v>
      </c>
      <c r="I128" s="445">
        <f t="shared" si="35"/>
        <v>0</v>
      </c>
      <c r="J128" s="53">
        <f t="shared" si="22"/>
        <v>0</v>
      </c>
      <c r="K128" s="53"/>
      <c r="L128" s="112"/>
      <c r="M128" s="53">
        <f t="shared" si="36"/>
        <v>0</v>
      </c>
      <c r="N128" s="112"/>
      <c r="O128" s="53">
        <f t="shared" si="24"/>
        <v>0</v>
      </c>
      <c r="P128" s="53">
        <f t="shared" si="25"/>
        <v>0</v>
      </c>
    </row>
    <row r="129" spans="2:16" ht="12.5">
      <c r="B129" t="str">
        <f t="shared" si="21"/>
        <v/>
      </c>
      <c r="C129" s="49">
        <f>IF(D94="","-",+C128+1)</f>
        <v>2049</v>
      </c>
      <c r="D129" s="462">
        <f>IF(F128+SUM(E$100:E128)=D$93,F128,D$93-SUM(E$100:E128))</f>
        <v>0</v>
      </c>
      <c r="E129" s="374">
        <f t="shared" si="31"/>
        <v>0</v>
      </c>
      <c r="F129" s="463">
        <f t="shared" si="32"/>
        <v>0</v>
      </c>
      <c r="G129" s="463">
        <f t="shared" si="33"/>
        <v>0</v>
      </c>
      <c r="H129" s="464">
        <f t="shared" si="34"/>
        <v>0</v>
      </c>
      <c r="I129" s="445">
        <f t="shared" si="35"/>
        <v>0</v>
      </c>
      <c r="J129" s="53">
        <f t="shared" si="22"/>
        <v>0</v>
      </c>
      <c r="K129" s="53"/>
      <c r="L129" s="112"/>
      <c r="M129" s="53">
        <f t="shared" si="36"/>
        <v>0</v>
      </c>
      <c r="N129" s="112"/>
      <c r="O129" s="53">
        <f t="shared" si="24"/>
        <v>0</v>
      </c>
      <c r="P129" s="53">
        <f t="shared" si="25"/>
        <v>0</v>
      </c>
    </row>
    <row r="130" spans="2:16" ht="12.5">
      <c r="B130" t="str">
        <f t="shared" si="21"/>
        <v/>
      </c>
      <c r="C130" s="49">
        <f>IF(D94="","-",+C129+1)</f>
        <v>2050</v>
      </c>
      <c r="D130" s="462">
        <f>IF(F129+SUM(E$100:E129)=D$93,F129,D$93-SUM(E$100:E129))</f>
        <v>0</v>
      </c>
      <c r="E130" s="374">
        <f t="shared" si="31"/>
        <v>0</v>
      </c>
      <c r="F130" s="463">
        <f t="shared" si="32"/>
        <v>0</v>
      </c>
      <c r="G130" s="463">
        <f t="shared" si="33"/>
        <v>0</v>
      </c>
      <c r="H130" s="464">
        <f t="shared" si="34"/>
        <v>0</v>
      </c>
      <c r="I130" s="445">
        <f t="shared" si="35"/>
        <v>0</v>
      </c>
      <c r="J130" s="53">
        <f t="shared" si="22"/>
        <v>0</v>
      </c>
      <c r="K130" s="53"/>
      <c r="L130" s="112"/>
      <c r="M130" s="53">
        <f t="shared" si="36"/>
        <v>0</v>
      </c>
      <c r="N130" s="112"/>
      <c r="O130" s="53">
        <f t="shared" si="24"/>
        <v>0</v>
      </c>
      <c r="P130" s="53">
        <f t="shared" si="25"/>
        <v>0</v>
      </c>
    </row>
    <row r="131" spans="2:16" ht="12.5">
      <c r="B131" t="str">
        <f t="shared" si="21"/>
        <v/>
      </c>
      <c r="C131" s="49">
        <f>IF(D94="","-",+C130+1)</f>
        <v>2051</v>
      </c>
      <c r="D131" s="462">
        <f>IF(F130+SUM(E$100:E130)=D$93,F130,D$93-SUM(E$100:E130))</f>
        <v>0</v>
      </c>
      <c r="E131" s="374">
        <f t="shared" si="31"/>
        <v>0</v>
      </c>
      <c r="F131" s="463">
        <f t="shared" si="32"/>
        <v>0</v>
      </c>
      <c r="G131" s="463">
        <f t="shared" si="33"/>
        <v>0</v>
      </c>
      <c r="H131" s="464">
        <f t="shared" si="34"/>
        <v>0</v>
      </c>
      <c r="I131" s="445">
        <f t="shared" si="35"/>
        <v>0</v>
      </c>
      <c r="J131" s="53">
        <f t="shared" si="22"/>
        <v>0</v>
      </c>
      <c r="K131" s="53"/>
      <c r="L131" s="112"/>
      <c r="M131" s="53">
        <f t="shared" si="36"/>
        <v>0</v>
      </c>
      <c r="N131" s="112"/>
      <c r="O131" s="53">
        <f t="shared" si="24"/>
        <v>0</v>
      </c>
      <c r="P131" s="53">
        <f t="shared" si="25"/>
        <v>0</v>
      </c>
    </row>
    <row r="132" spans="2:16" ht="12.5">
      <c r="B132" t="str">
        <f t="shared" si="21"/>
        <v/>
      </c>
      <c r="C132" s="49">
        <f>IF(D94="","-",+C131+1)</f>
        <v>2052</v>
      </c>
      <c r="D132" s="462">
        <f>IF(F131+SUM(E$100:E131)=D$93,F131,D$93-SUM(E$100:E131))</f>
        <v>0</v>
      </c>
      <c r="E132" s="374">
        <f t="shared" si="31"/>
        <v>0</v>
      </c>
      <c r="F132" s="463">
        <f t="shared" si="32"/>
        <v>0</v>
      </c>
      <c r="G132" s="463">
        <f t="shared" si="33"/>
        <v>0</v>
      </c>
      <c r="H132" s="464">
        <f t="shared" si="34"/>
        <v>0</v>
      </c>
      <c r="I132" s="445">
        <f t="shared" si="35"/>
        <v>0</v>
      </c>
      <c r="J132" s="53">
        <f t="shared" ref="J132:J155" si="37">+I542-H542</f>
        <v>0</v>
      </c>
      <c r="K132" s="53"/>
      <c r="L132" s="112"/>
      <c r="M132" s="53">
        <f t="shared" ref="M132:M155" si="38">IF(L542&lt;&gt;0,+H542-L542,0)</f>
        <v>0</v>
      </c>
      <c r="N132" s="112"/>
      <c r="O132" s="53">
        <f t="shared" ref="O132:O155" si="39">IF(N542&lt;&gt;0,+I542-N542,0)</f>
        <v>0</v>
      </c>
      <c r="P132" s="53">
        <f t="shared" ref="P132:P155" si="40">+O542-M542</f>
        <v>0</v>
      </c>
    </row>
    <row r="133" spans="2:16" ht="12.5">
      <c r="B133" t="str">
        <f t="shared" si="21"/>
        <v/>
      </c>
      <c r="C133" s="49">
        <f>IF(D94="","-",+C132+1)</f>
        <v>2053</v>
      </c>
      <c r="D133" s="462">
        <f>IF(F132+SUM(E$100:E132)=D$93,F132,D$93-SUM(E$100:E132))</f>
        <v>0</v>
      </c>
      <c r="E133" s="374">
        <f t="shared" si="31"/>
        <v>0</v>
      </c>
      <c r="F133" s="463">
        <f t="shared" si="32"/>
        <v>0</v>
      </c>
      <c r="G133" s="463">
        <f t="shared" si="33"/>
        <v>0</v>
      </c>
      <c r="H133" s="464">
        <f t="shared" si="34"/>
        <v>0</v>
      </c>
      <c r="I133" s="445">
        <f t="shared" si="35"/>
        <v>0</v>
      </c>
      <c r="J133" s="53">
        <f t="shared" si="37"/>
        <v>0</v>
      </c>
      <c r="K133" s="53"/>
      <c r="L133" s="112"/>
      <c r="M133" s="53">
        <f t="shared" si="38"/>
        <v>0</v>
      </c>
      <c r="N133" s="112"/>
      <c r="O133" s="53">
        <f t="shared" si="39"/>
        <v>0</v>
      </c>
      <c r="P133" s="53">
        <f t="shared" si="40"/>
        <v>0</v>
      </c>
    </row>
    <row r="134" spans="2:16" ht="12.5">
      <c r="B134" t="str">
        <f t="shared" si="21"/>
        <v/>
      </c>
      <c r="C134" s="49">
        <f>IF(D94="","-",+C133+1)</f>
        <v>2054</v>
      </c>
      <c r="D134" s="462">
        <f>IF(F133+SUM(E$100:E133)=D$93,F133,D$93-SUM(E$100:E133))</f>
        <v>0</v>
      </c>
      <c r="E134" s="374">
        <f t="shared" si="31"/>
        <v>0</v>
      </c>
      <c r="F134" s="463">
        <f t="shared" si="32"/>
        <v>0</v>
      </c>
      <c r="G134" s="463">
        <f t="shared" si="33"/>
        <v>0</v>
      </c>
      <c r="H134" s="464">
        <f t="shared" si="34"/>
        <v>0</v>
      </c>
      <c r="I134" s="445">
        <f t="shared" si="35"/>
        <v>0</v>
      </c>
      <c r="J134" s="53">
        <f t="shared" si="37"/>
        <v>0</v>
      </c>
      <c r="K134" s="53"/>
      <c r="L134" s="112"/>
      <c r="M134" s="53">
        <f t="shared" si="38"/>
        <v>0</v>
      </c>
      <c r="N134" s="112"/>
      <c r="O134" s="53">
        <f t="shared" si="39"/>
        <v>0</v>
      </c>
      <c r="P134" s="53">
        <f t="shared" si="40"/>
        <v>0</v>
      </c>
    </row>
    <row r="135" spans="2:16" ht="12.5">
      <c r="B135" t="str">
        <f t="shared" si="21"/>
        <v/>
      </c>
      <c r="C135" s="49">
        <f>IF(D94="","-",+C134+1)</f>
        <v>2055</v>
      </c>
      <c r="D135" s="462">
        <f>IF(F134+SUM(E$100:E134)=D$93,F134,D$93-SUM(E$100:E134))</f>
        <v>0</v>
      </c>
      <c r="E135" s="374">
        <f t="shared" si="31"/>
        <v>0</v>
      </c>
      <c r="F135" s="463">
        <f t="shared" si="32"/>
        <v>0</v>
      </c>
      <c r="G135" s="463">
        <f t="shared" si="33"/>
        <v>0</v>
      </c>
      <c r="H135" s="464">
        <f t="shared" si="34"/>
        <v>0</v>
      </c>
      <c r="I135" s="445">
        <f t="shared" si="35"/>
        <v>0</v>
      </c>
      <c r="J135" s="53">
        <f t="shared" si="37"/>
        <v>0</v>
      </c>
      <c r="K135" s="53"/>
      <c r="L135" s="112"/>
      <c r="M135" s="53">
        <f t="shared" si="38"/>
        <v>0</v>
      </c>
      <c r="N135" s="112"/>
      <c r="O135" s="53">
        <f t="shared" si="39"/>
        <v>0</v>
      </c>
      <c r="P135" s="53">
        <f t="shared" si="40"/>
        <v>0</v>
      </c>
    </row>
    <row r="136" spans="2:16" ht="12.5">
      <c r="B136" t="str">
        <f t="shared" si="21"/>
        <v/>
      </c>
      <c r="C136" s="49">
        <f>IF(D94="","-",+C135+1)</f>
        <v>2056</v>
      </c>
      <c r="D136" s="462">
        <f>IF(F135+SUM(E$100:E135)=D$93,F135,D$93-SUM(E$100:E135))</f>
        <v>0</v>
      </c>
      <c r="E136" s="374">
        <f t="shared" si="31"/>
        <v>0</v>
      </c>
      <c r="F136" s="463">
        <f t="shared" si="32"/>
        <v>0</v>
      </c>
      <c r="G136" s="463">
        <f t="shared" si="33"/>
        <v>0</v>
      </c>
      <c r="H136" s="464">
        <f t="shared" si="34"/>
        <v>0</v>
      </c>
      <c r="I136" s="445">
        <f t="shared" si="35"/>
        <v>0</v>
      </c>
      <c r="J136" s="53">
        <f t="shared" si="37"/>
        <v>0</v>
      </c>
      <c r="K136" s="53"/>
      <c r="L136" s="112"/>
      <c r="M136" s="53">
        <f t="shared" si="38"/>
        <v>0</v>
      </c>
      <c r="N136" s="112"/>
      <c r="O136" s="53">
        <f t="shared" si="39"/>
        <v>0</v>
      </c>
      <c r="P136" s="53">
        <f t="shared" si="40"/>
        <v>0</v>
      </c>
    </row>
    <row r="137" spans="2:16" ht="12.5">
      <c r="B137" t="str">
        <f t="shared" si="21"/>
        <v/>
      </c>
      <c r="C137" s="49">
        <f>IF(D94="","-",+C136+1)</f>
        <v>2057</v>
      </c>
      <c r="D137" s="462">
        <f>IF(F136+SUM(E$100:E136)=D$93,F136,D$93-SUM(E$100:E136))</f>
        <v>0</v>
      </c>
      <c r="E137" s="374">
        <f t="shared" si="31"/>
        <v>0</v>
      </c>
      <c r="F137" s="463">
        <f t="shared" si="32"/>
        <v>0</v>
      </c>
      <c r="G137" s="463">
        <f t="shared" si="33"/>
        <v>0</v>
      </c>
      <c r="H137" s="464">
        <f t="shared" si="34"/>
        <v>0</v>
      </c>
      <c r="I137" s="445">
        <f t="shared" si="35"/>
        <v>0</v>
      </c>
      <c r="J137" s="53">
        <f t="shared" si="37"/>
        <v>0</v>
      </c>
      <c r="K137" s="53"/>
      <c r="L137" s="112"/>
      <c r="M137" s="53">
        <f t="shared" si="38"/>
        <v>0</v>
      </c>
      <c r="N137" s="112"/>
      <c r="O137" s="53">
        <f t="shared" si="39"/>
        <v>0</v>
      </c>
      <c r="P137" s="53">
        <f t="shared" si="40"/>
        <v>0</v>
      </c>
    </row>
    <row r="138" spans="2:16" ht="12.5">
      <c r="B138" t="str">
        <f t="shared" si="21"/>
        <v/>
      </c>
      <c r="C138" s="49">
        <f>IF(D94="","-",+C137+1)</f>
        <v>2058</v>
      </c>
      <c r="D138" s="462">
        <f>IF(F137+SUM(E$100:E137)=D$93,F137,D$93-SUM(E$100:E137))</f>
        <v>0</v>
      </c>
      <c r="E138" s="374">
        <f t="shared" si="31"/>
        <v>0</v>
      </c>
      <c r="F138" s="463">
        <f t="shared" si="32"/>
        <v>0</v>
      </c>
      <c r="G138" s="463">
        <f t="shared" si="33"/>
        <v>0</v>
      </c>
      <c r="H138" s="464">
        <f t="shared" si="34"/>
        <v>0</v>
      </c>
      <c r="I138" s="445">
        <f t="shared" si="35"/>
        <v>0</v>
      </c>
      <c r="J138" s="53">
        <f t="shared" si="37"/>
        <v>0</v>
      </c>
      <c r="K138" s="53"/>
      <c r="L138" s="112"/>
      <c r="M138" s="53">
        <f t="shared" si="38"/>
        <v>0</v>
      </c>
      <c r="N138" s="112"/>
      <c r="O138" s="53">
        <f t="shared" si="39"/>
        <v>0</v>
      </c>
      <c r="P138" s="53">
        <f t="shared" si="40"/>
        <v>0</v>
      </c>
    </row>
    <row r="139" spans="2:16" ht="12.5">
      <c r="B139" t="str">
        <f t="shared" si="21"/>
        <v/>
      </c>
      <c r="C139" s="49">
        <f>IF(D94="","-",+C138+1)</f>
        <v>2059</v>
      </c>
      <c r="D139" s="462">
        <f>IF(F138+SUM(E$100:E138)=D$93,F138,D$93-SUM(E$100:E138))</f>
        <v>0</v>
      </c>
      <c r="E139" s="374">
        <f t="shared" si="31"/>
        <v>0</v>
      </c>
      <c r="F139" s="463">
        <f t="shared" si="32"/>
        <v>0</v>
      </c>
      <c r="G139" s="463">
        <f t="shared" si="33"/>
        <v>0</v>
      </c>
      <c r="H139" s="464">
        <f t="shared" si="34"/>
        <v>0</v>
      </c>
      <c r="I139" s="445">
        <f t="shared" si="35"/>
        <v>0</v>
      </c>
      <c r="J139" s="53">
        <f t="shared" si="37"/>
        <v>0</v>
      </c>
      <c r="K139" s="53"/>
      <c r="L139" s="112"/>
      <c r="M139" s="53">
        <f t="shared" si="38"/>
        <v>0</v>
      </c>
      <c r="N139" s="112"/>
      <c r="O139" s="53">
        <f t="shared" si="39"/>
        <v>0</v>
      </c>
      <c r="P139" s="53">
        <f t="shared" si="40"/>
        <v>0</v>
      </c>
    </row>
    <row r="140" spans="2:16" ht="12.5">
      <c r="B140" t="str">
        <f t="shared" si="21"/>
        <v/>
      </c>
      <c r="C140" s="49">
        <f>IF(D94="","-",+C139+1)</f>
        <v>2060</v>
      </c>
      <c r="D140" s="462">
        <f>IF(F139+SUM(E$100:E139)=D$93,F139,D$93-SUM(E$100:E139))</f>
        <v>0</v>
      </c>
      <c r="E140" s="374">
        <f t="shared" si="31"/>
        <v>0</v>
      </c>
      <c r="F140" s="463">
        <f t="shared" si="32"/>
        <v>0</v>
      </c>
      <c r="G140" s="463">
        <f t="shared" si="33"/>
        <v>0</v>
      </c>
      <c r="H140" s="464">
        <f t="shared" si="34"/>
        <v>0</v>
      </c>
      <c r="I140" s="445">
        <f t="shared" si="35"/>
        <v>0</v>
      </c>
      <c r="J140" s="53">
        <f t="shared" si="37"/>
        <v>0</v>
      </c>
      <c r="K140" s="53"/>
      <c r="L140" s="112"/>
      <c r="M140" s="53">
        <f t="shared" si="38"/>
        <v>0</v>
      </c>
      <c r="N140" s="112"/>
      <c r="O140" s="53">
        <f t="shared" si="39"/>
        <v>0</v>
      </c>
      <c r="P140" s="53">
        <f t="shared" si="40"/>
        <v>0</v>
      </c>
    </row>
    <row r="141" spans="2:16" ht="12.5">
      <c r="B141" t="str">
        <f t="shared" si="21"/>
        <v/>
      </c>
      <c r="C141" s="49">
        <f>IF(D94="","-",+C140+1)</f>
        <v>2061</v>
      </c>
      <c r="D141" s="462">
        <f>IF(F140+SUM(E$100:E140)=D$93,F140,D$93-SUM(E$100:E140))</f>
        <v>0</v>
      </c>
      <c r="E141" s="374">
        <f t="shared" si="31"/>
        <v>0</v>
      </c>
      <c r="F141" s="463">
        <f t="shared" si="32"/>
        <v>0</v>
      </c>
      <c r="G141" s="463">
        <f t="shared" si="33"/>
        <v>0</v>
      </c>
      <c r="H141" s="464">
        <f t="shared" si="34"/>
        <v>0</v>
      </c>
      <c r="I141" s="445">
        <f t="shared" si="35"/>
        <v>0</v>
      </c>
      <c r="J141" s="53">
        <f t="shared" si="37"/>
        <v>0</v>
      </c>
      <c r="K141" s="53"/>
      <c r="L141" s="112"/>
      <c r="M141" s="53">
        <f t="shared" si="38"/>
        <v>0</v>
      </c>
      <c r="N141" s="112"/>
      <c r="O141" s="53">
        <f t="shared" si="39"/>
        <v>0</v>
      </c>
      <c r="P141" s="53">
        <f t="shared" si="40"/>
        <v>0</v>
      </c>
    </row>
    <row r="142" spans="2:16" ht="12.5">
      <c r="B142" t="str">
        <f t="shared" si="21"/>
        <v/>
      </c>
      <c r="C142" s="49">
        <f>IF(D94="","-",+C141+1)</f>
        <v>2062</v>
      </c>
      <c r="D142" s="462">
        <f>IF(F141+SUM(E$100:E141)=D$93,F141,D$93-SUM(E$100:E141))</f>
        <v>0</v>
      </c>
      <c r="E142" s="374">
        <f t="shared" si="31"/>
        <v>0</v>
      </c>
      <c r="F142" s="463">
        <f t="shared" si="32"/>
        <v>0</v>
      </c>
      <c r="G142" s="463">
        <f t="shared" si="33"/>
        <v>0</v>
      </c>
      <c r="H142" s="464">
        <f t="shared" si="34"/>
        <v>0</v>
      </c>
      <c r="I142" s="445">
        <f t="shared" si="35"/>
        <v>0</v>
      </c>
      <c r="J142" s="53">
        <f t="shared" si="37"/>
        <v>0</v>
      </c>
      <c r="K142" s="53"/>
      <c r="L142" s="112"/>
      <c r="M142" s="53">
        <f t="shared" si="38"/>
        <v>0</v>
      </c>
      <c r="N142" s="112"/>
      <c r="O142" s="53">
        <f t="shared" si="39"/>
        <v>0</v>
      </c>
      <c r="P142" s="53">
        <f t="shared" si="40"/>
        <v>0</v>
      </c>
    </row>
    <row r="143" spans="2:16" ht="12.5">
      <c r="B143" t="str">
        <f t="shared" si="21"/>
        <v/>
      </c>
      <c r="C143" s="49">
        <f>IF(D94="","-",+C142+1)</f>
        <v>2063</v>
      </c>
      <c r="D143" s="462">
        <f>IF(F142+SUM(E$100:E142)=D$93,F142,D$93-SUM(E$100:E142))</f>
        <v>0</v>
      </c>
      <c r="E143" s="374">
        <f t="shared" si="31"/>
        <v>0</v>
      </c>
      <c r="F143" s="463">
        <f t="shared" si="32"/>
        <v>0</v>
      </c>
      <c r="G143" s="463">
        <f t="shared" si="33"/>
        <v>0</v>
      </c>
      <c r="H143" s="464">
        <f t="shared" si="34"/>
        <v>0</v>
      </c>
      <c r="I143" s="445">
        <f t="shared" si="35"/>
        <v>0</v>
      </c>
      <c r="J143" s="53">
        <f t="shared" si="37"/>
        <v>0</v>
      </c>
      <c r="K143" s="53"/>
      <c r="L143" s="112"/>
      <c r="M143" s="53">
        <f t="shared" si="38"/>
        <v>0</v>
      </c>
      <c r="N143" s="112"/>
      <c r="O143" s="53">
        <f t="shared" si="39"/>
        <v>0</v>
      </c>
      <c r="P143" s="53">
        <f t="shared" si="40"/>
        <v>0</v>
      </c>
    </row>
    <row r="144" spans="2:16" ht="12.5">
      <c r="B144" t="str">
        <f t="shared" si="21"/>
        <v/>
      </c>
      <c r="C144" s="49">
        <f>IF(D94="","-",+C143+1)</f>
        <v>2064</v>
      </c>
      <c r="D144" s="462">
        <f>IF(F143+SUM(E$100:E143)=D$93,F143,D$93-SUM(E$100:E143))</f>
        <v>0</v>
      </c>
      <c r="E144" s="374">
        <f t="shared" si="31"/>
        <v>0</v>
      </c>
      <c r="F144" s="463">
        <f t="shared" si="32"/>
        <v>0</v>
      </c>
      <c r="G144" s="463">
        <f t="shared" si="33"/>
        <v>0</v>
      </c>
      <c r="H144" s="464">
        <f t="shared" si="34"/>
        <v>0</v>
      </c>
      <c r="I144" s="445">
        <f t="shared" si="35"/>
        <v>0</v>
      </c>
      <c r="J144" s="53">
        <f t="shared" si="37"/>
        <v>0</v>
      </c>
      <c r="K144" s="53"/>
      <c r="L144" s="112"/>
      <c r="M144" s="53">
        <f t="shared" si="38"/>
        <v>0</v>
      </c>
      <c r="N144" s="112"/>
      <c r="O144" s="53">
        <f t="shared" si="39"/>
        <v>0</v>
      </c>
      <c r="P144" s="53">
        <f t="shared" si="40"/>
        <v>0</v>
      </c>
    </row>
    <row r="145" spans="2:16" ht="12.5">
      <c r="B145" t="str">
        <f t="shared" si="21"/>
        <v/>
      </c>
      <c r="C145" s="49">
        <f>IF(D94="","-",+C144+1)</f>
        <v>2065</v>
      </c>
      <c r="D145" s="462">
        <f>IF(F144+SUM(E$100:E144)=D$93,F144,D$93-SUM(E$100:E144))</f>
        <v>0</v>
      </c>
      <c r="E145" s="374">
        <f t="shared" si="31"/>
        <v>0</v>
      </c>
      <c r="F145" s="463">
        <f t="shared" si="32"/>
        <v>0</v>
      </c>
      <c r="G145" s="463">
        <f t="shared" si="33"/>
        <v>0</v>
      </c>
      <c r="H145" s="464">
        <f t="shared" si="34"/>
        <v>0</v>
      </c>
      <c r="I145" s="445">
        <f t="shared" si="35"/>
        <v>0</v>
      </c>
      <c r="J145" s="53">
        <f t="shared" si="37"/>
        <v>0</v>
      </c>
      <c r="K145" s="53"/>
      <c r="L145" s="112"/>
      <c r="M145" s="53">
        <f t="shared" si="38"/>
        <v>0</v>
      </c>
      <c r="N145" s="112"/>
      <c r="O145" s="53">
        <f t="shared" si="39"/>
        <v>0</v>
      </c>
      <c r="P145" s="53">
        <f t="shared" si="40"/>
        <v>0</v>
      </c>
    </row>
    <row r="146" spans="2:16" ht="12.5">
      <c r="B146" t="str">
        <f t="shared" si="21"/>
        <v/>
      </c>
      <c r="C146" s="49">
        <f>IF(D94="","-",+C145+1)</f>
        <v>2066</v>
      </c>
      <c r="D146" s="462">
        <f>IF(F145+SUM(E$100:E145)=D$93,F145,D$93-SUM(E$100:E145))</f>
        <v>0</v>
      </c>
      <c r="E146" s="374">
        <f t="shared" si="31"/>
        <v>0</v>
      </c>
      <c r="F146" s="463">
        <f t="shared" si="32"/>
        <v>0</v>
      </c>
      <c r="G146" s="463">
        <f t="shared" si="33"/>
        <v>0</v>
      </c>
      <c r="H146" s="464">
        <f t="shared" si="34"/>
        <v>0</v>
      </c>
      <c r="I146" s="445">
        <f t="shared" si="35"/>
        <v>0</v>
      </c>
      <c r="J146" s="53">
        <f t="shared" si="37"/>
        <v>0</v>
      </c>
      <c r="K146" s="53"/>
      <c r="L146" s="112"/>
      <c r="M146" s="53">
        <f t="shared" si="38"/>
        <v>0</v>
      </c>
      <c r="N146" s="112"/>
      <c r="O146" s="53">
        <f t="shared" si="39"/>
        <v>0</v>
      </c>
      <c r="P146" s="53">
        <f t="shared" si="40"/>
        <v>0</v>
      </c>
    </row>
    <row r="147" spans="2:16" ht="12.5">
      <c r="B147" t="str">
        <f t="shared" si="21"/>
        <v/>
      </c>
      <c r="C147" s="49">
        <f>IF(D94="","-",+C146+1)</f>
        <v>2067</v>
      </c>
      <c r="D147" s="462">
        <f>IF(F146+SUM(E$100:E146)=D$93,F146,D$93-SUM(E$100:E146))</f>
        <v>0</v>
      </c>
      <c r="E147" s="374">
        <f t="shared" si="31"/>
        <v>0</v>
      </c>
      <c r="F147" s="463">
        <f t="shared" si="32"/>
        <v>0</v>
      </c>
      <c r="G147" s="463">
        <f t="shared" si="33"/>
        <v>0</v>
      </c>
      <c r="H147" s="464">
        <f t="shared" si="34"/>
        <v>0</v>
      </c>
      <c r="I147" s="445">
        <f t="shared" si="35"/>
        <v>0</v>
      </c>
      <c r="J147" s="53">
        <f t="shared" si="37"/>
        <v>0</v>
      </c>
      <c r="K147" s="53"/>
      <c r="L147" s="112"/>
      <c r="M147" s="53">
        <f t="shared" si="38"/>
        <v>0</v>
      </c>
      <c r="N147" s="112"/>
      <c r="O147" s="53">
        <f t="shared" si="39"/>
        <v>0</v>
      </c>
      <c r="P147" s="53">
        <f t="shared" si="40"/>
        <v>0</v>
      </c>
    </row>
    <row r="148" spans="2:16" ht="12.5">
      <c r="B148" t="str">
        <f t="shared" si="21"/>
        <v/>
      </c>
      <c r="C148" s="49">
        <f>IF(D94="","-",+C147+1)</f>
        <v>2068</v>
      </c>
      <c r="D148" s="462">
        <f>IF(F147+SUM(E$100:E147)=D$93,F147,D$93-SUM(E$100:E147))</f>
        <v>0</v>
      </c>
      <c r="E148" s="374">
        <f t="shared" si="31"/>
        <v>0</v>
      </c>
      <c r="F148" s="463">
        <f t="shared" si="32"/>
        <v>0</v>
      </c>
      <c r="G148" s="463">
        <f t="shared" si="33"/>
        <v>0</v>
      </c>
      <c r="H148" s="464">
        <f t="shared" si="34"/>
        <v>0</v>
      </c>
      <c r="I148" s="445">
        <f t="shared" si="35"/>
        <v>0</v>
      </c>
      <c r="J148" s="53">
        <f t="shared" si="37"/>
        <v>0</v>
      </c>
      <c r="K148" s="53"/>
      <c r="L148" s="112"/>
      <c r="M148" s="53">
        <f t="shared" si="38"/>
        <v>0</v>
      </c>
      <c r="N148" s="112"/>
      <c r="O148" s="53">
        <f t="shared" si="39"/>
        <v>0</v>
      </c>
      <c r="P148" s="53">
        <f t="shared" si="40"/>
        <v>0</v>
      </c>
    </row>
    <row r="149" spans="2:16" ht="12.5">
      <c r="B149" t="str">
        <f t="shared" si="21"/>
        <v/>
      </c>
      <c r="C149" s="49">
        <f>IF(D94="","-",+C148+1)</f>
        <v>2069</v>
      </c>
      <c r="D149" s="462">
        <f>IF(F148+SUM(E$100:E148)=D$93,F148,D$93-SUM(E$100:E148))</f>
        <v>0</v>
      </c>
      <c r="E149" s="374">
        <f t="shared" si="31"/>
        <v>0</v>
      </c>
      <c r="F149" s="463">
        <f t="shared" si="32"/>
        <v>0</v>
      </c>
      <c r="G149" s="463">
        <f t="shared" si="33"/>
        <v>0</v>
      </c>
      <c r="H149" s="464">
        <f t="shared" si="34"/>
        <v>0</v>
      </c>
      <c r="I149" s="445">
        <f t="shared" si="35"/>
        <v>0</v>
      </c>
      <c r="J149" s="53">
        <f t="shared" si="37"/>
        <v>0</v>
      </c>
      <c r="K149" s="53"/>
      <c r="L149" s="112"/>
      <c r="M149" s="53">
        <f t="shared" si="38"/>
        <v>0</v>
      </c>
      <c r="N149" s="112"/>
      <c r="O149" s="53">
        <f t="shared" si="39"/>
        <v>0</v>
      </c>
      <c r="P149" s="53">
        <f t="shared" si="40"/>
        <v>0</v>
      </c>
    </row>
    <row r="150" spans="2:16" ht="12.5">
      <c r="B150" t="str">
        <f t="shared" si="21"/>
        <v/>
      </c>
      <c r="C150" s="49">
        <f>IF(D94="","-",+C149+1)</f>
        <v>2070</v>
      </c>
      <c r="D150" s="462">
        <f>IF(F149+SUM(E$100:E149)=D$93,F149,D$93-SUM(E$100:E149))</f>
        <v>0</v>
      </c>
      <c r="E150" s="374">
        <f t="shared" si="31"/>
        <v>0</v>
      </c>
      <c r="F150" s="463">
        <f t="shared" si="32"/>
        <v>0</v>
      </c>
      <c r="G150" s="463">
        <f t="shared" si="33"/>
        <v>0</v>
      </c>
      <c r="H150" s="464">
        <f t="shared" si="34"/>
        <v>0</v>
      </c>
      <c r="I150" s="445">
        <f t="shared" si="35"/>
        <v>0</v>
      </c>
      <c r="J150" s="53">
        <f t="shared" si="37"/>
        <v>0</v>
      </c>
      <c r="K150" s="53"/>
      <c r="L150" s="112"/>
      <c r="M150" s="53">
        <f t="shared" si="38"/>
        <v>0</v>
      </c>
      <c r="N150" s="112"/>
      <c r="O150" s="53">
        <f t="shared" si="39"/>
        <v>0</v>
      </c>
      <c r="P150" s="53">
        <f t="shared" si="40"/>
        <v>0</v>
      </c>
    </row>
    <row r="151" spans="2:16" ht="12.5">
      <c r="B151" t="str">
        <f t="shared" si="21"/>
        <v/>
      </c>
      <c r="C151" s="49">
        <f>IF(D94="","-",+C150+1)</f>
        <v>2071</v>
      </c>
      <c r="D151" s="462">
        <f>IF(F150+SUM(E$100:E150)=D$93,F150,D$93-SUM(E$100:E150))</f>
        <v>0</v>
      </c>
      <c r="E151" s="374">
        <f t="shared" si="31"/>
        <v>0</v>
      </c>
      <c r="F151" s="463">
        <f t="shared" si="32"/>
        <v>0</v>
      </c>
      <c r="G151" s="463">
        <f t="shared" si="33"/>
        <v>0</v>
      </c>
      <c r="H151" s="464">
        <f t="shared" si="34"/>
        <v>0</v>
      </c>
      <c r="I151" s="445">
        <f t="shared" si="35"/>
        <v>0</v>
      </c>
      <c r="J151" s="53">
        <f t="shared" si="37"/>
        <v>0</v>
      </c>
      <c r="K151" s="53"/>
      <c r="L151" s="112"/>
      <c r="M151" s="53">
        <f t="shared" si="38"/>
        <v>0</v>
      </c>
      <c r="N151" s="112"/>
      <c r="O151" s="53">
        <f t="shared" si="39"/>
        <v>0</v>
      </c>
      <c r="P151" s="53">
        <f t="shared" si="40"/>
        <v>0</v>
      </c>
    </row>
    <row r="152" spans="2:16" ht="12.5">
      <c r="B152" t="str">
        <f t="shared" si="21"/>
        <v/>
      </c>
      <c r="C152" s="49">
        <f>IF(D94="","-",+C151+1)</f>
        <v>2072</v>
      </c>
      <c r="D152" s="462">
        <f>IF(F151+SUM(E$100:E151)=D$93,F151,D$93-SUM(E$100:E151))</f>
        <v>0</v>
      </c>
      <c r="E152" s="374">
        <f t="shared" si="31"/>
        <v>0</v>
      </c>
      <c r="F152" s="463">
        <f t="shared" si="32"/>
        <v>0</v>
      </c>
      <c r="G152" s="463">
        <f t="shared" si="33"/>
        <v>0</v>
      </c>
      <c r="H152" s="464">
        <f t="shared" si="34"/>
        <v>0</v>
      </c>
      <c r="I152" s="445">
        <f t="shared" si="35"/>
        <v>0</v>
      </c>
      <c r="J152" s="53">
        <f t="shared" si="37"/>
        <v>0</v>
      </c>
      <c r="K152" s="53"/>
      <c r="L152" s="112"/>
      <c r="M152" s="53">
        <f t="shared" si="38"/>
        <v>0</v>
      </c>
      <c r="N152" s="112"/>
      <c r="O152" s="53">
        <f t="shared" si="39"/>
        <v>0</v>
      </c>
      <c r="P152" s="53">
        <f t="shared" si="40"/>
        <v>0</v>
      </c>
    </row>
    <row r="153" spans="2:16" ht="12.5">
      <c r="B153" t="str">
        <f t="shared" si="21"/>
        <v/>
      </c>
      <c r="C153" s="49">
        <f>IF(D94="","-",+C152+1)</f>
        <v>2073</v>
      </c>
      <c r="D153" s="462">
        <f>IF(F152+SUM(E$100:E152)=D$93,F152,D$93-SUM(E$100:E152))</f>
        <v>0</v>
      </c>
      <c r="E153" s="374">
        <f t="shared" si="31"/>
        <v>0</v>
      </c>
      <c r="F153" s="463">
        <f t="shared" si="32"/>
        <v>0</v>
      </c>
      <c r="G153" s="463">
        <f t="shared" si="33"/>
        <v>0</v>
      </c>
      <c r="H153" s="464">
        <f t="shared" si="34"/>
        <v>0</v>
      </c>
      <c r="I153" s="445">
        <f t="shared" si="35"/>
        <v>0</v>
      </c>
      <c r="J153" s="53">
        <f t="shared" si="37"/>
        <v>0</v>
      </c>
      <c r="K153" s="53"/>
      <c r="L153" s="112"/>
      <c r="M153" s="53">
        <f t="shared" si="38"/>
        <v>0</v>
      </c>
      <c r="N153" s="112"/>
      <c r="O153" s="53">
        <f t="shared" si="39"/>
        <v>0</v>
      </c>
      <c r="P153" s="53">
        <f t="shared" si="40"/>
        <v>0</v>
      </c>
    </row>
    <row r="154" spans="2:16" ht="12.5">
      <c r="B154" t="str">
        <f t="shared" si="21"/>
        <v/>
      </c>
      <c r="C154" s="49">
        <f>IF(D94="","-",+C153+1)</f>
        <v>2074</v>
      </c>
      <c r="D154" s="462">
        <f>IF(F153+SUM(E$100:E153)=D$93,F153,D$93-SUM(E$100:E153))</f>
        <v>0</v>
      </c>
      <c r="E154" s="374">
        <f t="shared" si="31"/>
        <v>0</v>
      </c>
      <c r="F154" s="463">
        <f t="shared" si="32"/>
        <v>0</v>
      </c>
      <c r="G154" s="463">
        <f t="shared" si="33"/>
        <v>0</v>
      </c>
      <c r="H154" s="464">
        <f t="shared" si="34"/>
        <v>0</v>
      </c>
      <c r="I154" s="445">
        <f t="shared" si="35"/>
        <v>0</v>
      </c>
      <c r="J154" s="53">
        <f t="shared" si="37"/>
        <v>0</v>
      </c>
      <c r="K154" s="53"/>
      <c r="L154" s="112"/>
      <c r="M154" s="53">
        <f t="shared" si="38"/>
        <v>0</v>
      </c>
      <c r="N154" s="112"/>
      <c r="O154" s="53">
        <f t="shared" si="39"/>
        <v>0</v>
      </c>
      <c r="P154" s="53">
        <f t="shared" si="40"/>
        <v>0</v>
      </c>
    </row>
    <row r="155" spans="2:16" ht="13" thickBot="1">
      <c r="B155" t="str">
        <f t="shared" si="21"/>
        <v/>
      </c>
      <c r="C155" s="58">
        <f>IF(D94="","-",+C154+1)</f>
        <v>2075</v>
      </c>
      <c r="D155" s="465">
        <f>IF(F154+SUM(E$100:E154)=D$93,F154,D$93-SUM(E$100:E154))</f>
        <v>0</v>
      </c>
      <c r="E155" s="386">
        <f t="shared" si="31"/>
        <v>0</v>
      </c>
      <c r="F155" s="466">
        <f t="shared" si="32"/>
        <v>0</v>
      </c>
      <c r="G155" s="466">
        <f t="shared" si="33"/>
        <v>0</v>
      </c>
      <c r="H155" s="464">
        <f t="shared" si="34"/>
        <v>0</v>
      </c>
      <c r="I155" s="442">
        <f t="shared" si="35"/>
        <v>0</v>
      </c>
      <c r="J155" s="63">
        <f t="shared" si="37"/>
        <v>0</v>
      </c>
      <c r="K155" s="53"/>
      <c r="L155" s="113"/>
      <c r="M155" s="63">
        <f t="shared" si="38"/>
        <v>0</v>
      </c>
      <c r="N155" s="113"/>
      <c r="O155" s="63">
        <f t="shared" si="39"/>
        <v>0</v>
      </c>
      <c r="P155" s="63">
        <f t="shared" si="40"/>
        <v>0</v>
      </c>
    </row>
    <row r="156" spans="2:16" ht="12.5">
      <c r="C156" s="11" t="s">
        <v>75</v>
      </c>
      <c r="D156" s="13"/>
      <c r="E156" s="13">
        <f>SUM(E100:E155)</f>
        <v>3721553.9999999995</v>
      </c>
      <c r="F156" s="13"/>
      <c r="G156" s="13"/>
      <c r="H156" s="13">
        <f>SUM(H100:H155)</f>
        <v>7560634.9468570938</v>
      </c>
      <c r="I156" s="13">
        <f>SUM(I100:I155)</f>
        <v>7560634.9468570938</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19" priority="1" stopIfTrue="1" operator="equal">
      <formula>$I$10</formula>
    </cfRule>
  </conditionalFormatting>
  <conditionalFormatting sqref="C100:C155">
    <cfRule type="cellIs" dxfId="18" priority="3" stopIfTrue="1" operator="equal">
      <formula>$J$93</formula>
    </cfRule>
  </conditionalFormatting>
  <pageMargins left="0.5" right="0.25" top="1" bottom="0.5" header="0.25" footer="0.5"/>
  <pageSetup scale="47" orientation="landscape" r:id="rId1"/>
  <headerFooter>
    <oddHeader xml:space="preserve">&amp;R&amp;18AEPTCo - SPP Formula Rate
&amp;A TCOS - Worksheets F and G
Section IV -- (BPU Project Tables)
Page: &amp;P of &amp;N
</oddHeader>
    <oddFooter>&amp;L&amp;A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63"/>
  <sheetViews>
    <sheetView topLeftCell="A91" zoomScale="80" zoomScaleNormal="80" workbookViewId="0">
      <selection activeCell="L101" sqref="L101:O102"/>
    </sheetView>
  </sheetViews>
  <sheetFormatPr defaultRowHeight="12.5"/>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21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499206.998605998</v>
      </c>
      <c r="P5" s="1"/>
    </row>
    <row r="6" spans="1:16" ht="15.5">
      <c r="C6" s="6"/>
      <c r="D6" s="2"/>
      <c r="E6" s="1"/>
      <c r="F6" s="1"/>
      <c r="G6" s="1"/>
      <c r="H6" s="20"/>
      <c r="I6" s="20"/>
      <c r="J6" s="21"/>
      <c r="K6" s="22" t="s">
        <v>243</v>
      </c>
      <c r="L6" s="23"/>
      <c r="M6" s="1"/>
      <c r="N6" s="24">
        <f>VLOOKUP(I10,C17:I73,6)</f>
        <v>499206.998605998</v>
      </c>
      <c r="O6" s="1"/>
      <c r="P6" s="1"/>
    </row>
    <row r="7" spans="1:16" ht="13.5" thickBot="1">
      <c r="C7" s="25" t="s">
        <v>46</v>
      </c>
      <c r="D7" s="87" t="s">
        <v>315</v>
      </c>
      <c r="E7" s="1"/>
      <c r="F7" s="1"/>
      <c r="G7" s="1"/>
      <c r="H7" s="3"/>
      <c r="I7" s="3"/>
      <c r="J7" s="13"/>
      <c r="K7" s="26" t="s">
        <v>47</v>
      </c>
      <c r="L7" s="27"/>
      <c r="M7" s="27"/>
      <c r="N7" s="28">
        <f>+N6-N5</f>
        <v>0</v>
      </c>
      <c r="O7" s="1"/>
      <c r="P7" s="1"/>
    </row>
    <row r="8" spans="1:16" ht="13.5" thickBot="1">
      <c r="C8" s="29"/>
      <c r="D8" s="29"/>
      <c r="E8" s="10"/>
      <c r="F8" s="10"/>
      <c r="G8" s="10"/>
      <c r="H8" s="10"/>
      <c r="I8" s="10"/>
      <c r="J8" s="10"/>
      <c r="K8" s="10"/>
      <c r="L8" s="10"/>
      <c r="M8" s="10"/>
      <c r="N8" s="10"/>
      <c r="O8" s="10"/>
      <c r="P8" s="1"/>
    </row>
    <row r="9" spans="1:16" ht="13.5" thickBot="1">
      <c r="C9" s="30" t="s">
        <v>48</v>
      </c>
      <c r="D9" s="89" t="s">
        <v>316</v>
      </c>
      <c r="E9" s="461" t="s">
        <v>320</v>
      </c>
      <c r="F9" s="31"/>
      <c r="G9" s="472" t="s">
        <v>345</v>
      </c>
      <c r="H9" s="31"/>
      <c r="I9" s="32"/>
      <c r="J9" s="33"/>
      <c r="P9" s="1"/>
    </row>
    <row r="10" spans="1:16" ht="13">
      <c r="C10" s="34" t="s">
        <v>49</v>
      </c>
      <c r="D10" s="35">
        <v>3900461.0100000002</v>
      </c>
      <c r="E10" s="1" t="s">
        <v>50</v>
      </c>
      <c r="G10" s="2"/>
      <c r="H10" s="2"/>
      <c r="I10" s="36">
        <f>+'OKT.WS.F.BPU.ATRR.Projected'!R101</f>
        <v>2026</v>
      </c>
      <c r="J10" s="33"/>
      <c r="K10" s="13" t="s">
        <v>51</v>
      </c>
      <c r="O10" s="1"/>
      <c r="P10" s="1"/>
    </row>
    <row r="11" spans="1:16">
      <c r="C11" s="34" t="s">
        <v>52</v>
      </c>
      <c r="D11" s="37">
        <v>2022</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
        <v>6</v>
      </c>
      <c r="E12" s="34" t="s">
        <v>55</v>
      </c>
      <c r="F12" s="2"/>
      <c r="I12" s="40">
        <f>'OKT.WS.F.BPU.ATRR.Projected'!$F$79</f>
        <v>0.1095320357910306</v>
      </c>
      <c r="J12" s="7"/>
      <c r="K12" t="s">
        <v>56</v>
      </c>
      <c r="O12" s="1"/>
      <c r="P12" s="1"/>
    </row>
    <row r="13" spans="1:16">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130015.36700000001</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3" thickBot="1">
      <c r="B17" t="str">
        <f t="shared" ref="B17:B71" si="0">IF(D17=F16,"","IU")</f>
        <v>IU</v>
      </c>
      <c r="C17" s="49">
        <f>IF(D11= "","-",D11)</f>
        <v>2022</v>
      </c>
      <c r="D17" s="456">
        <v>0</v>
      </c>
      <c r="E17" s="457">
        <v>10694.898989898989</v>
      </c>
      <c r="F17" s="458">
        <v>2106895.1010101009</v>
      </c>
      <c r="G17" s="457">
        <v>131587.24825136422</v>
      </c>
      <c r="H17" s="459">
        <v>131587.24825136422</v>
      </c>
      <c r="I17" s="51">
        <f t="shared" ref="I17:I71" si="1">H17-G17</f>
        <v>0</v>
      </c>
      <c r="J17" s="51"/>
      <c r="K17" s="114">
        <f>+G17</f>
        <v>131587.24825136422</v>
      </c>
      <c r="L17" s="52">
        <f t="shared" ref="L17" si="2">IF(K17&lt;&gt;0,+G17-K17,0)</f>
        <v>0</v>
      </c>
      <c r="M17" s="114">
        <f>+H17</f>
        <v>131587.24825136422</v>
      </c>
      <c r="N17" s="52">
        <f t="shared" ref="N17:N71" si="3">IF(M17&lt;&gt;0,+H17-M17,0)</f>
        <v>0</v>
      </c>
      <c r="O17" s="53">
        <f t="shared" ref="O17:O71" si="4">+N17-L17</f>
        <v>0</v>
      </c>
      <c r="P17" s="1"/>
    </row>
    <row r="18" spans="2:16" ht="13" thickBot="1">
      <c r="B18" t="str">
        <f t="shared" si="0"/>
        <v>IU</v>
      </c>
      <c r="C18" s="49">
        <f>IF(D11="","-",+C17+1)</f>
        <v>2023</v>
      </c>
      <c r="D18" s="433">
        <v>6142792.1010101009</v>
      </c>
      <c r="E18" s="432">
        <v>198499.5806451613</v>
      </c>
      <c r="F18" s="433">
        <v>5944292.5203649392</v>
      </c>
      <c r="G18" s="432">
        <v>881618.42255373427</v>
      </c>
      <c r="H18" s="436">
        <v>881618.42255373427</v>
      </c>
      <c r="I18" s="51">
        <f t="shared" si="1"/>
        <v>0</v>
      </c>
      <c r="J18" s="51"/>
      <c r="K18" s="114">
        <f t="shared" ref="K18:K19" si="5">+G18</f>
        <v>881618.42255373427</v>
      </c>
      <c r="L18" s="52">
        <f t="shared" ref="L18:L19" si="6">IF(K18&lt;&gt;0,+G18-K18,0)</f>
        <v>0</v>
      </c>
      <c r="M18" s="114">
        <f t="shared" ref="M18:M19" si="7">+H18</f>
        <v>881618.42255373427</v>
      </c>
      <c r="N18" s="52">
        <f t="shared" ref="N18:N19" si="8">IF(M18&lt;&gt;0,+H18-M18,0)</f>
        <v>0</v>
      </c>
      <c r="O18" s="53">
        <f t="shared" ref="O18:O19" si="9">+N18-L18</f>
        <v>0</v>
      </c>
      <c r="P18" s="1"/>
    </row>
    <row r="19" spans="2:16" ht="13" thickBot="1">
      <c r="B19" t="str">
        <f t="shared" si="0"/>
        <v>IU</v>
      </c>
      <c r="C19" s="49">
        <f>IF(D11="","-",+C18+1)</f>
        <v>2024</v>
      </c>
      <c r="D19" s="433">
        <v>3691117.9903649399</v>
      </c>
      <c r="E19" s="432">
        <v>125816.53129032259</v>
      </c>
      <c r="F19" s="433">
        <v>3565301.4590746174</v>
      </c>
      <c r="G19" s="432">
        <v>539184.39064758178</v>
      </c>
      <c r="H19" s="436">
        <v>539184.39064758178</v>
      </c>
      <c r="I19" s="51">
        <f t="shared" si="1"/>
        <v>0</v>
      </c>
      <c r="J19" s="51"/>
      <c r="K19" s="114">
        <f t="shared" si="5"/>
        <v>539184.39064758178</v>
      </c>
      <c r="L19" s="52">
        <f t="shared" si="6"/>
        <v>0</v>
      </c>
      <c r="M19" s="114">
        <f t="shared" si="7"/>
        <v>539184.39064758178</v>
      </c>
      <c r="N19" s="52">
        <f t="shared" si="8"/>
        <v>0</v>
      </c>
      <c r="O19" s="53">
        <f t="shared" si="9"/>
        <v>0</v>
      </c>
      <c r="P19" s="1"/>
    </row>
    <row r="20" spans="2:16">
      <c r="B20" t="str">
        <f t="shared" si="0"/>
        <v>IU</v>
      </c>
      <c r="C20" s="49">
        <f>IF(D11="","-",+C19+1)</f>
        <v>2025</v>
      </c>
      <c r="D20" s="433">
        <v>3559449.9890746172</v>
      </c>
      <c r="E20" s="432">
        <v>129815.36666666667</v>
      </c>
      <c r="F20" s="433">
        <v>3429634.6224079505</v>
      </c>
      <c r="G20" s="432">
        <v>529765.47986001836</v>
      </c>
      <c r="H20" s="436">
        <v>529765.47986001836</v>
      </c>
      <c r="I20" s="51">
        <f t="shared" si="1"/>
        <v>0</v>
      </c>
      <c r="J20" s="51"/>
      <c r="K20" s="114">
        <f t="shared" ref="K20" si="10">+G20</f>
        <v>529765.47986001836</v>
      </c>
      <c r="L20" s="52">
        <f t="shared" ref="L20" si="11">IF(K20&lt;&gt;0,+G20-K20,0)</f>
        <v>0</v>
      </c>
      <c r="M20" s="114">
        <f t="shared" ref="M20" si="12">+H20</f>
        <v>529765.47986001836</v>
      </c>
      <c r="N20" s="52">
        <f t="shared" ref="N20" si="13">IF(M20&lt;&gt;0,+H20-M20,0)</f>
        <v>0</v>
      </c>
      <c r="O20" s="53">
        <f t="shared" ref="O20" si="14">+N20-L20</f>
        <v>0</v>
      </c>
      <c r="P20" s="1"/>
    </row>
    <row r="21" spans="2:16" ht="13">
      <c r="B21" t="str">
        <f t="shared" si="0"/>
        <v>IU</v>
      </c>
      <c r="C21" s="479">
        <f>IF(D11="","-",+C20+1)</f>
        <v>2026</v>
      </c>
      <c r="D21" s="54">
        <f>IF(F20+SUM(E$17:E20)=D$10,F20,D$10-SUM(E$17:E20))</f>
        <v>3435634.6324079507</v>
      </c>
      <c r="E21" s="55">
        <f t="shared" ref="E21:E71" si="15">IF(+I$14&lt;F20,I$14,D21)</f>
        <v>130015.36700000001</v>
      </c>
      <c r="F21" s="54">
        <f t="shared" ref="F21:F71" si="16">+D21-E21</f>
        <v>3305619.2654079506</v>
      </c>
      <c r="G21" s="56">
        <f t="shared" ref="G21:G71" si="17">(D21+F21)/2*I$12+E21</f>
        <v>499206.998605998</v>
      </c>
      <c r="H21" s="41">
        <f t="shared" ref="H21:H71" si="18">+(D21+F21)/2*I$13+E21</f>
        <v>499206.998605998</v>
      </c>
      <c r="I21" s="51">
        <f t="shared" si="1"/>
        <v>0</v>
      </c>
      <c r="J21" s="51"/>
      <c r="K21" s="112"/>
      <c r="L21" s="53">
        <f t="shared" ref="L21:L71" si="19">IF(K21&lt;&gt;0,+G21-K21,0)</f>
        <v>0</v>
      </c>
      <c r="M21" s="112"/>
      <c r="N21" s="53">
        <f t="shared" si="3"/>
        <v>0</v>
      </c>
      <c r="O21" s="53">
        <f t="shared" si="4"/>
        <v>0</v>
      </c>
      <c r="P21" s="1"/>
    </row>
    <row r="22" spans="2:16">
      <c r="B22" t="str">
        <f t="shared" si="0"/>
        <v/>
      </c>
      <c r="C22" s="49">
        <f>IF(D11="","-",+C21+1)</f>
        <v>2027</v>
      </c>
      <c r="D22" s="54">
        <f>IF(F21+SUM(E$17:E21)=D$10,F21,D$10-SUM(E$17:E21))</f>
        <v>3305619.2654079506</v>
      </c>
      <c r="E22" s="55">
        <f t="shared" si="15"/>
        <v>130015.36700000001</v>
      </c>
      <c r="F22" s="54">
        <f t="shared" si="16"/>
        <v>3175603.8984079505</v>
      </c>
      <c r="G22" s="56">
        <f t="shared" si="17"/>
        <v>484966.15077436995</v>
      </c>
      <c r="H22" s="41">
        <f t="shared" si="18"/>
        <v>484966.15077436995</v>
      </c>
      <c r="I22" s="51">
        <f t="shared" si="1"/>
        <v>0</v>
      </c>
      <c r="J22" s="51"/>
      <c r="K22" s="112"/>
      <c r="L22" s="53">
        <f t="shared" si="19"/>
        <v>0</v>
      </c>
      <c r="M22" s="112"/>
      <c r="N22" s="53">
        <f t="shared" si="3"/>
        <v>0</v>
      </c>
      <c r="O22" s="53">
        <f t="shared" si="4"/>
        <v>0</v>
      </c>
      <c r="P22" s="1"/>
    </row>
    <row r="23" spans="2:16">
      <c r="B23" t="str">
        <f t="shared" si="0"/>
        <v/>
      </c>
      <c r="C23" s="49">
        <f>IF(D11="","-",+C22+1)</f>
        <v>2028</v>
      </c>
      <c r="D23" s="54">
        <f>IF(F22+SUM(E$17:E22)=D$10,F22,D$10-SUM(E$17:E22))</f>
        <v>3175603.8984079505</v>
      </c>
      <c r="E23" s="55">
        <f t="shared" si="15"/>
        <v>130015.36700000001</v>
      </c>
      <c r="F23" s="54">
        <f t="shared" si="16"/>
        <v>3045588.5314079504</v>
      </c>
      <c r="G23" s="56">
        <f t="shared" si="17"/>
        <v>470725.30294274201</v>
      </c>
      <c r="H23" s="41">
        <f t="shared" si="18"/>
        <v>470725.30294274201</v>
      </c>
      <c r="I23" s="51">
        <f t="shared" si="1"/>
        <v>0</v>
      </c>
      <c r="J23" s="51"/>
      <c r="K23" s="112"/>
      <c r="L23" s="53">
        <f t="shared" si="19"/>
        <v>0</v>
      </c>
      <c r="M23" s="112"/>
      <c r="N23" s="53">
        <f t="shared" si="3"/>
        <v>0</v>
      </c>
      <c r="O23" s="53">
        <f t="shared" si="4"/>
        <v>0</v>
      </c>
      <c r="P23" s="1"/>
    </row>
    <row r="24" spans="2:16">
      <c r="B24" t="str">
        <f t="shared" si="0"/>
        <v/>
      </c>
      <c r="C24" s="49">
        <f>IF(D11="","-",+C23+1)</f>
        <v>2029</v>
      </c>
      <c r="D24" s="54">
        <f>IF(F23+SUM(E$17:E23)=D$10,F23,D$10-SUM(E$17:E23))</f>
        <v>3045588.5314079504</v>
      </c>
      <c r="E24" s="55">
        <f t="shared" si="15"/>
        <v>130015.36700000001</v>
      </c>
      <c r="F24" s="54">
        <f t="shared" si="16"/>
        <v>2915573.1644079504</v>
      </c>
      <c r="G24" s="56">
        <f t="shared" si="17"/>
        <v>456484.45511111396</v>
      </c>
      <c r="H24" s="41">
        <f t="shared" si="18"/>
        <v>456484.45511111396</v>
      </c>
      <c r="I24" s="51">
        <f t="shared" si="1"/>
        <v>0</v>
      </c>
      <c r="J24" s="51"/>
      <c r="K24" s="112"/>
      <c r="L24" s="53">
        <f t="shared" si="19"/>
        <v>0</v>
      </c>
      <c r="M24" s="112"/>
      <c r="N24" s="53">
        <f t="shared" si="3"/>
        <v>0</v>
      </c>
      <c r="O24" s="53">
        <f t="shared" si="4"/>
        <v>0</v>
      </c>
      <c r="P24" s="1"/>
    </row>
    <row r="25" spans="2:16">
      <c r="B25" t="str">
        <f t="shared" si="0"/>
        <v/>
      </c>
      <c r="C25" s="49">
        <f>IF(D11="","-",+C24+1)</f>
        <v>2030</v>
      </c>
      <c r="D25" s="54">
        <f>IF(F24+SUM(E$17:E24)=D$10,F24,D$10-SUM(E$17:E24))</f>
        <v>2915573.1644079504</v>
      </c>
      <c r="E25" s="55">
        <f t="shared" si="15"/>
        <v>130015.36700000001</v>
      </c>
      <c r="F25" s="54">
        <f t="shared" si="16"/>
        <v>2785557.7974079503</v>
      </c>
      <c r="G25" s="56">
        <f t="shared" si="17"/>
        <v>442243.60727948602</v>
      </c>
      <c r="H25" s="41">
        <f t="shared" si="18"/>
        <v>442243.60727948602</v>
      </c>
      <c r="I25" s="51">
        <f t="shared" si="1"/>
        <v>0</v>
      </c>
      <c r="J25" s="51"/>
      <c r="K25" s="112"/>
      <c r="L25" s="53">
        <f t="shared" si="19"/>
        <v>0</v>
      </c>
      <c r="M25" s="112"/>
      <c r="N25" s="53">
        <f t="shared" si="3"/>
        <v>0</v>
      </c>
      <c r="O25" s="53">
        <f t="shared" si="4"/>
        <v>0</v>
      </c>
      <c r="P25" s="1"/>
    </row>
    <row r="26" spans="2:16">
      <c r="B26" t="str">
        <f t="shared" si="0"/>
        <v/>
      </c>
      <c r="C26" s="49">
        <f>IF(D11="","-",+C25+1)</f>
        <v>2031</v>
      </c>
      <c r="D26" s="54">
        <f>IF(F25+SUM(E$17:E25)=D$10,F25,D$10-SUM(E$17:E25))</f>
        <v>2785557.7974079503</v>
      </c>
      <c r="E26" s="55">
        <f t="shared" si="15"/>
        <v>130015.36700000001</v>
      </c>
      <c r="F26" s="54">
        <f t="shared" si="16"/>
        <v>2655542.4304079502</v>
      </c>
      <c r="G26" s="56">
        <f t="shared" si="17"/>
        <v>428002.75944785797</v>
      </c>
      <c r="H26" s="41">
        <f t="shared" si="18"/>
        <v>428002.75944785797</v>
      </c>
      <c r="I26" s="51">
        <f t="shared" si="1"/>
        <v>0</v>
      </c>
      <c r="J26" s="51"/>
      <c r="K26" s="112"/>
      <c r="L26" s="53">
        <f t="shared" si="19"/>
        <v>0</v>
      </c>
      <c r="M26" s="112"/>
      <c r="N26" s="53">
        <f t="shared" si="3"/>
        <v>0</v>
      </c>
      <c r="O26" s="53">
        <f t="shared" si="4"/>
        <v>0</v>
      </c>
      <c r="P26" s="1"/>
    </row>
    <row r="27" spans="2:16">
      <c r="B27" t="str">
        <f t="shared" si="0"/>
        <v/>
      </c>
      <c r="C27" s="49">
        <f>IF(D11="","-",+C26+1)</f>
        <v>2032</v>
      </c>
      <c r="D27" s="54">
        <f>IF(F26+SUM(E$17:E26)=D$10,F26,D$10-SUM(E$17:E26))</f>
        <v>2655542.4304079502</v>
      </c>
      <c r="E27" s="55">
        <f t="shared" si="15"/>
        <v>130015.36700000001</v>
      </c>
      <c r="F27" s="54">
        <f t="shared" si="16"/>
        <v>2525527.0634079501</v>
      </c>
      <c r="G27" s="56">
        <f t="shared" si="17"/>
        <v>413761.91161623003</v>
      </c>
      <c r="H27" s="41">
        <f t="shared" si="18"/>
        <v>413761.91161623003</v>
      </c>
      <c r="I27" s="51">
        <f t="shared" si="1"/>
        <v>0</v>
      </c>
      <c r="J27" s="51"/>
      <c r="K27" s="112"/>
      <c r="L27" s="53">
        <f t="shared" si="19"/>
        <v>0</v>
      </c>
      <c r="M27" s="112"/>
      <c r="N27" s="53">
        <f t="shared" si="3"/>
        <v>0</v>
      </c>
      <c r="O27" s="53">
        <f t="shared" si="4"/>
        <v>0</v>
      </c>
      <c r="P27" s="1"/>
    </row>
    <row r="28" spans="2:16">
      <c r="B28" t="str">
        <f t="shared" si="0"/>
        <v/>
      </c>
      <c r="C28" s="49">
        <f>IF(D11="","-",+C27+1)</f>
        <v>2033</v>
      </c>
      <c r="D28" s="54">
        <f>IF(F27+SUM(E$17:E27)=D$10,F27,D$10-SUM(E$17:E27))</f>
        <v>2525527.0634079501</v>
      </c>
      <c r="E28" s="55">
        <f t="shared" si="15"/>
        <v>130015.36700000001</v>
      </c>
      <c r="F28" s="54">
        <f t="shared" si="16"/>
        <v>2395511.69640795</v>
      </c>
      <c r="G28" s="56">
        <f t="shared" si="17"/>
        <v>399521.06378460204</v>
      </c>
      <c r="H28" s="41">
        <f t="shared" si="18"/>
        <v>399521.06378460204</v>
      </c>
      <c r="I28" s="51">
        <f t="shared" si="1"/>
        <v>0</v>
      </c>
      <c r="J28" s="51"/>
      <c r="K28" s="112"/>
      <c r="L28" s="53">
        <f t="shared" si="19"/>
        <v>0</v>
      </c>
      <c r="M28" s="112"/>
      <c r="N28" s="53">
        <f t="shared" si="3"/>
        <v>0</v>
      </c>
      <c r="O28" s="53">
        <f t="shared" si="4"/>
        <v>0</v>
      </c>
      <c r="P28" s="1"/>
    </row>
    <row r="29" spans="2:16">
      <c r="B29" t="str">
        <f t="shared" si="0"/>
        <v/>
      </c>
      <c r="C29" s="49">
        <f>IF(D11="","-",+C28+1)</f>
        <v>2034</v>
      </c>
      <c r="D29" s="54">
        <f>IF(F28+SUM(E$17:E28)=D$10,F28,D$10-SUM(E$17:E28))</f>
        <v>2395511.69640795</v>
      </c>
      <c r="E29" s="55">
        <f t="shared" si="15"/>
        <v>130015.36700000001</v>
      </c>
      <c r="F29" s="54">
        <f t="shared" si="16"/>
        <v>2265496.3294079499</v>
      </c>
      <c r="G29" s="56">
        <f t="shared" si="17"/>
        <v>385280.21595297405</v>
      </c>
      <c r="H29" s="41">
        <f t="shared" si="18"/>
        <v>385280.21595297405</v>
      </c>
      <c r="I29" s="51">
        <f t="shared" si="1"/>
        <v>0</v>
      </c>
      <c r="J29" s="51"/>
      <c r="K29" s="112"/>
      <c r="L29" s="53">
        <f t="shared" si="19"/>
        <v>0</v>
      </c>
      <c r="M29" s="112"/>
      <c r="N29" s="53">
        <f t="shared" si="3"/>
        <v>0</v>
      </c>
      <c r="O29" s="53">
        <f t="shared" si="4"/>
        <v>0</v>
      </c>
      <c r="P29" s="1"/>
    </row>
    <row r="30" spans="2:16">
      <c r="B30" t="str">
        <f t="shared" si="0"/>
        <v/>
      </c>
      <c r="C30" s="49">
        <f>IF(D11="","-",+C29+1)</f>
        <v>2035</v>
      </c>
      <c r="D30" s="54">
        <f>IF(F29+SUM(E$17:E29)=D$10,F29,D$10-SUM(E$17:E29))</f>
        <v>2265496.3294079499</v>
      </c>
      <c r="E30" s="55">
        <f t="shared" si="15"/>
        <v>130015.36700000001</v>
      </c>
      <c r="F30" s="54">
        <f t="shared" si="16"/>
        <v>2135480.9624079498</v>
      </c>
      <c r="G30" s="56">
        <f t="shared" si="17"/>
        <v>371039.36812134599</v>
      </c>
      <c r="H30" s="41">
        <f t="shared" si="18"/>
        <v>371039.36812134599</v>
      </c>
      <c r="I30" s="51">
        <f t="shared" si="1"/>
        <v>0</v>
      </c>
      <c r="J30" s="51"/>
      <c r="K30" s="112"/>
      <c r="L30" s="53">
        <f t="shared" si="19"/>
        <v>0</v>
      </c>
      <c r="M30" s="112"/>
      <c r="N30" s="53">
        <f t="shared" si="3"/>
        <v>0</v>
      </c>
      <c r="O30" s="53">
        <f t="shared" si="4"/>
        <v>0</v>
      </c>
      <c r="P30" s="1"/>
    </row>
    <row r="31" spans="2:16">
      <c r="B31" t="str">
        <f t="shared" si="0"/>
        <v/>
      </c>
      <c r="C31" s="49">
        <f>IF(D11="","-",+C30+1)</f>
        <v>2036</v>
      </c>
      <c r="D31" s="54">
        <f>IF(F30+SUM(E$17:E30)=D$10,F30,D$10-SUM(E$17:E30))</f>
        <v>2135480.9624079498</v>
      </c>
      <c r="E31" s="55">
        <f t="shared" si="15"/>
        <v>130015.36700000001</v>
      </c>
      <c r="F31" s="54">
        <f t="shared" si="16"/>
        <v>2005465.5954079498</v>
      </c>
      <c r="G31" s="56">
        <f t="shared" si="17"/>
        <v>356798.52028971806</v>
      </c>
      <c r="H31" s="41">
        <f t="shared" si="18"/>
        <v>356798.52028971806</v>
      </c>
      <c r="I31" s="51">
        <f t="shared" si="1"/>
        <v>0</v>
      </c>
      <c r="J31" s="51"/>
      <c r="K31" s="112"/>
      <c r="L31" s="53">
        <f t="shared" si="19"/>
        <v>0</v>
      </c>
      <c r="M31" s="112"/>
      <c r="N31" s="53">
        <f t="shared" si="3"/>
        <v>0</v>
      </c>
      <c r="O31" s="53">
        <f t="shared" si="4"/>
        <v>0</v>
      </c>
      <c r="P31" s="1"/>
    </row>
    <row r="32" spans="2:16">
      <c r="B32" t="str">
        <f t="shared" si="0"/>
        <v/>
      </c>
      <c r="C32" s="49">
        <f>IF(D11="","-",+C31+1)</f>
        <v>2037</v>
      </c>
      <c r="D32" s="54">
        <f>IF(F31+SUM(E$17:E31)=D$10,F31,D$10-SUM(E$17:E31))</f>
        <v>2005465.5954079498</v>
      </c>
      <c r="E32" s="55">
        <f t="shared" si="15"/>
        <v>130015.36700000001</v>
      </c>
      <c r="F32" s="54">
        <f t="shared" si="16"/>
        <v>1875450.2284079497</v>
      </c>
      <c r="G32" s="56">
        <f t="shared" si="17"/>
        <v>342557.67245809006</v>
      </c>
      <c r="H32" s="41">
        <f t="shared" si="18"/>
        <v>342557.67245809006</v>
      </c>
      <c r="I32" s="51">
        <f t="shared" si="1"/>
        <v>0</v>
      </c>
      <c r="J32" s="51"/>
      <c r="K32" s="112"/>
      <c r="L32" s="53">
        <f t="shared" si="19"/>
        <v>0</v>
      </c>
      <c r="M32" s="112"/>
      <c r="N32" s="53">
        <f t="shared" si="3"/>
        <v>0</v>
      </c>
      <c r="O32" s="53">
        <f t="shared" si="4"/>
        <v>0</v>
      </c>
      <c r="P32" s="1"/>
    </row>
    <row r="33" spans="2:16">
      <c r="B33" t="str">
        <f t="shared" si="0"/>
        <v/>
      </c>
      <c r="C33" s="49">
        <f>IF(D11="","-",+C32+1)</f>
        <v>2038</v>
      </c>
      <c r="D33" s="54">
        <f>IF(F32+SUM(E$17:E32)=D$10,F32,D$10-SUM(E$17:E32))</f>
        <v>1875450.2284079497</v>
      </c>
      <c r="E33" s="55">
        <f t="shared" si="15"/>
        <v>130015.36700000001</v>
      </c>
      <c r="F33" s="54">
        <f t="shared" si="16"/>
        <v>1745434.8614079496</v>
      </c>
      <c r="G33" s="56">
        <f t="shared" si="17"/>
        <v>328316.82462646207</v>
      </c>
      <c r="H33" s="41">
        <f t="shared" si="18"/>
        <v>328316.82462646207</v>
      </c>
      <c r="I33" s="51">
        <f t="shared" si="1"/>
        <v>0</v>
      </c>
      <c r="J33" s="51"/>
      <c r="K33" s="112"/>
      <c r="L33" s="53">
        <f t="shared" si="19"/>
        <v>0</v>
      </c>
      <c r="M33" s="112"/>
      <c r="N33" s="53">
        <f t="shared" si="3"/>
        <v>0</v>
      </c>
      <c r="O33" s="53">
        <f t="shared" si="4"/>
        <v>0</v>
      </c>
      <c r="P33" s="1"/>
    </row>
    <row r="34" spans="2:16">
      <c r="B34" t="str">
        <f t="shared" si="0"/>
        <v/>
      </c>
      <c r="C34" s="49">
        <f>IF(D11="","-",+C33+1)</f>
        <v>2039</v>
      </c>
      <c r="D34" s="54">
        <f>IF(F33+SUM(E$17:E33)=D$10,F33,D$10-SUM(E$17:E33))</f>
        <v>1745434.8614079496</v>
      </c>
      <c r="E34" s="55">
        <f t="shared" si="15"/>
        <v>130015.36700000001</v>
      </c>
      <c r="F34" s="54">
        <f t="shared" si="16"/>
        <v>1615419.4944079495</v>
      </c>
      <c r="G34" s="56">
        <f t="shared" si="17"/>
        <v>314075.97679483407</v>
      </c>
      <c r="H34" s="41">
        <f t="shared" si="18"/>
        <v>314075.97679483407</v>
      </c>
      <c r="I34" s="51">
        <f t="shared" si="1"/>
        <v>0</v>
      </c>
      <c r="J34" s="51"/>
      <c r="K34" s="112"/>
      <c r="L34" s="53">
        <f t="shared" si="19"/>
        <v>0</v>
      </c>
      <c r="M34" s="112"/>
      <c r="N34" s="53">
        <f t="shared" si="3"/>
        <v>0</v>
      </c>
      <c r="O34" s="53">
        <f t="shared" si="4"/>
        <v>0</v>
      </c>
      <c r="P34" s="1"/>
    </row>
    <row r="35" spans="2:16">
      <c r="B35" t="str">
        <f t="shared" si="0"/>
        <v/>
      </c>
      <c r="C35" s="49">
        <f>IF(D11="","-",+C34+1)</f>
        <v>2040</v>
      </c>
      <c r="D35" s="54">
        <f>IF(F34+SUM(E$17:E34)=D$10,F34,D$10-SUM(E$17:E34))</f>
        <v>1615419.4944079495</v>
      </c>
      <c r="E35" s="55">
        <f t="shared" si="15"/>
        <v>130015.36700000001</v>
      </c>
      <c r="F35" s="54">
        <f t="shared" si="16"/>
        <v>1485404.1274079494</v>
      </c>
      <c r="G35" s="56">
        <f t="shared" si="17"/>
        <v>299835.12896320608</v>
      </c>
      <c r="H35" s="41">
        <f t="shared" si="18"/>
        <v>299835.12896320608</v>
      </c>
      <c r="I35" s="51">
        <f t="shared" si="1"/>
        <v>0</v>
      </c>
      <c r="J35" s="51"/>
      <c r="K35" s="112"/>
      <c r="L35" s="53">
        <f t="shared" si="19"/>
        <v>0</v>
      </c>
      <c r="M35" s="112"/>
      <c r="N35" s="53">
        <f t="shared" si="3"/>
        <v>0</v>
      </c>
      <c r="O35" s="53">
        <f t="shared" si="4"/>
        <v>0</v>
      </c>
      <c r="P35" s="1"/>
    </row>
    <row r="36" spans="2:16">
      <c r="B36" t="str">
        <f t="shared" si="0"/>
        <v/>
      </c>
      <c r="C36" s="49">
        <f>IF(D11="","-",+C35+1)</f>
        <v>2041</v>
      </c>
      <c r="D36" s="54">
        <f>IF(F35+SUM(E$17:E35)=D$10,F35,D$10-SUM(E$17:E35))</f>
        <v>1485404.1274079494</v>
      </c>
      <c r="E36" s="55">
        <f t="shared" si="15"/>
        <v>130015.36700000001</v>
      </c>
      <c r="F36" s="54">
        <f t="shared" si="16"/>
        <v>1355388.7604079493</v>
      </c>
      <c r="G36" s="56">
        <f t="shared" si="17"/>
        <v>285594.28113157814</v>
      </c>
      <c r="H36" s="41">
        <f t="shared" si="18"/>
        <v>285594.28113157814</v>
      </c>
      <c r="I36" s="51">
        <f t="shared" si="1"/>
        <v>0</v>
      </c>
      <c r="J36" s="51"/>
      <c r="K36" s="112"/>
      <c r="L36" s="53">
        <f t="shared" si="19"/>
        <v>0</v>
      </c>
      <c r="M36" s="112"/>
      <c r="N36" s="53">
        <f t="shared" si="3"/>
        <v>0</v>
      </c>
      <c r="O36" s="53">
        <f t="shared" si="4"/>
        <v>0</v>
      </c>
      <c r="P36" s="1"/>
    </row>
    <row r="37" spans="2:16">
      <c r="B37" t="str">
        <f t="shared" si="0"/>
        <v/>
      </c>
      <c r="C37" s="49">
        <f>IF(D11="","-",+C36+1)</f>
        <v>2042</v>
      </c>
      <c r="D37" s="54">
        <f>IF(F36+SUM(E$17:E36)=D$10,F36,D$10-SUM(E$17:E36))</f>
        <v>1355388.7604079493</v>
      </c>
      <c r="E37" s="55">
        <f t="shared" si="15"/>
        <v>130015.36700000001</v>
      </c>
      <c r="F37" s="54">
        <f t="shared" si="16"/>
        <v>1225373.3934079492</v>
      </c>
      <c r="G37" s="56">
        <f t="shared" si="17"/>
        <v>271353.43329995015</v>
      </c>
      <c r="H37" s="41">
        <f t="shared" si="18"/>
        <v>271353.43329995015</v>
      </c>
      <c r="I37" s="51">
        <f t="shared" si="1"/>
        <v>0</v>
      </c>
      <c r="J37" s="51"/>
      <c r="K37" s="112"/>
      <c r="L37" s="53">
        <f t="shared" si="19"/>
        <v>0</v>
      </c>
      <c r="M37" s="112"/>
      <c r="N37" s="53">
        <f t="shared" si="3"/>
        <v>0</v>
      </c>
      <c r="O37" s="53">
        <f t="shared" si="4"/>
        <v>0</v>
      </c>
      <c r="P37" s="1"/>
    </row>
    <row r="38" spans="2:16">
      <c r="B38" t="str">
        <f t="shared" si="0"/>
        <v/>
      </c>
      <c r="C38" s="49">
        <f>IF(D11="","-",+C37+1)</f>
        <v>2043</v>
      </c>
      <c r="D38" s="54">
        <f>IF(F37+SUM(E$17:E37)=D$10,F37,D$10-SUM(E$17:E37))</f>
        <v>1225373.3934079492</v>
      </c>
      <c r="E38" s="55">
        <f t="shared" si="15"/>
        <v>130015.36700000001</v>
      </c>
      <c r="F38" s="54">
        <f t="shared" si="16"/>
        <v>1095358.0264079492</v>
      </c>
      <c r="G38" s="56">
        <f t="shared" si="17"/>
        <v>257112.58546832216</v>
      </c>
      <c r="H38" s="41">
        <f t="shared" si="18"/>
        <v>257112.58546832216</v>
      </c>
      <c r="I38" s="51">
        <f t="shared" si="1"/>
        <v>0</v>
      </c>
      <c r="J38" s="51"/>
      <c r="K38" s="112"/>
      <c r="L38" s="53">
        <f t="shared" si="19"/>
        <v>0</v>
      </c>
      <c r="M38" s="112"/>
      <c r="N38" s="53">
        <f t="shared" si="3"/>
        <v>0</v>
      </c>
      <c r="O38" s="53">
        <f t="shared" si="4"/>
        <v>0</v>
      </c>
      <c r="P38" s="1"/>
    </row>
    <row r="39" spans="2:16">
      <c r="B39" t="str">
        <f t="shared" si="0"/>
        <v/>
      </c>
      <c r="C39" s="49">
        <f>IF(D11="","-",+C38+1)</f>
        <v>2044</v>
      </c>
      <c r="D39" s="54">
        <f>IF(F38+SUM(E$17:E38)=D$10,F38,D$10-SUM(E$17:E38))</f>
        <v>1095358.0264079492</v>
      </c>
      <c r="E39" s="55">
        <f t="shared" si="15"/>
        <v>130015.36700000001</v>
      </c>
      <c r="F39" s="54">
        <f t="shared" si="16"/>
        <v>965342.65940794919</v>
      </c>
      <c r="G39" s="56">
        <f t="shared" si="17"/>
        <v>242871.73763669416</v>
      </c>
      <c r="H39" s="41">
        <f t="shared" si="18"/>
        <v>242871.73763669416</v>
      </c>
      <c r="I39" s="51">
        <f t="shared" si="1"/>
        <v>0</v>
      </c>
      <c r="J39" s="51"/>
      <c r="K39" s="112"/>
      <c r="L39" s="53">
        <f t="shared" si="19"/>
        <v>0</v>
      </c>
      <c r="M39" s="112"/>
      <c r="N39" s="53">
        <f t="shared" si="3"/>
        <v>0</v>
      </c>
      <c r="O39" s="53">
        <f t="shared" si="4"/>
        <v>0</v>
      </c>
      <c r="P39" s="1"/>
    </row>
    <row r="40" spans="2:16">
      <c r="B40" t="str">
        <f t="shared" si="0"/>
        <v/>
      </c>
      <c r="C40" s="49">
        <f>IF(D11="","-",+C39+1)</f>
        <v>2045</v>
      </c>
      <c r="D40" s="54">
        <f>IF(F39+SUM(E$17:E39)=D$10,F39,D$10-SUM(E$17:E39))</f>
        <v>965342.65940794919</v>
      </c>
      <c r="E40" s="55">
        <f t="shared" si="15"/>
        <v>130015.36700000001</v>
      </c>
      <c r="F40" s="54">
        <f t="shared" si="16"/>
        <v>835327.29240794922</v>
      </c>
      <c r="G40" s="56">
        <f t="shared" si="17"/>
        <v>228630.88980506617</v>
      </c>
      <c r="H40" s="41">
        <f t="shared" si="18"/>
        <v>228630.88980506617</v>
      </c>
      <c r="I40" s="51">
        <f t="shared" si="1"/>
        <v>0</v>
      </c>
      <c r="J40" s="51"/>
      <c r="K40" s="112"/>
      <c r="L40" s="53">
        <f t="shared" si="19"/>
        <v>0</v>
      </c>
      <c r="M40" s="112"/>
      <c r="N40" s="53">
        <f t="shared" si="3"/>
        <v>0</v>
      </c>
      <c r="O40" s="53">
        <f t="shared" si="4"/>
        <v>0</v>
      </c>
      <c r="P40" s="1"/>
    </row>
    <row r="41" spans="2:16">
      <c r="B41" t="str">
        <f t="shared" si="0"/>
        <v/>
      </c>
      <c r="C41" s="49">
        <f>IF(D11="","-",+C40+1)</f>
        <v>2046</v>
      </c>
      <c r="D41" s="54">
        <f>IF(F40+SUM(E$17:E40)=D$10,F40,D$10-SUM(E$17:E40))</f>
        <v>835327.29240794922</v>
      </c>
      <c r="E41" s="55">
        <f t="shared" si="15"/>
        <v>130015.36700000001</v>
      </c>
      <c r="F41" s="54">
        <f t="shared" si="16"/>
        <v>705311.92540794925</v>
      </c>
      <c r="G41" s="56">
        <f t="shared" si="17"/>
        <v>214390.0419734382</v>
      </c>
      <c r="H41" s="41">
        <f t="shared" si="18"/>
        <v>214390.0419734382</v>
      </c>
      <c r="I41" s="51">
        <f t="shared" si="1"/>
        <v>0</v>
      </c>
      <c r="J41" s="51"/>
      <c r="K41" s="112"/>
      <c r="L41" s="53">
        <f t="shared" si="19"/>
        <v>0</v>
      </c>
      <c r="M41" s="112"/>
      <c r="N41" s="53">
        <f t="shared" si="3"/>
        <v>0</v>
      </c>
      <c r="O41" s="53">
        <f t="shared" si="4"/>
        <v>0</v>
      </c>
      <c r="P41" s="1"/>
    </row>
    <row r="42" spans="2:16">
      <c r="B42" t="str">
        <f t="shared" si="0"/>
        <v/>
      </c>
      <c r="C42" s="49">
        <f>IF(D11="","-",+C41+1)</f>
        <v>2047</v>
      </c>
      <c r="D42" s="54">
        <f>IF(F41+SUM(E$17:E41)=D$10,F41,D$10-SUM(E$17:E41))</f>
        <v>705311.92540794925</v>
      </c>
      <c r="E42" s="55">
        <f t="shared" si="15"/>
        <v>130015.36700000001</v>
      </c>
      <c r="F42" s="54">
        <f t="shared" si="16"/>
        <v>575296.55840794928</v>
      </c>
      <c r="G42" s="56">
        <f t="shared" si="17"/>
        <v>200149.19414181024</v>
      </c>
      <c r="H42" s="41">
        <f t="shared" si="18"/>
        <v>200149.19414181024</v>
      </c>
      <c r="I42" s="51">
        <f t="shared" si="1"/>
        <v>0</v>
      </c>
      <c r="J42" s="51"/>
      <c r="K42" s="112"/>
      <c r="L42" s="53">
        <f t="shared" si="19"/>
        <v>0</v>
      </c>
      <c r="M42" s="112"/>
      <c r="N42" s="53">
        <f t="shared" si="3"/>
        <v>0</v>
      </c>
      <c r="O42" s="53">
        <f t="shared" si="4"/>
        <v>0</v>
      </c>
      <c r="P42" s="1"/>
    </row>
    <row r="43" spans="2:16">
      <c r="B43" t="str">
        <f t="shared" si="0"/>
        <v/>
      </c>
      <c r="C43" s="49">
        <f>IF(D11="","-",+C42+1)</f>
        <v>2048</v>
      </c>
      <c r="D43" s="54">
        <f>IF(F42+SUM(E$17:E42)=D$10,F42,D$10-SUM(E$17:E42))</f>
        <v>575296.55840794928</v>
      </c>
      <c r="E43" s="55">
        <f t="shared" si="15"/>
        <v>130015.36700000001</v>
      </c>
      <c r="F43" s="54">
        <f t="shared" si="16"/>
        <v>445281.19140794926</v>
      </c>
      <c r="G43" s="56">
        <f t="shared" si="17"/>
        <v>185908.34631018224</v>
      </c>
      <c r="H43" s="41">
        <f t="shared" si="18"/>
        <v>185908.34631018224</v>
      </c>
      <c r="I43" s="51">
        <f t="shared" si="1"/>
        <v>0</v>
      </c>
      <c r="J43" s="51"/>
      <c r="K43" s="112"/>
      <c r="L43" s="53">
        <f t="shared" si="19"/>
        <v>0</v>
      </c>
      <c r="M43" s="112"/>
      <c r="N43" s="53">
        <f t="shared" si="3"/>
        <v>0</v>
      </c>
      <c r="O43" s="53">
        <f t="shared" si="4"/>
        <v>0</v>
      </c>
      <c r="P43" s="1"/>
    </row>
    <row r="44" spans="2:16">
      <c r="B44" t="str">
        <f t="shared" si="0"/>
        <v/>
      </c>
      <c r="C44" s="49">
        <f>IF(D11="","-",+C43+1)</f>
        <v>2049</v>
      </c>
      <c r="D44" s="54">
        <f>IF(F43+SUM(E$17:E43)=D$10,F43,D$10-SUM(E$17:E43))</f>
        <v>445281.19140794926</v>
      </c>
      <c r="E44" s="55">
        <f t="shared" si="15"/>
        <v>130015.36700000001</v>
      </c>
      <c r="F44" s="54">
        <f t="shared" si="16"/>
        <v>315265.82440794923</v>
      </c>
      <c r="G44" s="56">
        <f t="shared" si="17"/>
        <v>171667.49847855428</v>
      </c>
      <c r="H44" s="41">
        <f t="shared" si="18"/>
        <v>171667.49847855428</v>
      </c>
      <c r="I44" s="51">
        <f t="shared" si="1"/>
        <v>0</v>
      </c>
      <c r="J44" s="51"/>
      <c r="K44" s="112"/>
      <c r="L44" s="53">
        <f t="shared" si="19"/>
        <v>0</v>
      </c>
      <c r="M44" s="112"/>
      <c r="N44" s="53">
        <f t="shared" si="3"/>
        <v>0</v>
      </c>
      <c r="O44" s="53">
        <f t="shared" si="4"/>
        <v>0</v>
      </c>
      <c r="P44" s="1"/>
    </row>
    <row r="45" spans="2:16">
      <c r="B45" t="str">
        <f t="shared" si="0"/>
        <v/>
      </c>
      <c r="C45" s="49">
        <f>IF(D11="","-",+C44+1)</f>
        <v>2050</v>
      </c>
      <c r="D45" s="54">
        <f>IF(F44+SUM(E$17:E44)=D$10,F44,D$10-SUM(E$17:E44))</f>
        <v>315265.82440794923</v>
      </c>
      <c r="E45" s="55">
        <f t="shared" si="15"/>
        <v>130015.36700000001</v>
      </c>
      <c r="F45" s="54">
        <f t="shared" si="16"/>
        <v>185250.4574079492</v>
      </c>
      <c r="G45" s="56">
        <f t="shared" si="17"/>
        <v>157426.65064692628</v>
      </c>
      <c r="H45" s="41">
        <f t="shared" si="18"/>
        <v>157426.65064692628</v>
      </c>
      <c r="I45" s="51">
        <f t="shared" si="1"/>
        <v>0</v>
      </c>
      <c r="J45" s="51"/>
      <c r="K45" s="112"/>
      <c r="L45" s="53">
        <f t="shared" si="19"/>
        <v>0</v>
      </c>
      <c r="M45" s="112"/>
      <c r="N45" s="53">
        <f t="shared" si="3"/>
        <v>0</v>
      </c>
      <c r="O45" s="53">
        <f t="shared" si="4"/>
        <v>0</v>
      </c>
      <c r="P45" s="1"/>
    </row>
    <row r="46" spans="2:16">
      <c r="B46" t="str">
        <f t="shared" si="0"/>
        <v/>
      </c>
      <c r="C46" s="49">
        <f>IF(D11="","-",+C45+1)</f>
        <v>2051</v>
      </c>
      <c r="D46" s="54">
        <f>IF(F45+SUM(E$17:E45)=D$10,F45,D$10-SUM(E$17:E45))</f>
        <v>185250.4574079492</v>
      </c>
      <c r="E46" s="55">
        <f t="shared" si="15"/>
        <v>130015.36700000001</v>
      </c>
      <c r="F46" s="54">
        <f t="shared" si="16"/>
        <v>55235.090407949188</v>
      </c>
      <c r="G46" s="56">
        <f t="shared" si="17"/>
        <v>143185.80281529832</v>
      </c>
      <c r="H46" s="41">
        <f t="shared" si="18"/>
        <v>143185.80281529832</v>
      </c>
      <c r="I46" s="51">
        <f t="shared" si="1"/>
        <v>0</v>
      </c>
      <c r="J46" s="51"/>
      <c r="K46" s="112"/>
      <c r="L46" s="53">
        <f t="shared" si="19"/>
        <v>0</v>
      </c>
      <c r="M46" s="112"/>
      <c r="N46" s="53">
        <f t="shared" si="3"/>
        <v>0</v>
      </c>
      <c r="O46" s="53">
        <f t="shared" si="4"/>
        <v>0</v>
      </c>
      <c r="P46" s="1"/>
    </row>
    <row r="47" spans="2:16">
      <c r="B47" t="str">
        <f t="shared" si="0"/>
        <v/>
      </c>
      <c r="C47" s="49">
        <f>IF(D11="","-",+C46+1)</f>
        <v>2052</v>
      </c>
      <c r="D47" s="54">
        <f>IF(F46+SUM(E$17:E46)=D$10,F46,D$10-SUM(E$17:E46))</f>
        <v>55235.090407949188</v>
      </c>
      <c r="E47" s="55">
        <f t="shared" si="15"/>
        <v>55235.090407949188</v>
      </c>
      <c r="F47" s="54">
        <f t="shared" si="16"/>
        <v>0</v>
      </c>
      <c r="G47" s="56">
        <f t="shared" si="17"/>
        <v>58260.096357691342</v>
      </c>
      <c r="H47" s="41">
        <f t="shared" si="18"/>
        <v>58260.096357691342</v>
      </c>
      <c r="I47" s="51">
        <f t="shared" si="1"/>
        <v>0</v>
      </c>
      <c r="J47" s="51"/>
      <c r="K47" s="112"/>
      <c r="L47" s="53">
        <f t="shared" si="19"/>
        <v>0</v>
      </c>
      <c r="M47" s="112"/>
      <c r="N47" s="53">
        <f t="shared" si="3"/>
        <v>0</v>
      </c>
      <c r="O47" s="53">
        <f t="shared" si="4"/>
        <v>0</v>
      </c>
      <c r="P47" s="1"/>
    </row>
    <row r="48" spans="2:16">
      <c r="B48" t="str">
        <f t="shared" si="0"/>
        <v/>
      </c>
      <c r="C48" s="49">
        <f>IF(D11="","-",+C47+1)</f>
        <v>2053</v>
      </c>
      <c r="D48" s="54">
        <f>IF(F47+SUM(E$17:E47)=D$10,F47,D$10-SUM(E$17:E47))</f>
        <v>0</v>
      </c>
      <c r="E48" s="55">
        <f t="shared" si="15"/>
        <v>0</v>
      </c>
      <c r="F48" s="54">
        <f t="shared" si="16"/>
        <v>0</v>
      </c>
      <c r="G48" s="56">
        <f t="shared" si="17"/>
        <v>0</v>
      </c>
      <c r="H48" s="41">
        <f t="shared" si="18"/>
        <v>0</v>
      </c>
      <c r="I48" s="51">
        <f t="shared" si="1"/>
        <v>0</v>
      </c>
      <c r="J48" s="51"/>
      <c r="K48" s="112"/>
      <c r="L48" s="53">
        <f t="shared" si="19"/>
        <v>0</v>
      </c>
      <c r="M48" s="112"/>
      <c r="N48" s="53">
        <f t="shared" si="3"/>
        <v>0</v>
      </c>
      <c r="O48" s="53">
        <f t="shared" si="4"/>
        <v>0</v>
      </c>
      <c r="P48" s="1"/>
    </row>
    <row r="49" spans="2:16">
      <c r="B49" t="str">
        <f t="shared" si="0"/>
        <v/>
      </c>
      <c r="C49" s="49">
        <f>IF(D11="","-",+C48+1)</f>
        <v>2054</v>
      </c>
      <c r="D49" s="54">
        <f>IF(F48+SUM(E$17:E48)=D$10,F48,D$10-SUM(E$17:E48))</f>
        <v>0</v>
      </c>
      <c r="E49" s="55">
        <f t="shared" si="15"/>
        <v>0</v>
      </c>
      <c r="F49" s="54">
        <f t="shared" si="16"/>
        <v>0</v>
      </c>
      <c r="G49" s="56">
        <f t="shared" si="17"/>
        <v>0</v>
      </c>
      <c r="H49" s="41">
        <f t="shared" si="18"/>
        <v>0</v>
      </c>
      <c r="I49" s="51">
        <f t="shared" si="1"/>
        <v>0</v>
      </c>
      <c r="J49" s="51"/>
      <c r="K49" s="112"/>
      <c r="L49" s="53">
        <f t="shared" si="19"/>
        <v>0</v>
      </c>
      <c r="M49" s="112"/>
      <c r="N49" s="53">
        <f t="shared" si="3"/>
        <v>0</v>
      </c>
      <c r="O49" s="53">
        <f t="shared" si="4"/>
        <v>0</v>
      </c>
      <c r="P49" s="1"/>
    </row>
    <row r="50" spans="2:16">
      <c r="B50" t="str">
        <f t="shared" si="0"/>
        <v/>
      </c>
      <c r="C50" s="49">
        <f>IF(D11="","-",+C49+1)</f>
        <v>2055</v>
      </c>
      <c r="D50" s="54">
        <f>IF(F49+SUM(E$17:E49)=D$10,F49,D$10-SUM(E$17:E49))</f>
        <v>0</v>
      </c>
      <c r="E50" s="55">
        <f t="shared" si="15"/>
        <v>0</v>
      </c>
      <c r="F50" s="54">
        <f t="shared" si="16"/>
        <v>0</v>
      </c>
      <c r="G50" s="56">
        <f t="shared" si="17"/>
        <v>0</v>
      </c>
      <c r="H50" s="41">
        <f t="shared" si="18"/>
        <v>0</v>
      </c>
      <c r="I50" s="51">
        <f t="shared" si="1"/>
        <v>0</v>
      </c>
      <c r="J50" s="51"/>
      <c r="K50" s="112"/>
      <c r="L50" s="53">
        <f t="shared" si="19"/>
        <v>0</v>
      </c>
      <c r="M50" s="112"/>
      <c r="N50" s="53">
        <f t="shared" si="3"/>
        <v>0</v>
      </c>
      <c r="O50" s="53">
        <f t="shared" si="4"/>
        <v>0</v>
      </c>
      <c r="P50" s="1"/>
    </row>
    <row r="51" spans="2:16">
      <c r="B51" t="str">
        <f t="shared" si="0"/>
        <v/>
      </c>
      <c r="C51" s="49">
        <f>IF(D11="","-",+C50+1)</f>
        <v>2056</v>
      </c>
      <c r="D51" s="54">
        <f>IF(F50+SUM(E$17:E50)=D$10,F50,D$10-SUM(E$17:E50))</f>
        <v>0</v>
      </c>
      <c r="E51" s="55">
        <f t="shared" si="15"/>
        <v>0</v>
      </c>
      <c r="F51" s="54">
        <f t="shared" si="16"/>
        <v>0</v>
      </c>
      <c r="G51" s="56">
        <f t="shared" si="17"/>
        <v>0</v>
      </c>
      <c r="H51" s="41">
        <f t="shared" si="18"/>
        <v>0</v>
      </c>
      <c r="I51" s="51">
        <f t="shared" si="1"/>
        <v>0</v>
      </c>
      <c r="J51" s="51"/>
      <c r="K51" s="112"/>
      <c r="L51" s="53">
        <f t="shared" si="19"/>
        <v>0</v>
      </c>
      <c r="M51" s="112"/>
      <c r="N51" s="53">
        <f t="shared" si="3"/>
        <v>0</v>
      </c>
      <c r="O51" s="53">
        <f t="shared" si="4"/>
        <v>0</v>
      </c>
      <c r="P51" s="1"/>
    </row>
    <row r="52" spans="2:16">
      <c r="B52" t="str">
        <f t="shared" si="0"/>
        <v/>
      </c>
      <c r="C52" s="49">
        <f>IF(D11="","-",+C51+1)</f>
        <v>2057</v>
      </c>
      <c r="D52" s="54">
        <f>IF(F51+SUM(E$17:E51)=D$10,F51,D$10-SUM(E$17:E51))</f>
        <v>0</v>
      </c>
      <c r="E52" s="55">
        <f t="shared" si="15"/>
        <v>0</v>
      </c>
      <c r="F52" s="54">
        <f t="shared" si="16"/>
        <v>0</v>
      </c>
      <c r="G52" s="56">
        <f t="shared" si="17"/>
        <v>0</v>
      </c>
      <c r="H52" s="41">
        <f t="shared" si="18"/>
        <v>0</v>
      </c>
      <c r="I52" s="51">
        <f t="shared" si="1"/>
        <v>0</v>
      </c>
      <c r="J52" s="51"/>
      <c r="K52" s="112"/>
      <c r="L52" s="53">
        <f t="shared" si="19"/>
        <v>0</v>
      </c>
      <c r="M52" s="112"/>
      <c r="N52" s="53">
        <f t="shared" si="3"/>
        <v>0</v>
      </c>
      <c r="O52" s="53">
        <f t="shared" si="4"/>
        <v>0</v>
      </c>
      <c r="P52" s="1"/>
    </row>
    <row r="53" spans="2:16">
      <c r="B53" t="str">
        <f t="shared" si="0"/>
        <v/>
      </c>
      <c r="C53" s="49">
        <f>IF(D11="","-",+C52+1)</f>
        <v>2058</v>
      </c>
      <c r="D53" s="54">
        <f>IF(F52+SUM(E$17:E52)=D$10,F52,D$10-SUM(E$17:E52))</f>
        <v>0</v>
      </c>
      <c r="E53" s="55">
        <f t="shared" si="15"/>
        <v>0</v>
      </c>
      <c r="F53" s="54">
        <f t="shared" si="16"/>
        <v>0</v>
      </c>
      <c r="G53" s="56">
        <f t="shared" si="17"/>
        <v>0</v>
      </c>
      <c r="H53" s="41">
        <f t="shared" si="18"/>
        <v>0</v>
      </c>
      <c r="I53" s="51">
        <f t="shared" si="1"/>
        <v>0</v>
      </c>
      <c r="J53" s="51"/>
      <c r="K53" s="112"/>
      <c r="L53" s="53">
        <f t="shared" si="19"/>
        <v>0</v>
      </c>
      <c r="M53" s="112"/>
      <c r="N53" s="53">
        <f t="shared" si="3"/>
        <v>0</v>
      </c>
      <c r="O53" s="53">
        <f t="shared" si="4"/>
        <v>0</v>
      </c>
      <c r="P53" s="1"/>
    </row>
    <row r="54" spans="2:16">
      <c r="B54" t="str">
        <f t="shared" si="0"/>
        <v/>
      </c>
      <c r="C54" s="49">
        <f>IF(D11="","-",+C53+1)</f>
        <v>2059</v>
      </c>
      <c r="D54" s="54">
        <f>IF(F53+SUM(E$17:E53)=D$10,F53,D$10-SUM(E$17:E53))</f>
        <v>0</v>
      </c>
      <c r="E54" s="55">
        <f t="shared" si="15"/>
        <v>0</v>
      </c>
      <c r="F54" s="54">
        <f t="shared" si="16"/>
        <v>0</v>
      </c>
      <c r="G54" s="56">
        <f t="shared" si="17"/>
        <v>0</v>
      </c>
      <c r="H54" s="41">
        <f t="shared" si="18"/>
        <v>0</v>
      </c>
      <c r="I54" s="51">
        <f t="shared" si="1"/>
        <v>0</v>
      </c>
      <c r="J54" s="51"/>
      <c r="K54" s="112"/>
      <c r="L54" s="53">
        <f t="shared" si="19"/>
        <v>0</v>
      </c>
      <c r="M54" s="112"/>
      <c r="N54" s="53">
        <f t="shared" si="3"/>
        <v>0</v>
      </c>
      <c r="O54" s="53">
        <f t="shared" si="4"/>
        <v>0</v>
      </c>
      <c r="P54" s="1"/>
    </row>
    <row r="55" spans="2:16">
      <c r="B55" t="str">
        <f t="shared" si="0"/>
        <v/>
      </c>
      <c r="C55" s="49">
        <f>IF(D11="","-",+C54+1)</f>
        <v>2060</v>
      </c>
      <c r="D55" s="54">
        <f>IF(F54+SUM(E$17:E54)=D$10,F54,D$10-SUM(E$17:E54))</f>
        <v>0</v>
      </c>
      <c r="E55" s="55">
        <f t="shared" si="15"/>
        <v>0</v>
      </c>
      <c r="F55" s="54">
        <f t="shared" si="16"/>
        <v>0</v>
      </c>
      <c r="G55" s="56">
        <f t="shared" si="17"/>
        <v>0</v>
      </c>
      <c r="H55" s="41">
        <f t="shared" si="18"/>
        <v>0</v>
      </c>
      <c r="I55" s="51">
        <f t="shared" si="1"/>
        <v>0</v>
      </c>
      <c r="J55" s="51"/>
      <c r="K55" s="112"/>
      <c r="L55" s="53">
        <f t="shared" si="19"/>
        <v>0</v>
      </c>
      <c r="M55" s="112"/>
      <c r="N55" s="53">
        <f t="shared" si="3"/>
        <v>0</v>
      </c>
      <c r="O55" s="53">
        <f t="shared" si="4"/>
        <v>0</v>
      </c>
      <c r="P55" s="1"/>
    </row>
    <row r="56" spans="2:16">
      <c r="B56" t="str">
        <f t="shared" si="0"/>
        <v/>
      </c>
      <c r="C56" s="49">
        <f>IF(D11="","-",+C55+1)</f>
        <v>2061</v>
      </c>
      <c r="D56" s="54">
        <f>IF(F55+SUM(E$17:E55)=D$10,F55,D$10-SUM(E$17:E55))</f>
        <v>0</v>
      </c>
      <c r="E56" s="55">
        <f t="shared" si="15"/>
        <v>0</v>
      </c>
      <c r="F56" s="54">
        <f t="shared" si="16"/>
        <v>0</v>
      </c>
      <c r="G56" s="56">
        <f t="shared" si="17"/>
        <v>0</v>
      </c>
      <c r="H56" s="41">
        <f t="shared" si="18"/>
        <v>0</v>
      </c>
      <c r="I56" s="51">
        <f t="shared" si="1"/>
        <v>0</v>
      </c>
      <c r="J56" s="51"/>
      <c r="K56" s="112"/>
      <c r="L56" s="53">
        <f t="shared" si="19"/>
        <v>0</v>
      </c>
      <c r="M56" s="112"/>
      <c r="N56" s="53">
        <f t="shared" si="3"/>
        <v>0</v>
      </c>
      <c r="O56" s="53">
        <f t="shared" si="4"/>
        <v>0</v>
      </c>
      <c r="P56" s="1"/>
    </row>
    <row r="57" spans="2:16">
      <c r="B57" t="str">
        <f t="shared" si="0"/>
        <v/>
      </c>
      <c r="C57" s="49">
        <f>IF(D11="","-",+C56+1)</f>
        <v>2062</v>
      </c>
      <c r="D57" s="54">
        <f>IF(F56+SUM(E$17:E56)=D$10,F56,D$10-SUM(E$17:E56))</f>
        <v>0</v>
      </c>
      <c r="E57" s="55">
        <f t="shared" si="15"/>
        <v>0</v>
      </c>
      <c r="F57" s="54">
        <f t="shared" si="16"/>
        <v>0</v>
      </c>
      <c r="G57" s="56">
        <f t="shared" si="17"/>
        <v>0</v>
      </c>
      <c r="H57" s="41">
        <f t="shared" si="18"/>
        <v>0</v>
      </c>
      <c r="I57" s="51">
        <f t="shared" si="1"/>
        <v>0</v>
      </c>
      <c r="J57" s="51"/>
      <c r="K57" s="112"/>
      <c r="L57" s="53">
        <f t="shared" si="19"/>
        <v>0</v>
      </c>
      <c r="M57" s="112"/>
      <c r="N57" s="53">
        <f t="shared" si="3"/>
        <v>0</v>
      </c>
      <c r="O57" s="53">
        <f t="shared" si="4"/>
        <v>0</v>
      </c>
      <c r="P57" s="1"/>
    </row>
    <row r="58" spans="2:16">
      <c r="B58" t="str">
        <f t="shared" si="0"/>
        <v/>
      </c>
      <c r="C58" s="49">
        <f>IF(D11="","-",+C57+1)</f>
        <v>2063</v>
      </c>
      <c r="D58" s="54">
        <f>IF(F57+SUM(E$17:E57)=D$10,F57,D$10-SUM(E$17:E57))</f>
        <v>0</v>
      </c>
      <c r="E58" s="55">
        <f t="shared" si="15"/>
        <v>0</v>
      </c>
      <c r="F58" s="54">
        <f t="shared" si="16"/>
        <v>0</v>
      </c>
      <c r="G58" s="56">
        <f t="shared" si="17"/>
        <v>0</v>
      </c>
      <c r="H58" s="41">
        <f t="shared" si="18"/>
        <v>0</v>
      </c>
      <c r="I58" s="51">
        <f t="shared" si="1"/>
        <v>0</v>
      </c>
      <c r="J58" s="51"/>
      <c r="K58" s="112"/>
      <c r="L58" s="53">
        <f t="shared" si="19"/>
        <v>0</v>
      </c>
      <c r="M58" s="112"/>
      <c r="N58" s="53">
        <f t="shared" si="3"/>
        <v>0</v>
      </c>
      <c r="O58" s="53">
        <f t="shared" si="4"/>
        <v>0</v>
      </c>
      <c r="P58" s="1"/>
    </row>
    <row r="59" spans="2:16">
      <c r="B59" t="str">
        <f t="shared" si="0"/>
        <v/>
      </c>
      <c r="C59" s="49">
        <f>IF(D11="","-",+C58+1)</f>
        <v>2064</v>
      </c>
      <c r="D59" s="54">
        <f>IF(F58+SUM(E$17:E58)=D$10,F58,D$10-SUM(E$17:E58))</f>
        <v>0</v>
      </c>
      <c r="E59" s="55">
        <f t="shared" si="15"/>
        <v>0</v>
      </c>
      <c r="F59" s="54">
        <f t="shared" si="16"/>
        <v>0</v>
      </c>
      <c r="G59" s="56">
        <f t="shared" si="17"/>
        <v>0</v>
      </c>
      <c r="H59" s="41">
        <f t="shared" si="18"/>
        <v>0</v>
      </c>
      <c r="I59" s="51">
        <f t="shared" si="1"/>
        <v>0</v>
      </c>
      <c r="J59" s="51"/>
      <c r="K59" s="112"/>
      <c r="L59" s="53">
        <f t="shared" si="19"/>
        <v>0</v>
      </c>
      <c r="M59" s="112"/>
      <c r="N59" s="53">
        <f t="shared" si="3"/>
        <v>0</v>
      </c>
      <c r="O59" s="53">
        <f t="shared" si="4"/>
        <v>0</v>
      </c>
      <c r="P59" s="1"/>
    </row>
    <row r="60" spans="2:16">
      <c r="B60" t="str">
        <f t="shared" si="0"/>
        <v/>
      </c>
      <c r="C60" s="49">
        <f>IF(D11="","-",+C59+1)</f>
        <v>2065</v>
      </c>
      <c r="D60" s="54">
        <f>IF(F59+SUM(E$17:E59)=D$10,F59,D$10-SUM(E$17:E59))</f>
        <v>0</v>
      </c>
      <c r="E60" s="55">
        <f t="shared" si="15"/>
        <v>0</v>
      </c>
      <c r="F60" s="54">
        <f t="shared" si="16"/>
        <v>0</v>
      </c>
      <c r="G60" s="56">
        <f t="shared" si="17"/>
        <v>0</v>
      </c>
      <c r="H60" s="41">
        <f t="shared" si="18"/>
        <v>0</v>
      </c>
      <c r="I60" s="51">
        <f t="shared" si="1"/>
        <v>0</v>
      </c>
      <c r="J60" s="51"/>
      <c r="K60" s="112"/>
      <c r="L60" s="53">
        <f t="shared" si="19"/>
        <v>0</v>
      </c>
      <c r="M60" s="112"/>
      <c r="N60" s="53">
        <f t="shared" si="3"/>
        <v>0</v>
      </c>
      <c r="O60" s="53">
        <f t="shared" si="4"/>
        <v>0</v>
      </c>
      <c r="P60" s="1"/>
    </row>
    <row r="61" spans="2:16">
      <c r="B61" t="str">
        <f t="shared" si="0"/>
        <v/>
      </c>
      <c r="C61" s="49">
        <f>IF(D11="","-",+C60+1)</f>
        <v>2066</v>
      </c>
      <c r="D61" s="54">
        <f>IF(F60+SUM(E$17:E60)=D$10,F60,D$10-SUM(E$17:E60))</f>
        <v>0</v>
      </c>
      <c r="E61" s="55">
        <f t="shared" si="15"/>
        <v>0</v>
      </c>
      <c r="F61" s="54">
        <f t="shared" si="16"/>
        <v>0</v>
      </c>
      <c r="G61" s="57">
        <f t="shared" si="17"/>
        <v>0</v>
      </c>
      <c r="H61" s="41">
        <f t="shared" si="18"/>
        <v>0</v>
      </c>
      <c r="I61" s="51">
        <f t="shared" si="1"/>
        <v>0</v>
      </c>
      <c r="J61" s="51"/>
      <c r="K61" s="112"/>
      <c r="L61" s="53">
        <f t="shared" si="19"/>
        <v>0</v>
      </c>
      <c r="M61" s="112"/>
      <c r="N61" s="53">
        <f t="shared" si="3"/>
        <v>0</v>
      </c>
      <c r="O61" s="53">
        <f t="shared" si="4"/>
        <v>0</v>
      </c>
      <c r="P61" s="1"/>
    </row>
    <row r="62" spans="2:16">
      <c r="B62" t="str">
        <f t="shared" si="0"/>
        <v/>
      </c>
      <c r="C62" s="49">
        <f>IF(D11="","-",+C61+1)</f>
        <v>2067</v>
      </c>
      <c r="D62" s="54">
        <f>IF(F61+SUM(E$17:E61)=D$10,F61,D$10-SUM(E$17:E61))</f>
        <v>0</v>
      </c>
      <c r="E62" s="55">
        <f t="shared" si="15"/>
        <v>0</v>
      </c>
      <c r="F62" s="54">
        <f t="shared" si="16"/>
        <v>0</v>
      </c>
      <c r="G62" s="57">
        <f t="shared" si="17"/>
        <v>0</v>
      </c>
      <c r="H62" s="41">
        <f t="shared" si="18"/>
        <v>0</v>
      </c>
      <c r="I62" s="51">
        <f t="shared" si="1"/>
        <v>0</v>
      </c>
      <c r="J62" s="51"/>
      <c r="K62" s="112"/>
      <c r="L62" s="53">
        <f t="shared" si="19"/>
        <v>0</v>
      </c>
      <c r="M62" s="112"/>
      <c r="N62" s="53">
        <f t="shared" si="3"/>
        <v>0</v>
      </c>
      <c r="O62" s="53">
        <f t="shared" si="4"/>
        <v>0</v>
      </c>
      <c r="P62" s="1"/>
    </row>
    <row r="63" spans="2:16">
      <c r="B63" t="str">
        <f t="shared" si="0"/>
        <v/>
      </c>
      <c r="C63" s="49">
        <f>IF(D11="","-",+C62+1)</f>
        <v>2068</v>
      </c>
      <c r="D63" s="54">
        <f>IF(F62+SUM(E$17:E62)=D$10,F62,D$10-SUM(E$17:E62))</f>
        <v>0</v>
      </c>
      <c r="E63" s="55">
        <f t="shared" si="15"/>
        <v>0</v>
      </c>
      <c r="F63" s="54">
        <f t="shared" si="16"/>
        <v>0</v>
      </c>
      <c r="G63" s="57">
        <f t="shared" si="17"/>
        <v>0</v>
      </c>
      <c r="H63" s="41">
        <f t="shared" si="18"/>
        <v>0</v>
      </c>
      <c r="I63" s="51">
        <f t="shared" si="1"/>
        <v>0</v>
      </c>
      <c r="J63" s="51"/>
      <c r="K63" s="112"/>
      <c r="L63" s="53">
        <f t="shared" si="19"/>
        <v>0</v>
      </c>
      <c r="M63" s="112"/>
      <c r="N63" s="53">
        <f t="shared" si="3"/>
        <v>0</v>
      </c>
      <c r="O63" s="53">
        <f t="shared" si="4"/>
        <v>0</v>
      </c>
      <c r="P63" s="1"/>
    </row>
    <row r="64" spans="2:16">
      <c r="B64" t="str">
        <f t="shared" si="0"/>
        <v/>
      </c>
      <c r="C64" s="49">
        <f>IF(D11="","-",+C63+1)</f>
        <v>2069</v>
      </c>
      <c r="D64" s="54">
        <f>IF(F63+SUM(E$17:E63)=D$10,F63,D$10-SUM(E$17:E63))</f>
        <v>0</v>
      </c>
      <c r="E64" s="55">
        <f t="shared" si="15"/>
        <v>0</v>
      </c>
      <c r="F64" s="54">
        <f t="shared" si="16"/>
        <v>0</v>
      </c>
      <c r="G64" s="57">
        <f t="shared" si="17"/>
        <v>0</v>
      </c>
      <c r="H64" s="41">
        <f t="shared" si="18"/>
        <v>0</v>
      </c>
      <c r="I64" s="51">
        <f t="shared" si="1"/>
        <v>0</v>
      </c>
      <c r="J64" s="51"/>
      <c r="K64" s="112"/>
      <c r="L64" s="53">
        <f t="shared" si="19"/>
        <v>0</v>
      </c>
      <c r="M64" s="112"/>
      <c r="N64" s="53">
        <f t="shared" si="3"/>
        <v>0</v>
      </c>
      <c r="O64" s="53">
        <f t="shared" si="4"/>
        <v>0</v>
      </c>
      <c r="P64" s="1"/>
    </row>
    <row r="65" spans="2:16">
      <c r="B65" t="str">
        <f t="shared" si="0"/>
        <v/>
      </c>
      <c r="C65" s="49">
        <f>IF(D11="","-",+C64+1)</f>
        <v>2070</v>
      </c>
      <c r="D65" s="54">
        <f>IF(F64+SUM(E$17:E64)=D$10,F64,D$10-SUM(E$17:E64))</f>
        <v>0</v>
      </c>
      <c r="E65" s="55">
        <f t="shared" si="15"/>
        <v>0</v>
      </c>
      <c r="F65" s="54">
        <f t="shared" si="16"/>
        <v>0</v>
      </c>
      <c r="G65" s="57">
        <f t="shared" si="17"/>
        <v>0</v>
      </c>
      <c r="H65" s="41">
        <f t="shared" si="18"/>
        <v>0</v>
      </c>
      <c r="I65" s="51">
        <f t="shared" si="1"/>
        <v>0</v>
      </c>
      <c r="J65" s="51"/>
      <c r="K65" s="112"/>
      <c r="L65" s="53">
        <f t="shared" si="19"/>
        <v>0</v>
      </c>
      <c r="M65" s="112"/>
      <c r="N65" s="53">
        <f t="shared" si="3"/>
        <v>0</v>
      </c>
      <c r="O65" s="53">
        <f t="shared" si="4"/>
        <v>0</v>
      </c>
      <c r="P65" s="1"/>
    </row>
    <row r="66" spans="2:16">
      <c r="B66" t="str">
        <f t="shared" si="0"/>
        <v/>
      </c>
      <c r="C66" s="49">
        <f>IF(D11="","-",+C65+1)</f>
        <v>2071</v>
      </c>
      <c r="D66" s="54">
        <f>IF(F65+SUM(E$17:E65)=D$10,F65,D$10-SUM(E$17:E65))</f>
        <v>0</v>
      </c>
      <c r="E66" s="55">
        <f t="shared" si="15"/>
        <v>0</v>
      </c>
      <c r="F66" s="54">
        <f t="shared" si="16"/>
        <v>0</v>
      </c>
      <c r="G66" s="57">
        <f t="shared" si="17"/>
        <v>0</v>
      </c>
      <c r="H66" s="41">
        <f t="shared" si="18"/>
        <v>0</v>
      </c>
      <c r="I66" s="51">
        <f t="shared" si="1"/>
        <v>0</v>
      </c>
      <c r="J66" s="51"/>
      <c r="K66" s="112"/>
      <c r="L66" s="53">
        <f t="shared" si="19"/>
        <v>0</v>
      </c>
      <c r="M66" s="112"/>
      <c r="N66" s="53">
        <f t="shared" si="3"/>
        <v>0</v>
      </c>
      <c r="O66" s="53">
        <f t="shared" si="4"/>
        <v>0</v>
      </c>
      <c r="P66" s="1"/>
    </row>
    <row r="67" spans="2:16">
      <c r="B67" t="str">
        <f t="shared" si="0"/>
        <v/>
      </c>
      <c r="C67" s="49">
        <f>IF(D11="","-",+C66+1)</f>
        <v>2072</v>
      </c>
      <c r="D67" s="54">
        <f>IF(F66+SUM(E$17:E66)=D$10,F66,D$10-SUM(E$17:E66))</f>
        <v>0</v>
      </c>
      <c r="E67" s="55">
        <f t="shared" si="15"/>
        <v>0</v>
      </c>
      <c r="F67" s="54">
        <f t="shared" si="16"/>
        <v>0</v>
      </c>
      <c r="G67" s="57">
        <f t="shared" si="17"/>
        <v>0</v>
      </c>
      <c r="H67" s="41">
        <f t="shared" si="18"/>
        <v>0</v>
      </c>
      <c r="I67" s="51">
        <f t="shared" si="1"/>
        <v>0</v>
      </c>
      <c r="J67" s="51"/>
      <c r="K67" s="112"/>
      <c r="L67" s="53">
        <f t="shared" si="19"/>
        <v>0</v>
      </c>
      <c r="M67" s="112"/>
      <c r="N67" s="53">
        <f t="shared" si="3"/>
        <v>0</v>
      </c>
      <c r="O67" s="53">
        <f t="shared" si="4"/>
        <v>0</v>
      </c>
      <c r="P67" s="1"/>
    </row>
    <row r="68" spans="2:16">
      <c r="B68" t="str">
        <f t="shared" si="0"/>
        <v/>
      </c>
      <c r="C68" s="49">
        <f>IF(D11="","-",+C67+1)</f>
        <v>2073</v>
      </c>
      <c r="D68" s="54">
        <f>IF(F67+SUM(E$17:E67)=D$10,F67,D$10-SUM(E$17:E67))</f>
        <v>0</v>
      </c>
      <c r="E68" s="55">
        <f t="shared" si="15"/>
        <v>0</v>
      </c>
      <c r="F68" s="54">
        <f t="shared" si="16"/>
        <v>0</v>
      </c>
      <c r="G68" s="57">
        <f t="shared" si="17"/>
        <v>0</v>
      </c>
      <c r="H68" s="41">
        <f t="shared" si="18"/>
        <v>0</v>
      </c>
      <c r="I68" s="51">
        <f t="shared" si="1"/>
        <v>0</v>
      </c>
      <c r="J68" s="51"/>
      <c r="K68" s="112"/>
      <c r="L68" s="53">
        <f t="shared" si="19"/>
        <v>0</v>
      </c>
      <c r="M68" s="112"/>
      <c r="N68" s="53">
        <f t="shared" si="3"/>
        <v>0</v>
      </c>
      <c r="O68" s="53">
        <f t="shared" si="4"/>
        <v>0</v>
      </c>
      <c r="P68" s="1"/>
    </row>
    <row r="69" spans="2:16">
      <c r="B69" t="str">
        <f t="shared" si="0"/>
        <v/>
      </c>
      <c r="C69" s="49">
        <f>IF(D11="","-",+C68+1)</f>
        <v>2074</v>
      </c>
      <c r="D69" s="54">
        <f>IF(F68+SUM(E$17:E68)=D$10,F68,D$10-SUM(E$17:E68))</f>
        <v>0</v>
      </c>
      <c r="E69" s="55">
        <f t="shared" si="15"/>
        <v>0</v>
      </c>
      <c r="F69" s="54">
        <f t="shared" si="16"/>
        <v>0</v>
      </c>
      <c r="G69" s="57">
        <f t="shared" si="17"/>
        <v>0</v>
      </c>
      <c r="H69" s="41">
        <f t="shared" si="18"/>
        <v>0</v>
      </c>
      <c r="I69" s="51">
        <f t="shared" si="1"/>
        <v>0</v>
      </c>
      <c r="J69" s="51"/>
      <c r="K69" s="112"/>
      <c r="L69" s="53">
        <f t="shared" si="19"/>
        <v>0</v>
      </c>
      <c r="M69" s="112"/>
      <c r="N69" s="53">
        <f t="shared" si="3"/>
        <v>0</v>
      </c>
      <c r="O69" s="53">
        <f t="shared" si="4"/>
        <v>0</v>
      </c>
      <c r="P69" s="1"/>
    </row>
    <row r="70" spans="2:16">
      <c r="B70" t="str">
        <f t="shared" si="0"/>
        <v/>
      </c>
      <c r="C70" s="49">
        <f>IF(D11="","-",+C69+1)</f>
        <v>2075</v>
      </c>
      <c r="D70" s="54">
        <f>IF(F69+SUM(E$17:E69)=D$10,F69,D$10-SUM(E$17:E69))</f>
        <v>0</v>
      </c>
      <c r="E70" s="55">
        <f t="shared" si="15"/>
        <v>0</v>
      </c>
      <c r="F70" s="54">
        <f t="shared" si="16"/>
        <v>0</v>
      </c>
      <c r="G70" s="57">
        <f t="shared" si="17"/>
        <v>0</v>
      </c>
      <c r="H70" s="41">
        <f t="shared" si="18"/>
        <v>0</v>
      </c>
      <c r="I70" s="51">
        <f t="shared" si="1"/>
        <v>0</v>
      </c>
      <c r="J70" s="51"/>
      <c r="K70" s="112"/>
      <c r="L70" s="53">
        <f t="shared" si="19"/>
        <v>0</v>
      </c>
      <c r="M70" s="112"/>
      <c r="N70" s="53">
        <f t="shared" si="3"/>
        <v>0</v>
      </c>
      <c r="O70" s="53">
        <f t="shared" si="4"/>
        <v>0</v>
      </c>
      <c r="P70" s="1"/>
    </row>
    <row r="71" spans="2:16">
      <c r="B71" t="str">
        <f t="shared" si="0"/>
        <v/>
      </c>
      <c r="C71" s="49">
        <f>IF(D11="","-",+C70+1)</f>
        <v>2076</v>
      </c>
      <c r="D71" s="54">
        <f>IF(F70+SUM(E$17:E70)=D$10,F70,D$10-SUM(E$17:E70))</f>
        <v>0</v>
      </c>
      <c r="E71" s="55">
        <f t="shared" si="15"/>
        <v>0</v>
      </c>
      <c r="F71" s="54">
        <f t="shared" si="16"/>
        <v>0</v>
      </c>
      <c r="G71" s="57">
        <f t="shared" si="17"/>
        <v>0</v>
      </c>
      <c r="H71" s="41">
        <f t="shared" si="18"/>
        <v>0</v>
      </c>
      <c r="I71" s="51">
        <f t="shared" si="1"/>
        <v>0</v>
      </c>
      <c r="J71" s="51"/>
      <c r="K71" s="112"/>
      <c r="L71" s="53">
        <f t="shared" si="19"/>
        <v>0</v>
      </c>
      <c r="M71" s="112"/>
      <c r="N71" s="53">
        <f t="shared" si="3"/>
        <v>0</v>
      </c>
      <c r="O71" s="53">
        <f t="shared" si="4"/>
        <v>0</v>
      </c>
      <c r="P71" s="1"/>
    </row>
    <row r="72" spans="2:16">
      <c r="C72" s="49">
        <f>IF(D12="","-",+C71+1)</f>
        <v>2077</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2078</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c r="C74" s="11" t="s">
        <v>75</v>
      </c>
      <c r="D74" s="13"/>
      <c r="E74" s="13">
        <f>SUM(E17:E73)</f>
        <v>3900461.0100000007</v>
      </c>
      <c r="F74" s="13"/>
      <c r="G74" s="13">
        <f>SUM(G17:G73)</f>
        <v>10491522.056147238</v>
      </c>
      <c r="H74" s="13">
        <f>SUM(H17:H73)</f>
        <v>10491522.056147238</v>
      </c>
      <c r="I74" s="13">
        <f>SUM(I17:I73)</f>
        <v>0</v>
      </c>
      <c r="J74" s="13"/>
      <c r="K74" s="13"/>
      <c r="L74" s="13"/>
      <c r="M74" s="13"/>
      <c r="N74" s="13"/>
      <c r="O74" s="1"/>
      <c r="P74" s="1"/>
    </row>
    <row r="75" spans="2:16">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c r="B82" s="1"/>
      <c r="C82" s="1"/>
      <c r="D82" s="2"/>
      <c r="E82" s="1"/>
      <c r="F82" s="11"/>
      <c r="G82" s="1"/>
      <c r="H82" s="3"/>
      <c r="I82" s="1"/>
      <c r="J82" s="1"/>
      <c r="K82" s="1"/>
      <c r="L82" s="1"/>
      <c r="M82" s="1"/>
      <c r="N82" s="1"/>
      <c r="O82" s="1"/>
      <c r="P82" s="1"/>
    </row>
    <row r="83" spans="1:16">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21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539184.39064758178</v>
      </c>
      <c r="N88" s="67">
        <f>IF(J93&lt;D11,0,VLOOKUP(J93,C17:O73,11))</f>
        <v>539184.39064758178</v>
      </c>
      <c r="O88" s="68">
        <f>+N88-M88</f>
        <v>0</v>
      </c>
      <c r="P88" s="1"/>
    </row>
    <row r="89" spans="1:16" ht="15.5">
      <c r="C89" s="6"/>
      <c r="D89" s="2"/>
      <c r="E89" s="1"/>
      <c r="F89" s="1"/>
      <c r="G89" s="1"/>
      <c r="H89" s="1"/>
      <c r="I89" s="20"/>
      <c r="J89" s="20"/>
      <c r="K89" s="106"/>
      <c r="L89" s="107" t="s">
        <v>254</v>
      </c>
      <c r="M89" s="69">
        <f>IF(J93&lt;D11,0,VLOOKUP(J93,C100:P155,6))</f>
        <v>597815.78082961123</v>
      </c>
      <c r="N89" s="69">
        <f>IF(J93&lt;D11,0,VLOOKUP(J93,C100:P155,7))</f>
        <v>597815.78082961123</v>
      </c>
      <c r="O89" s="70">
        <f>+N89-M89</f>
        <v>0</v>
      </c>
      <c r="P89" s="1"/>
    </row>
    <row r="90" spans="1:16" ht="13.5" thickBot="1">
      <c r="C90" s="25" t="s">
        <v>82</v>
      </c>
      <c r="D90" s="96" t="str">
        <f>+D7</f>
        <v>Tulsa SE - S Hudson 138 kV</v>
      </c>
      <c r="E90" s="1"/>
      <c r="F90" s="1"/>
      <c r="G90" s="1"/>
      <c r="H90" s="1"/>
      <c r="I90" s="3"/>
      <c r="J90" s="3"/>
      <c r="K90" s="108"/>
      <c r="L90" s="109" t="s">
        <v>135</v>
      </c>
      <c r="M90" s="72">
        <f>+M89-M88</f>
        <v>58631.390182029456</v>
      </c>
      <c r="N90" s="72">
        <f>+N89-N88</f>
        <v>58631.390182029456</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TP2020033</v>
      </c>
      <c r="E92" s="75"/>
      <c r="F92" s="75"/>
      <c r="G92" s="75"/>
      <c r="H92" s="75"/>
      <c r="I92" s="75"/>
      <c r="J92" s="75"/>
    </row>
    <row r="93" spans="1:16" ht="13">
      <c r="C93" s="34" t="s">
        <v>49</v>
      </c>
      <c r="D93" s="468">
        <v>3900461</v>
      </c>
      <c r="E93" s="1" t="s">
        <v>84</v>
      </c>
      <c r="H93" s="2"/>
      <c r="I93" s="2"/>
      <c r="J93" s="36">
        <f>+'OKT.WS.G.BPU.ATRR.True-up'!M16</f>
        <v>2024</v>
      </c>
      <c r="K93" s="33"/>
      <c r="L93" s="13" t="s">
        <v>85</v>
      </c>
      <c r="P93" s="1"/>
    </row>
    <row r="94" spans="1:16">
      <c r="C94" s="34" t="s">
        <v>52</v>
      </c>
      <c r="D94" s="85">
        <f>IF(D11="","",D11)</f>
        <v>2022</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6</v>
      </c>
      <c r="E95" s="34" t="s">
        <v>55</v>
      </c>
      <c r="F95" s="2"/>
      <c r="G95" s="2"/>
      <c r="J95" s="40">
        <f>'OKT.WS.G.BPU.ATRR.True-up'!$F$81</f>
        <v>0.11072520516210502</v>
      </c>
      <c r="K95" s="7"/>
      <c r="L95" t="s">
        <v>86</v>
      </c>
      <c r="P95" s="1"/>
    </row>
    <row r="96" spans="1:16">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229438.88235294117</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 thickBot="1">
      <c r="B100" t="str">
        <f t="shared" ref="B100:B155" si="20">IF(D100=F99,"","IU")</f>
        <v>IU</v>
      </c>
      <c r="C100" s="49">
        <f>IF(D94= "","-",D94)</f>
        <v>2022</v>
      </c>
      <c r="D100" s="483">
        <v>0</v>
      </c>
      <c r="E100" s="483">
        <v>31024.088650793652</v>
      </c>
      <c r="F100" s="483">
        <v>3878011.0813492062</v>
      </c>
      <c r="G100" s="483">
        <v>1939005.5406746031</v>
      </c>
      <c r="H100" s="483">
        <v>253541.98707940316</v>
      </c>
      <c r="I100" s="483">
        <v>253541.98707940316</v>
      </c>
      <c r="J100" s="53">
        <f t="shared" ref="J100:J107" si="21">+I100-H100</f>
        <v>0</v>
      </c>
      <c r="K100" s="53"/>
      <c r="L100" s="373">
        <f>+H100</f>
        <v>253541.98707940316</v>
      </c>
      <c r="M100" s="467">
        <f t="shared" ref="M100:M131" si="22">IF(L100&lt;&gt;0,+H100-L100,0)</f>
        <v>0</v>
      </c>
      <c r="N100" s="373">
        <f>+I100</f>
        <v>253541.98707940316</v>
      </c>
      <c r="O100" s="52">
        <f t="shared" ref="O100:O131" si="23">IF(N100&lt;&gt;0,+I100-N100,0)</f>
        <v>0</v>
      </c>
      <c r="P100" s="52">
        <f t="shared" ref="P100:P131" si="24">+O100-M100</f>
        <v>0</v>
      </c>
    </row>
    <row r="101" spans="1:16" ht="13" thickBot="1">
      <c r="B101" t="str">
        <f t="shared" si="20"/>
        <v>IU</v>
      </c>
      <c r="C101" s="49">
        <f>IF(D94="","-",+C100+1)</f>
        <v>2023</v>
      </c>
      <c r="D101" s="483">
        <v>3869436.921349206</v>
      </c>
      <c r="E101" s="483">
        <v>185736.23857142855</v>
      </c>
      <c r="F101" s="483">
        <v>3683700.6827777773</v>
      </c>
      <c r="G101" s="483">
        <v>3776568.8020634917</v>
      </c>
      <c r="H101" s="483">
        <v>619130.64383643377</v>
      </c>
      <c r="I101" s="483">
        <v>619130.64383643377</v>
      </c>
      <c r="J101" s="53">
        <f t="shared" si="21"/>
        <v>0</v>
      </c>
      <c r="K101" s="53"/>
      <c r="L101" s="373">
        <f t="shared" ref="L101:L102" si="25">+H101</f>
        <v>619130.64383643377</v>
      </c>
      <c r="M101" s="467">
        <f t="shared" ref="M101:M102" si="26">IF(L101&lt;&gt;0,+H101-L101,0)</f>
        <v>0</v>
      </c>
      <c r="N101" s="373">
        <f t="shared" ref="N101:N102" si="27">+I101</f>
        <v>619130.64383643377</v>
      </c>
      <c r="O101" s="52">
        <f t="shared" ref="O101:O102" si="28">IF(N101&lt;&gt;0,+I101-N101,0)</f>
        <v>0</v>
      </c>
      <c r="P101" s="53">
        <f t="shared" si="24"/>
        <v>0</v>
      </c>
    </row>
    <row r="102" spans="1:16">
      <c r="B102" t="str">
        <f t="shared" si="20"/>
        <v/>
      </c>
      <c r="C102" s="49">
        <f>IF(D94="","-",+C101+1)</f>
        <v>2024</v>
      </c>
      <c r="D102" s="483">
        <v>3683700.6827777773</v>
      </c>
      <c r="E102" s="483">
        <v>185736.23857142855</v>
      </c>
      <c r="F102" s="483">
        <v>3497964.4442063486</v>
      </c>
      <c r="G102" s="483">
        <v>3590832.563492063</v>
      </c>
      <c r="H102" s="483">
        <v>597815.78082961123</v>
      </c>
      <c r="I102" s="483">
        <v>597815.78082961123</v>
      </c>
      <c r="J102" s="53">
        <f t="shared" si="21"/>
        <v>0</v>
      </c>
      <c r="K102" s="53"/>
      <c r="L102" s="373">
        <f t="shared" si="25"/>
        <v>597815.78082961123</v>
      </c>
      <c r="M102" s="467">
        <f t="shared" si="26"/>
        <v>0</v>
      </c>
      <c r="N102" s="373">
        <f t="shared" si="27"/>
        <v>597815.78082961123</v>
      </c>
      <c r="O102" s="52">
        <f t="shared" si="28"/>
        <v>0</v>
      </c>
      <c r="P102" s="53">
        <f t="shared" si="24"/>
        <v>0</v>
      </c>
    </row>
    <row r="103" spans="1:16">
      <c r="B103" t="str">
        <f t="shared" si="20"/>
        <v>IU</v>
      </c>
      <c r="C103" s="49">
        <f>IF(D94="","-",+C102+1)</f>
        <v>2025</v>
      </c>
      <c r="D103" s="11">
        <f>IF(F102+SUM(E$100:E102)=D$93,F102,D$93-SUM(E$100:E102))</f>
        <v>3497964.4342063493</v>
      </c>
      <c r="E103" s="55">
        <f t="shared" ref="E103:E107" si="29">IF(+J$97&lt;F102,J$97,D103)</f>
        <v>229438.88235294117</v>
      </c>
      <c r="F103" s="54">
        <f t="shared" ref="F103:F107" si="30">+D103-E103</f>
        <v>3268525.5518534081</v>
      </c>
      <c r="G103" s="54">
        <f t="shared" ref="G103:G107" si="31">+(F103+D103)/2</f>
        <v>3383244.9930298785</v>
      </c>
      <c r="H103" s="110">
        <f t="shared" ref="H103:H107" si="32">+J$95*G103+E103</f>
        <v>604049.37831983902</v>
      </c>
      <c r="I103" s="119">
        <f t="shared" ref="I103:I107" si="33">+J$96*G103+E103</f>
        <v>604049.37831983902</v>
      </c>
      <c r="J103" s="53">
        <f t="shared" si="21"/>
        <v>0</v>
      </c>
      <c r="K103" s="53"/>
      <c r="L103" s="112"/>
      <c r="M103" s="53">
        <f t="shared" si="22"/>
        <v>0</v>
      </c>
      <c r="N103" s="112"/>
      <c r="O103" s="53">
        <f t="shared" si="23"/>
        <v>0</v>
      </c>
      <c r="P103" s="53">
        <f t="shared" si="24"/>
        <v>0</v>
      </c>
    </row>
    <row r="104" spans="1:16">
      <c r="B104" t="str">
        <f t="shared" si="20"/>
        <v/>
      </c>
      <c r="C104" s="49">
        <f>IF(D94="","-",+C103+1)</f>
        <v>2026</v>
      </c>
      <c r="D104" s="11">
        <f>IF(F103+SUM(E$100:E103)=D$93,F103,D$93-SUM(E$100:E103))</f>
        <v>3268525.5518534081</v>
      </c>
      <c r="E104" s="55">
        <f t="shared" si="29"/>
        <v>229438.88235294117</v>
      </c>
      <c r="F104" s="54">
        <f t="shared" si="30"/>
        <v>3039086.6695004669</v>
      </c>
      <c r="G104" s="54">
        <f t="shared" si="31"/>
        <v>3153806.1106769377</v>
      </c>
      <c r="H104" s="110">
        <f t="shared" si="32"/>
        <v>578644.71099914564</v>
      </c>
      <c r="I104" s="119">
        <f t="shared" si="33"/>
        <v>578644.71099914564</v>
      </c>
      <c r="J104" s="53">
        <f t="shared" si="21"/>
        <v>0</v>
      </c>
      <c r="K104" s="53"/>
      <c r="L104" s="112"/>
      <c r="M104" s="53">
        <f t="shared" si="22"/>
        <v>0</v>
      </c>
      <c r="N104" s="112"/>
      <c r="O104" s="53">
        <f t="shared" si="23"/>
        <v>0</v>
      </c>
      <c r="P104" s="53">
        <f t="shared" si="24"/>
        <v>0</v>
      </c>
    </row>
    <row r="105" spans="1:16">
      <c r="B105" t="str">
        <f t="shared" si="20"/>
        <v/>
      </c>
      <c r="C105" s="49">
        <f>IF(D94="","-",+C104+1)</f>
        <v>2027</v>
      </c>
      <c r="D105" s="11">
        <f>IF(F104+SUM(E$100:E104)=D$93,F104,D$93-SUM(E$100:E104))</f>
        <v>3039086.6695004669</v>
      </c>
      <c r="E105" s="55">
        <f t="shared" si="29"/>
        <v>229438.88235294117</v>
      </c>
      <c r="F105" s="54">
        <f t="shared" si="30"/>
        <v>2809647.7871475257</v>
      </c>
      <c r="G105" s="54">
        <f t="shared" si="31"/>
        <v>2924367.2283239961</v>
      </c>
      <c r="H105" s="110">
        <f t="shared" si="32"/>
        <v>553240.04367845203</v>
      </c>
      <c r="I105" s="119">
        <f t="shared" si="33"/>
        <v>553240.04367845203</v>
      </c>
      <c r="J105" s="53">
        <f t="shared" si="21"/>
        <v>0</v>
      </c>
      <c r="K105" s="53"/>
      <c r="L105" s="112"/>
      <c r="M105" s="53">
        <f t="shared" si="22"/>
        <v>0</v>
      </c>
      <c r="N105" s="112"/>
      <c r="O105" s="53">
        <f t="shared" si="23"/>
        <v>0</v>
      </c>
      <c r="P105" s="53">
        <f t="shared" si="24"/>
        <v>0</v>
      </c>
    </row>
    <row r="106" spans="1:16">
      <c r="B106" t="str">
        <f t="shared" si="20"/>
        <v/>
      </c>
      <c r="C106" s="49">
        <f>IF(D94="","-",+C105+1)</f>
        <v>2028</v>
      </c>
      <c r="D106" s="11">
        <f>IF(F105+SUM(E$100:E105)=D$93,F105,D$93-SUM(E$100:E105))</f>
        <v>2809647.7871475257</v>
      </c>
      <c r="E106" s="55">
        <f t="shared" si="29"/>
        <v>229438.88235294117</v>
      </c>
      <c r="F106" s="54">
        <f t="shared" si="30"/>
        <v>2580208.9047945845</v>
      </c>
      <c r="G106" s="54">
        <f t="shared" si="31"/>
        <v>2694928.3459710553</v>
      </c>
      <c r="H106" s="110">
        <f t="shared" si="32"/>
        <v>527835.37635775865</v>
      </c>
      <c r="I106" s="119">
        <f t="shared" si="33"/>
        <v>527835.37635775865</v>
      </c>
      <c r="J106" s="53">
        <f t="shared" si="21"/>
        <v>0</v>
      </c>
      <c r="K106" s="53"/>
      <c r="L106" s="112"/>
      <c r="M106" s="53">
        <f t="shared" si="22"/>
        <v>0</v>
      </c>
      <c r="N106" s="112"/>
      <c r="O106" s="53">
        <f t="shared" si="23"/>
        <v>0</v>
      </c>
      <c r="P106" s="53">
        <f t="shared" si="24"/>
        <v>0</v>
      </c>
    </row>
    <row r="107" spans="1:16">
      <c r="B107" t="str">
        <f t="shared" si="20"/>
        <v/>
      </c>
      <c r="C107" s="49">
        <f>IF(D94="","-",+C106+1)</f>
        <v>2029</v>
      </c>
      <c r="D107" s="11">
        <f>IF(F106+SUM(E$100:E106)=D$93,F106,D$93-SUM(E$100:E106))</f>
        <v>2580208.9047945845</v>
      </c>
      <c r="E107" s="55">
        <f t="shared" si="29"/>
        <v>229438.88235294117</v>
      </c>
      <c r="F107" s="54">
        <f t="shared" si="30"/>
        <v>2350770.0224416433</v>
      </c>
      <c r="G107" s="54">
        <f t="shared" si="31"/>
        <v>2465489.4636181137</v>
      </c>
      <c r="H107" s="110">
        <f t="shared" si="32"/>
        <v>502430.70903706504</v>
      </c>
      <c r="I107" s="119">
        <f t="shared" si="33"/>
        <v>502430.70903706504</v>
      </c>
      <c r="J107" s="53">
        <f t="shared" si="21"/>
        <v>0</v>
      </c>
      <c r="K107" s="53"/>
      <c r="L107" s="112"/>
      <c r="M107" s="53">
        <f t="shared" si="22"/>
        <v>0</v>
      </c>
      <c r="N107" s="112"/>
      <c r="O107" s="53">
        <f t="shared" si="23"/>
        <v>0</v>
      </c>
      <c r="P107" s="53">
        <f t="shared" si="24"/>
        <v>0</v>
      </c>
    </row>
    <row r="108" spans="1:16">
      <c r="B108" t="str">
        <f t="shared" si="20"/>
        <v/>
      </c>
      <c r="C108" s="49">
        <f>IF(D94="","-",+C107+1)</f>
        <v>2030</v>
      </c>
      <c r="D108" s="462">
        <f>IF(F107+SUM(E$100:E107)=D$93,F107,D$93-SUM(E$100:E107))</f>
        <v>2350770.0224416433</v>
      </c>
      <c r="E108" s="374">
        <f t="shared" ref="E108:E155" si="34">IF(+J$97&lt;F107,J$97,D108)</f>
        <v>229438.88235294117</v>
      </c>
      <c r="F108" s="463">
        <f t="shared" ref="F108:F155" si="35">+D108-E108</f>
        <v>2121331.1400887021</v>
      </c>
      <c r="G108" s="463">
        <f t="shared" ref="G108:G155" si="36">+(F108+D108)/2</f>
        <v>2236050.5812651729</v>
      </c>
      <c r="H108" s="464">
        <f t="shared" ref="H108:H155" si="37">(D108+F108)/2*J$95+E108</f>
        <v>477026.04171637166</v>
      </c>
      <c r="I108" s="445">
        <f t="shared" ref="I108:I155" si="38">+J$96*G108+E108</f>
        <v>477026.04171637166</v>
      </c>
      <c r="J108" s="53">
        <f t="shared" ref="J108:J131" si="39">+I108-H108</f>
        <v>0</v>
      </c>
      <c r="K108" s="53"/>
      <c r="L108" s="112"/>
      <c r="M108" s="53">
        <f t="shared" si="22"/>
        <v>0</v>
      </c>
      <c r="N108" s="112"/>
      <c r="O108" s="53">
        <f t="shared" si="23"/>
        <v>0</v>
      </c>
      <c r="P108" s="53">
        <f t="shared" si="24"/>
        <v>0</v>
      </c>
    </row>
    <row r="109" spans="1:16">
      <c r="B109" t="str">
        <f t="shared" si="20"/>
        <v/>
      </c>
      <c r="C109" s="49">
        <f>IF(D94="","-",+C108+1)</f>
        <v>2031</v>
      </c>
      <c r="D109" s="462">
        <f>IF(F108+SUM(E$100:E108)=D$93,F108,D$93-SUM(E$100:E108))</f>
        <v>2121331.1400887021</v>
      </c>
      <c r="E109" s="374">
        <f t="shared" si="34"/>
        <v>229438.88235294117</v>
      </c>
      <c r="F109" s="463">
        <f t="shared" si="35"/>
        <v>1891892.2577357609</v>
      </c>
      <c r="G109" s="463">
        <f t="shared" si="36"/>
        <v>2006611.6989122315</v>
      </c>
      <c r="H109" s="464">
        <f t="shared" si="37"/>
        <v>451621.37439567811</v>
      </c>
      <c r="I109" s="445">
        <f t="shared" si="38"/>
        <v>451621.37439567811</v>
      </c>
      <c r="J109" s="53">
        <f t="shared" si="39"/>
        <v>0</v>
      </c>
      <c r="K109" s="53"/>
      <c r="L109" s="112"/>
      <c r="M109" s="53">
        <f t="shared" si="22"/>
        <v>0</v>
      </c>
      <c r="N109" s="112"/>
      <c r="O109" s="53">
        <f t="shared" si="23"/>
        <v>0</v>
      </c>
      <c r="P109" s="53">
        <f t="shared" si="24"/>
        <v>0</v>
      </c>
    </row>
    <row r="110" spans="1:16">
      <c r="B110" t="str">
        <f t="shared" si="20"/>
        <v/>
      </c>
      <c r="C110" s="49">
        <f>IF(D94="","-",+C109+1)</f>
        <v>2032</v>
      </c>
      <c r="D110" s="462">
        <f>IF(F109+SUM(E$100:E109)=D$93,F109,D$93-SUM(E$100:E109))</f>
        <v>1891892.2577357609</v>
      </c>
      <c r="E110" s="374">
        <f t="shared" si="34"/>
        <v>229438.88235294117</v>
      </c>
      <c r="F110" s="463">
        <f t="shared" si="35"/>
        <v>1662453.3753828197</v>
      </c>
      <c r="G110" s="463">
        <f t="shared" si="36"/>
        <v>1777172.8165592903</v>
      </c>
      <c r="H110" s="464">
        <f t="shared" si="37"/>
        <v>426216.70707498462</v>
      </c>
      <c r="I110" s="445">
        <f t="shared" si="38"/>
        <v>426216.70707498462</v>
      </c>
      <c r="J110" s="53">
        <f t="shared" si="39"/>
        <v>0</v>
      </c>
      <c r="K110" s="53"/>
      <c r="L110" s="112"/>
      <c r="M110" s="53">
        <f t="shared" si="22"/>
        <v>0</v>
      </c>
      <c r="N110" s="112"/>
      <c r="O110" s="53">
        <f t="shared" si="23"/>
        <v>0</v>
      </c>
      <c r="P110" s="53">
        <f t="shared" si="24"/>
        <v>0</v>
      </c>
    </row>
    <row r="111" spans="1:16">
      <c r="B111" t="str">
        <f t="shared" si="20"/>
        <v/>
      </c>
      <c r="C111" s="49">
        <f>IF(D94="","-",+C110+1)</f>
        <v>2033</v>
      </c>
      <c r="D111" s="462">
        <f>IF(F110+SUM(E$100:E110)=D$93,F110,D$93-SUM(E$100:E110))</f>
        <v>1662453.3753828197</v>
      </c>
      <c r="E111" s="374">
        <f t="shared" si="34"/>
        <v>229438.88235294117</v>
      </c>
      <c r="F111" s="463">
        <f t="shared" si="35"/>
        <v>1433014.4930298785</v>
      </c>
      <c r="G111" s="463">
        <f t="shared" si="36"/>
        <v>1547733.9342063491</v>
      </c>
      <c r="H111" s="464">
        <f t="shared" si="37"/>
        <v>400812.03975429112</v>
      </c>
      <c r="I111" s="445">
        <f t="shared" si="38"/>
        <v>400812.03975429112</v>
      </c>
      <c r="J111" s="53">
        <f t="shared" si="39"/>
        <v>0</v>
      </c>
      <c r="K111" s="53"/>
      <c r="L111" s="112"/>
      <c r="M111" s="53">
        <f t="shared" si="22"/>
        <v>0</v>
      </c>
      <c r="N111" s="112"/>
      <c r="O111" s="53">
        <f t="shared" si="23"/>
        <v>0</v>
      </c>
      <c r="P111" s="53">
        <f t="shared" si="24"/>
        <v>0</v>
      </c>
    </row>
    <row r="112" spans="1:16">
      <c r="B112" t="str">
        <f t="shared" si="20"/>
        <v/>
      </c>
      <c r="C112" s="49">
        <f>IF(D94="","-",+C111+1)</f>
        <v>2034</v>
      </c>
      <c r="D112" s="462">
        <f>IF(F111+SUM(E$100:E111)=D$93,F111,D$93-SUM(E$100:E111))</f>
        <v>1433014.4930298785</v>
      </c>
      <c r="E112" s="374">
        <f t="shared" si="34"/>
        <v>229438.88235294117</v>
      </c>
      <c r="F112" s="463">
        <f t="shared" si="35"/>
        <v>1203575.6106769373</v>
      </c>
      <c r="G112" s="463">
        <f t="shared" si="36"/>
        <v>1318295.0518534079</v>
      </c>
      <c r="H112" s="464">
        <f t="shared" si="37"/>
        <v>375407.37243359763</v>
      </c>
      <c r="I112" s="445">
        <f t="shared" si="38"/>
        <v>375407.37243359763</v>
      </c>
      <c r="J112" s="53">
        <f t="shared" si="39"/>
        <v>0</v>
      </c>
      <c r="K112" s="53"/>
      <c r="L112" s="112"/>
      <c r="M112" s="53">
        <f t="shared" si="22"/>
        <v>0</v>
      </c>
      <c r="N112" s="112"/>
      <c r="O112" s="53">
        <f t="shared" si="23"/>
        <v>0</v>
      </c>
      <c r="P112" s="53">
        <f t="shared" si="24"/>
        <v>0</v>
      </c>
    </row>
    <row r="113" spans="2:16">
      <c r="B113" t="str">
        <f t="shared" si="20"/>
        <v/>
      </c>
      <c r="C113" s="49">
        <f>IF(D94="","-",+C112+1)</f>
        <v>2035</v>
      </c>
      <c r="D113" s="462">
        <f>IF(F112+SUM(E$100:E112)=D$93,F112,D$93-SUM(E$100:E112))</f>
        <v>1203575.6106769373</v>
      </c>
      <c r="E113" s="374">
        <f t="shared" si="34"/>
        <v>229438.88235294117</v>
      </c>
      <c r="F113" s="463">
        <f t="shared" si="35"/>
        <v>974136.72832399607</v>
      </c>
      <c r="G113" s="463">
        <f t="shared" si="36"/>
        <v>1088856.1695004667</v>
      </c>
      <c r="H113" s="464">
        <f t="shared" si="37"/>
        <v>350002.70511290414</v>
      </c>
      <c r="I113" s="445">
        <f t="shared" si="38"/>
        <v>350002.70511290414</v>
      </c>
      <c r="J113" s="53">
        <f t="shared" si="39"/>
        <v>0</v>
      </c>
      <c r="K113" s="53"/>
      <c r="L113" s="112"/>
      <c r="M113" s="53">
        <f t="shared" si="22"/>
        <v>0</v>
      </c>
      <c r="N113" s="112"/>
      <c r="O113" s="53">
        <f t="shared" si="23"/>
        <v>0</v>
      </c>
      <c r="P113" s="53">
        <f t="shared" si="24"/>
        <v>0</v>
      </c>
    </row>
    <row r="114" spans="2:16">
      <c r="B114" t="str">
        <f t="shared" si="20"/>
        <v/>
      </c>
      <c r="C114" s="49">
        <f>IF(D94="","-",+C113+1)</f>
        <v>2036</v>
      </c>
      <c r="D114" s="462">
        <f>IF(F113+SUM(E$100:E113)=D$93,F113,D$93-SUM(E$100:E113))</f>
        <v>974136.72832399607</v>
      </c>
      <c r="E114" s="374">
        <f t="shared" si="34"/>
        <v>229438.88235294117</v>
      </c>
      <c r="F114" s="463">
        <f t="shared" si="35"/>
        <v>744697.84597105486</v>
      </c>
      <c r="G114" s="463">
        <f t="shared" si="36"/>
        <v>859417.28714752547</v>
      </c>
      <c r="H114" s="464">
        <f t="shared" si="37"/>
        <v>324598.03779221064</v>
      </c>
      <c r="I114" s="445">
        <f t="shared" si="38"/>
        <v>324598.03779221064</v>
      </c>
      <c r="J114" s="53">
        <f t="shared" si="39"/>
        <v>0</v>
      </c>
      <c r="K114" s="53"/>
      <c r="L114" s="112"/>
      <c r="M114" s="53">
        <f t="shared" si="22"/>
        <v>0</v>
      </c>
      <c r="N114" s="112"/>
      <c r="O114" s="53">
        <f t="shared" si="23"/>
        <v>0</v>
      </c>
      <c r="P114" s="53">
        <f t="shared" si="24"/>
        <v>0</v>
      </c>
    </row>
    <row r="115" spans="2:16">
      <c r="B115" t="str">
        <f t="shared" si="20"/>
        <v/>
      </c>
      <c r="C115" s="49">
        <f>IF(D94="","-",+C114+1)</f>
        <v>2037</v>
      </c>
      <c r="D115" s="462">
        <f>IF(F114+SUM(E$100:E114)=D$93,F114,D$93-SUM(E$100:E114))</f>
        <v>744697.84597105486</v>
      </c>
      <c r="E115" s="374">
        <f t="shared" si="34"/>
        <v>229438.88235294117</v>
      </c>
      <c r="F115" s="463">
        <f t="shared" si="35"/>
        <v>515258.96361811366</v>
      </c>
      <c r="G115" s="463">
        <f t="shared" si="36"/>
        <v>629978.40479458426</v>
      </c>
      <c r="H115" s="464">
        <f t="shared" si="37"/>
        <v>299193.37047151715</v>
      </c>
      <c r="I115" s="445">
        <f t="shared" si="38"/>
        <v>299193.37047151715</v>
      </c>
      <c r="J115" s="53">
        <f t="shared" si="39"/>
        <v>0</v>
      </c>
      <c r="K115" s="53"/>
      <c r="L115" s="112"/>
      <c r="M115" s="53">
        <f t="shared" si="22"/>
        <v>0</v>
      </c>
      <c r="N115" s="112"/>
      <c r="O115" s="53">
        <f t="shared" si="23"/>
        <v>0</v>
      </c>
      <c r="P115" s="53">
        <f t="shared" si="24"/>
        <v>0</v>
      </c>
    </row>
    <row r="116" spans="2:16">
      <c r="B116" t="str">
        <f t="shared" si="20"/>
        <v/>
      </c>
      <c r="C116" s="49">
        <f>IF(D94="","-",+C115+1)</f>
        <v>2038</v>
      </c>
      <c r="D116" s="462">
        <f>IF(F115+SUM(E$100:E115)=D$93,F115,D$93-SUM(E$100:E115))</f>
        <v>515258.96361811366</v>
      </c>
      <c r="E116" s="374">
        <f t="shared" si="34"/>
        <v>229438.88235294117</v>
      </c>
      <c r="F116" s="463">
        <f t="shared" si="35"/>
        <v>285820.08126517246</v>
      </c>
      <c r="G116" s="463">
        <f t="shared" si="36"/>
        <v>400539.52244164306</v>
      </c>
      <c r="H116" s="464">
        <f t="shared" si="37"/>
        <v>273788.70315082365</v>
      </c>
      <c r="I116" s="445">
        <f t="shared" si="38"/>
        <v>273788.70315082365</v>
      </c>
      <c r="J116" s="53">
        <f t="shared" si="39"/>
        <v>0</v>
      </c>
      <c r="K116" s="53"/>
      <c r="L116" s="112"/>
      <c r="M116" s="53">
        <f t="shared" si="22"/>
        <v>0</v>
      </c>
      <c r="N116" s="112"/>
      <c r="O116" s="53">
        <f t="shared" si="23"/>
        <v>0</v>
      </c>
      <c r="P116" s="53">
        <f t="shared" si="24"/>
        <v>0</v>
      </c>
    </row>
    <row r="117" spans="2:16">
      <c r="B117" t="str">
        <f t="shared" si="20"/>
        <v/>
      </c>
      <c r="C117" s="49">
        <f>IF(D94="","-",+C116+1)</f>
        <v>2039</v>
      </c>
      <c r="D117" s="462">
        <f>IF(F116+SUM(E$100:E116)=D$93,F116,D$93-SUM(E$100:E116))</f>
        <v>285820.08126517246</v>
      </c>
      <c r="E117" s="374">
        <f t="shared" si="34"/>
        <v>229438.88235294117</v>
      </c>
      <c r="F117" s="463">
        <f t="shared" si="35"/>
        <v>56381.198912231281</v>
      </c>
      <c r="G117" s="463">
        <f t="shared" si="36"/>
        <v>171100.64008870185</v>
      </c>
      <c r="H117" s="464">
        <f t="shared" si="37"/>
        <v>248384.03583013019</v>
      </c>
      <c r="I117" s="445">
        <f t="shared" si="38"/>
        <v>248384.03583013019</v>
      </c>
      <c r="J117" s="53">
        <f t="shared" si="39"/>
        <v>0</v>
      </c>
      <c r="K117" s="53"/>
      <c r="L117" s="112"/>
      <c r="M117" s="53">
        <f t="shared" si="22"/>
        <v>0</v>
      </c>
      <c r="N117" s="112"/>
      <c r="O117" s="53">
        <f t="shared" si="23"/>
        <v>0</v>
      </c>
      <c r="P117" s="53">
        <f t="shared" si="24"/>
        <v>0</v>
      </c>
    </row>
    <row r="118" spans="2:16">
      <c r="B118" t="str">
        <f t="shared" si="20"/>
        <v/>
      </c>
      <c r="C118" s="49">
        <f>IF(D94="","-",+C117+1)</f>
        <v>2040</v>
      </c>
      <c r="D118" s="462">
        <f>IF(F117+SUM(E$100:E117)=D$93,F117,D$93-SUM(E$100:E117))</f>
        <v>56381.198912231281</v>
      </c>
      <c r="E118" s="374">
        <f t="shared" si="34"/>
        <v>56381.198912231281</v>
      </c>
      <c r="F118" s="463">
        <f t="shared" si="35"/>
        <v>0</v>
      </c>
      <c r="G118" s="463">
        <f t="shared" si="36"/>
        <v>28190.59945611564</v>
      </c>
      <c r="H118" s="464">
        <f t="shared" si="37"/>
        <v>59502.608820652415</v>
      </c>
      <c r="I118" s="445">
        <f t="shared" si="38"/>
        <v>59502.608820652415</v>
      </c>
      <c r="J118" s="53">
        <f t="shared" si="39"/>
        <v>0</v>
      </c>
      <c r="K118" s="53"/>
      <c r="L118" s="112"/>
      <c r="M118" s="53">
        <f t="shared" si="22"/>
        <v>0</v>
      </c>
      <c r="N118" s="112"/>
      <c r="O118" s="53">
        <f t="shared" si="23"/>
        <v>0</v>
      </c>
      <c r="P118" s="53">
        <f t="shared" si="24"/>
        <v>0</v>
      </c>
    </row>
    <row r="119" spans="2:16">
      <c r="B119" t="str">
        <f t="shared" si="20"/>
        <v/>
      </c>
      <c r="C119" s="49">
        <f>IF(D94="","-",+C118+1)</f>
        <v>2041</v>
      </c>
      <c r="D119" s="462">
        <f>IF(F118+SUM(E$100:E118)=D$93,F118,D$93-SUM(E$100:E118))</f>
        <v>0</v>
      </c>
      <c r="E119" s="374">
        <f t="shared" si="34"/>
        <v>0</v>
      </c>
      <c r="F119" s="463">
        <f t="shared" si="35"/>
        <v>0</v>
      </c>
      <c r="G119" s="463">
        <f t="shared" si="36"/>
        <v>0</v>
      </c>
      <c r="H119" s="464">
        <f t="shared" si="37"/>
        <v>0</v>
      </c>
      <c r="I119" s="445">
        <f t="shared" si="38"/>
        <v>0</v>
      </c>
      <c r="J119" s="53">
        <f t="shared" si="39"/>
        <v>0</v>
      </c>
      <c r="K119" s="53"/>
      <c r="L119" s="112"/>
      <c r="M119" s="53">
        <f t="shared" si="22"/>
        <v>0</v>
      </c>
      <c r="N119" s="112"/>
      <c r="O119" s="53">
        <f t="shared" si="23"/>
        <v>0</v>
      </c>
      <c r="P119" s="53">
        <f t="shared" si="24"/>
        <v>0</v>
      </c>
    </row>
    <row r="120" spans="2:16">
      <c r="B120" t="str">
        <f t="shared" si="20"/>
        <v/>
      </c>
      <c r="C120" s="49">
        <f>IF(D94="","-",+C119+1)</f>
        <v>2042</v>
      </c>
      <c r="D120" s="462">
        <f>IF(F119+SUM(E$100:E119)=D$93,F119,D$93-SUM(E$100:E119))</f>
        <v>0</v>
      </c>
      <c r="E120" s="374">
        <f t="shared" si="34"/>
        <v>0</v>
      </c>
      <c r="F120" s="463">
        <f t="shared" si="35"/>
        <v>0</v>
      </c>
      <c r="G120" s="463">
        <f t="shared" si="36"/>
        <v>0</v>
      </c>
      <c r="H120" s="464">
        <f t="shared" si="37"/>
        <v>0</v>
      </c>
      <c r="I120" s="445">
        <f t="shared" si="38"/>
        <v>0</v>
      </c>
      <c r="J120" s="53">
        <f t="shared" si="39"/>
        <v>0</v>
      </c>
      <c r="K120" s="53"/>
      <c r="L120" s="112"/>
      <c r="M120" s="53">
        <f t="shared" si="22"/>
        <v>0</v>
      </c>
      <c r="N120" s="112"/>
      <c r="O120" s="53">
        <f t="shared" si="23"/>
        <v>0</v>
      </c>
      <c r="P120" s="53">
        <f t="shared" si="24"/>
        <v>0</v>
      </c>
    </row>
    <row r="121" spans="2:16">
      <c r="B121" t="str">
        <f t="shared" si="20"/>
        <v/>
      </c>
      <c r="C121" s="49">
        <f>IF(D94="","-",+C120+1)</f>
        <v>2043</v>
      </c>
      <c r="D121" s="462">
        <f>IF(F120+SUM(E$100:E120)=D$93,F120,D$93-SUM(E$100:E120))</f>
        <v>0</v>
      </c>
      <c r="E121" s="374">
        <f t="shared" si="34"/>
        <v>0</v>
      </c>
      <c r="F121" s="463">
        <f t="shared" si="35"/>
        <v>0</v>
      </c>
      <c r="G121" s="463">
        <f t="shared" si="36"/>
        <v>0</v>
      </c>
      <c r="H121" s="464">
        <f t="shared" si="37"/>
        <v>0</v>
      </c>
      <c r="I121" s="445">
        <f t="shared" si="38"/>
        <v>0</v>
      </c>
      <c r="J121" s="53">
        <f t="shared" si="39"/>
        <v>0</v>
      </c>
      <c r="K121" s="53"/>
      <c r="L121" s="112"/>
      <c r="M121" s="53">
        <f t="shared" si="22"/>
        <v>0</v>
      </c>
      <c r="N121" s="112"/>
      <c r="O121" s="53">
        <f t="shared" si="23"/>
        <v>0</v>
      </c>
      <c r="P121" s="53">
        <f t="shared" si="24"/>
        <v>0</v>
      </c>
    </row>
    <row r="122" spans="2:16">
      <c r="B122" t="str">
        <f t="shared" si="20"/>
        <v/>
      </c>
      <c r="C122" s="49">
        <f>IF(D94="","-",+C121+1)</f>
        <v>2044</v>
      </c>
      <c r="D122" s="462">
        <f>IF(F121+SUM(E$100:E121)=D$93,F121,D$93-SUM(E$100:E121))</f>
        <v>0</v>
      </c>
      <c r="E122" s="374">
        <f t="shared" si="34"/>
        <v>0</v>
      </c>
      <c r="F122" s="463">
        <f t="shared" si="35"/>
        <v>0</v>
      </c>
      <c r="G122" s="463">
        <f t="shared" si="36"/>
        <v>0</v>
      </c>
      <c r="H122" s="464">
        <f t="shared" si="37"/>
        <v>0</v>
      </c>
      <c r="I122" s="445">
        <f t="shared" si="38"/>
        <v>0</v>
      </c>
      <c r="J122" s="53">
        <f t="shared" si="39"/>
        <v>0</v>
      </c>
      <c r="K122" s="53"/>
      <c r="L122" s="112"/>
      <c r="M122" s="53">
        <f t="shared" si="22"/>
        <v>0</v>
      </c>
      <c r="N122" s="112"/>
      <c r="O122" s="53">
        <f t="shared" si="23"/>
        <v>0</v>
      </c>
      <c r="P122" s="53">
        <f t="shared" si="24"/>
        <v>0</v>
      </c>
    </row>
    <row r="123" spans="2:16">
      <c r="B123" t="str">
        <f t="shared" si="20"/>
        <v/>
      </c>
      <c r="C123" s="49">
        <f>IF(D94="","-",+C122+1)</f>
        <v>2045</v>
      </c>
      <c r="D123" s="462">
        <f>IF(F122+SUM(E$100:E122)=D$93,F122,D$93-SUM(E$100:E122))</f>
        <v>0</v>
      </c>
      <c r="E123" s="374">
        <f t="shared" si="34"/>
        <v>0</v>
      </c>
      <c r="F123" s="463">
        <f t="shared" si="35"/>
        <v>0</v>
      </c>
      <c r="G123" s="463">
        <f t="shared" si="36"/>
        <v>0</v>
      </c>
      <c r="H123" s="464">
        <f t="shared" si="37"/>
        <v>0</v>
      </c>
      <c r="I123" s="445">
        <f t="shared" si="38"/>
        <v>0</v>
      </c>
      <c r="J123" s="53">
        <f t="shared" si="39"/>
        <v>0</v>
      </c>
      <c r="K123" s="53"/>
      <c r="L123" s="112"/>
      <c r="M123" s="53">
        <f t="shared" si="22"/>
        <v>0</v>
      </c>
      <c r="N123" s="112"/>
      <c r="O123" s="53">
        <f t="shared" si="23"/>
        <v>0</v>
      </c>
      <c r="P123" s="53">
        <f t="shared" si="24"/>
        <v>0</v>
      </c>
    </row>
    <row r="124" spans="2:16">
      <c r="B124" t="str">
        <f t="shared" si="20"/>
        <v/>
      </c>
      <c r="C124" s="49">
        <f>IF(D94="","-",+C123+1)</f>
        <v>2046</v>
      </c>
      <c r="D124" s="462">
        <f>IF(F123+SUM(E$100:E123)=D$93,F123,D$93-SUM(E$100:E123))</f>
        <v>0</v>
      </c>
      <c r="E124" s="374">
        <f t="shared" si="34"/>
        <v>0</v>
      </c>
      <c r="F124" s="463">
        <f t="shared" si="35"/>
        <v>0</v>
      </c>
      <c r="G124" s="463">
        <f t="shared" si="36"/>
        <v>0</v>
      </c>
      <c r="H124" s="464">
        <f t="shared" si="37"/>
        <v>0</v>
      </c>
      <c r="I124" s="445">
        <f t="shared" si="38"/>
        <v>0</v>
      </c>
      <c r="J124" s="53">
        <f t="shared" si="39"/>
        <v>0</v>
      </c>
      <c r="K124" s="53"/>
      <c r="L124" s="112"/>
      <c r="M124" s="53">
        <f t="shared" si="22"/>
        <v>0</v>
      </c>
      <c r="N124" s="112"/>
      <c r="O124" s="53">
        <f t="shared" si="23"/>
        <v>0</v>
      </c>
      <c r="P124" s="53">
        <f t="shared" si="24"/>
        <v>0</v>
      </c>
    </row>
    <row r="125" spans="2:16">
      <c r="B125" t="str">
        <f t="shared" si="20"/>
        <v/>
      </c>
      <c r="C125" s="49">
        <f>IF(D94="","-",+C124+1)</f>
        <v>2047</v>
      </c>
      <c r="D125" s="462">
        <f>IF(F124+SUM(E$100:E124)=D$93,F124,D$93-SUM(E$100:E124))</f>
        <v>0</v>
      </c>
      <c r="E125" s="374">
        <f t="shared" si="34"/>
        <v>0</v>
      </c>
      <c r="F125" s="463">
        <f t="shared" si="35"/>
        <v>0</v>
      </c>
      <c r="G125" s="463">
        <f t="shared" si="36"/>
        <v>0</v>
      </c>
      <c r="H125" s="464">
        <f t="shared" si="37"/>
        <v>0</v>
      </c>
      <c r="I125" s="445">
        <f t="shared" si="38"/>
        <v>0</v>
      </c>
      <c r="J125" s="53">
        <f t="shared" si="39"/>
        <v>0</v>
      </c>
      <c r="K125" s="53"/>
      <c r="L125" s="112"/>
      <c r="M125" s="53">
        <f t="shared" si="22"/>
        <v>0</v>
      </c>
      <c r="N125" s="112"/>
      <c r="O125" s="53">
        <f t="shared" si="23"/>
        <v>0</v>
      </c>
      <c r="P125" s="53">
        <f t="shared" si="24"/>
        <v>0</v>
      </c>
    </row>
    <row r="126" spans="2:16">
      <c r="B126" t="str">
        <f t="shared" si="20"/>
        <v/>
      </c>
      <c r="C126" s="49">
        <f>IF(D94="","-",+C125+1)</f>
        <v>2048</v>
      </c>
      <c r="D126" s="462">
        <f>IF(F125+SUM(E$100:E125)=D$93,F125,D$93-SUM(E$100:E125))</f>
        <v>0</v>
      </c>
      <c r="E126" s="374">
        <f t="shared" si="34"/>
        <v>0</v>
      </c>
      <c r="F126" s="463">
        <f t="shared" si="35"/>
        <v>0</v>
      </c>
      <c r="G126" s="463">
        <f t="shared" si="36"/>
        <v>0</v>
      </c>
      <c r="H126" s="464">
        <f t="shared" si="37"/>
        <v>0</v>
      </c>
      <c r="I126" s="445">
        <f t="shared" si="38"/>
        <v>0</v>
      </c>
      <c r="J126" s="53">
        <f t="shared" si="39"/>
        <v>0</v>
      </c>
      <c r="K126" s="53"/>
      <c r="L126" s="112"/>
      <c r="M126" s="53">
        <f t="shared" si="22"/>
        <v>0</v>
      </c>
      <c r="N126" s="112"/>
      <c r="O126" s="53">
        <f t="shared" si="23"/>
        <v>0</v>
      </c>
      <c r="P126" s="53">
        <f t="shared" si="24"/>
        <v>0</v>
      </c>
    </row>
    <row r="127" spans="2:16">
      <c r="B127" t="str">
        <f t="shared" si="20"/>
        <v/>
      </c>
      <c r="C127" s="49">
        <f>IF(D94="","-",+C126+1)</f>
        <v>2049</v>
      </c>
      <c r="D127" s="462">
        <f>IF(F126+SUM(E$100:E126)=D$93,F126,D$93-SUM(E$100:E126))</f>
        <v>0</v>
      </c>
      <c r="E127" s="374">
        <f t="shared" si="34"/>
        <v>0</v>
      </c>
      <c r="F127" s="463">
        <f t="shared" si="35"/>
        <v>0</v>
      </c>
      <c r="G127" s="463">
        <f t="shared" si="36"/>
        <v>0</v>
      </c>
      <c r="H127" s="464">
        <f t="shared" si="37"/>
        <v>0</v>
      </c>
      <c r="I127" s="445">
        <f t="shared" si="38"/>
        <v>0</v>
      </c>
      <c r="J127" s="53">
        <f t="shared" si="39"/>
        <v>0</v>
      </c>
      <c r="K127" s="53"/>
      <c r="L127" s="112"/>
      <c r="M127" s="53">
        <f t="shared" si="22"/>
        <v>0</v>
      </c>
      <c r="N127" s="112"/>
      <c r="O127" s="53">
        <f t="shared" si="23"/>
        <v>0</v>
      </c>
      <c r="P127" s="53">
        <f t="shared" si="24"/>
        <v>0</v>
      </c>
    </row>
    <row r="128" spans="2:16">
      <c r="B128" t="str">
        <f t="shared" si="20"/>
        <v/>
      </c>
      <c r="C128" s="49">
        <f>IF(D94="","-",+C127+1)</f>
        <v>2050</v>
      </c>
      <c r="D128" s="462">
        <f>IF(F127+SUM(E$100:E127)=D$93,F127,D$93-SUM(E$100:E127))</f>
        <v>0</v>
      </c>
      <c r="E128" s="374">
        <f t="shared" si="34"/>
        <v>0</v>
      </c>
      <c r="F128" s="463">
        <f t="shared" si="35"/>
        <v>0</v>
      </c>
      <c r="G128" s="463">
        <f t="shared" si="36"/>
        <v>0</v>
      </c>
      <c r="H128" s="464">
        <f t="shared" si="37"/>
        <v>0</v>
      </c>
      <c r="I128" s="445">
        <f t="shared" si="38"/>
        <v>0</v>
      </c>
      <c r="J128" s="53">
        <f t="shared" si="39"/>
        <v>0</v>
      </c>
      <c r="K128" s="53"/>
      <c r="L128" s="112"/>
      <c r="M128" s="53">
        <f t="shared" si="22"/>
        <v>0</v>
      </c>
      <c r="N128" s="112"/>
      <c r="O128" s="53">
        <f t="shared" si="23"/>
        <v>0</v>
      </c>
      <c r="P128" s="53">
        <f t="shared" si="24"/>
        <v>0</v>
      </c>
    </row>
    <row r="129" spans="2:16">
      <c r="B129" t="str">
        <f t="shared" si="20"/>
        <v/>
      </c>
      <c r="C129" s="49">
        <f>IF(D94="","-",+C128+1)</f>
        <v>2051</v>
      </c>
      <c r="D129" s="462">
        <f>IF(F128+SUM(E$100:E128)=D$93,F128,D$93-SUM(E$100:E128))</f>
        <v>0</v>
      </c>
      <c r="E129" s="374">
        <f t="shared" si="34"/>
        <v>0</v>
      </c>
      <c r="F129" s="463">
        <f t="shared" si="35"/>
        <v>0</v>
      </c>
      <c r="G129" s="463">
        <f t="shared" si="36"/>
        <v>0</v>
      </c>
      <c r="H129" s="464">
        <f t="shared" si="37"/>
        <v>0</v>
      </c>
      <c r="I129" s="445">
        <f t="shared" si="38"/>
        <v>0</v>
      </c>
      <c r="J129" s="53">
        <f t="shared" si="39"/>
        <v>0</v>
      </c>
      <c r="K129" s="53"/>
      <c r="L129" s="112"/>
      <c r="M129" s="53">
        <f t="shared" si="22"/>
        <v>0</v>
      </c>
      <c r="N129" s="112"/>
      <c r="O129" s="53">
        <f t="shared" si="23"/>
        <v>0</v>
      </c>
      <c r="P129" s="53">
        <f t="shared" si="24"/>
        <v>0</v>
      </c>
    </row>
    <row r="130" spans="2:16">
      <c r="B130" t="str">
        <f t="shared" si="20"/>
        <v/>
      </c>
      <c r="C130" s="49">
        <f>IF(D94="","-",+C129+1)</f>
        <v>2052</v>
      </c>
      <c r="D130" s="462">
        <f>IF(F129+SUM(E$100:E129)=D$93,F129,D$93-SUM(E$100:E129))</f>
        <v>0</v>
      </c>
      <c r="E130" s="374">
        <f t="shared" si="34"/>
        <v>0</v>
      </c>
      <c r="F130" s="463">
        <f t="shared" si="35"/>
        <v>0</v>
      </c>
      <c r="G130" s="463">
        <f t="shared" si="36"/>
        <v>0</v>
      </c>
      <c r="H130" s="464">
        <f t="shared" si="37"/>
        <v>0</v>
      </c>
      <c r="I130" s="445">
        <f t="shared" si="38"/>
        <v>0</v>
      </c>
      <c r="J130" s="53">
        <f t="shared" si="39"/>
        <v>0</v>
      </c>
      <c r="K130" s="53"/>
      <c r="L130" s="112"/>
      <c r="M130" s="53">
        <f t="shared" si="22"/>
        <v>0</v>
      </c>
      <c r="N130" s="112"/>
      <c r="O130" s="53">
        <f t="shared" si="23"/>
        <v>0</v>
      </c>
      <c r="P130" s="53">
        <f t="shared" si="24"/>
        <v>0</v>
      </c>
    </row>
    <row r="131" spans="2:16">
      <c r="B131" t="str">
        <f t="shared" si="20"/>
        <v/>
      </c>
      <c r="C131" s="49">
        <f>IF(D94="","-",+C130+1)</f>
        <v>2053</v>
      </c>
      <c r="D131" s="462">
        <f>IF(F130+SUM(E$100:E130)=D$93,F130,D$93-SUM(E$100:E130))</f>
        <v>0</v>
      </c>
      <c r="E131" s="374">
        <f t="shared" si="34"/>
        <v>0</v>
      </c>
      <c r="F131" s="463">
        <f t="shared" si="35"/>
        <v>0</v>
      </c>
      <c r="G131" s="463">
        <f t="shared" si="36"/>
        <v>0</v>
      </c>
      <c r="H131" s="464">
        <f t="shared" si="37"/>
        <v>0</v>
      </c>
      <c r="I131" s="445">
        <f t="shared" si="38"/>
        <v>0</v>
      </c>
      <c r="J131" s="53">
        <f t="shared" si="39"/>
        <v>0</v>
      </c>
      <c r="K131" s="53"/>
      <c r="L131" s="112"/>
      <c r="M131" s="53">
        <f t="shared" si="22"/>
        <v>0</v>
      </c>
      <c r="N131" s="112"/>
      <c r="O131" s="53">
        <f t="shared" si="23"/>
        <v>0</v>
      </c>
      <c r="P131" s="53">
        <f t="shared" si="24"/>
        <v>0</v>
      </c>
    </row>
    <row r="132" spans="2:16">
      <c r="B132" t="str">
        <f t="shared" si="20"/>
        <v/>
      </c>
      <c r="C132" s="49">
        <f>IF(D94="","-",+C131+1)</f>
        <v>2054</v>
      </c>
      <c r="D132" s="462">
        <f>IF(F131+SUM(E$100:E131)=D$93,F131,D$93-SUM(E$100:E131))</f>
        <v>0</v>
      </c>
      <c r="E132" s="374">
        <f t="shared" si="34"/>
        <v>0</v>
      </c>
      <c r="F132" s="463">
        <f t="shared" si="35"/>
        <v>0</v>
      </c>
      <c r="G132" s="463">
        <f t="shared" si="36"/>
        <v>0</v>
      </c>
      <c r="H132" s="464">
        <f t="shared" si="37"/>
        <v>0</v>
      </c>
      <c r="I132" s="445">
        <f t="shared" si="38"/>
        <v>0</v>
      </c>
      <c r="J132" s="53">
        <f t="shared" ref="J132:J155" si="40">+I542-H542</f>
        <v>0</v>
      </c>
      <c r="K132" s="53"/>
      <c r="L132" s="112"/>
      <c r="M132" s="53">
        <f t="shared" ref="M132:M155" si="41">IF(L542&lt;&gt;0,+H542-L542,0)</f>
        <v>0</v>
      </c>
      <c r="N132" s="112"/>
      <c r="O132" s="53">
        <f t="shared" ref="O132:O155" si="42">IF(N542&lt;&gt;0,+I542-N542,0)</f>
        <v>0</v>
      </c>
      <c r="P132" s="53">
        <f t="shared" ref="P132:P155" si="43">+O542-M542</f>
        <v>0</v>
      </c>
    </row>
    <row r="133" spans="2:16">
      <c r="B133" t="str">
        <f t="shared" si="20"/>
        <v/>
      </c>
      <c r="C133" s="49">
        <f>IF(D94="","-",+C132+1)</f>
        <v>2055</v>
      </c>
      <c r="D133" s="462">
        <f>IF(F132+SUM(E$100:E132)=D$93,F132,D$93-SUM(E$100:E132))</f>
        <v>0</v>
      </c>
      <c r="E133" s="374">
        <f t="shared" si="34"/>
        <v>0</v>
      </c>
      <c r="F133" s="463">
        <f t="shared" si="35"/>
        <v>0</v>
      </c>
      <c r="G133" s="463">
        <f t="shared" si="36"/>
        <v>0</v>
      </c>
      <c r="H133" s="464">
        <f t="shared" si="37"/>
        <v>0</v>
      </c>
      <c r="I133" s="445">
        <f t="shared" si="38"/>
        <v>0</v>
      </c>
      <c r="J133" s="53">
        <f t="shared" si="40"/>
        <v>0</v>
      </c>
      <c r="K133" s="53"/>
      <c r="L133" s="112"/>
      <c r="M133" s="53">
        <f t="shared" si="41"/>
        <v>0</v>
      </c>
      <c r="N133" s="112"/>
      <c r="O133" s="53">
        <f t="shared" si="42"/>
        <v>0</v>
      </c>
      <c r="P133" s="53">
        <f t="shared" si="43"/>
        <v>0</v>
      </c>
    </row>
    <row r="134" spans="2:16">
      <c r="B134" t="str">
        <f t="shared" si="20"/>
        <v/>
      </c>
      <c r="C134" s="49">
        <f>IF(D94="","-",+C133+1)</f>
        <v>2056</v>
      </c>
      <c r="D134" s="462">
        <f>IF(F133+SUM(E$100:E133)=D$93,F133,D$93-SUM(E$100:E133))</f>
        <v>0</v>
      </c>
      <c r="E134" s="374">
        <f t="shared" si="34"/>
        <v>0</v>
      </c>
      <c r="F134" s="463">
        <f t="shared" si="35"/>
        <v>0</v>
      </c>
      <c r="G134" s="463">
        <f t="shared" si="36"/>
        <v>0</v>
      </c>
      <c r="H134" s="464">
        <f t="shared" si="37"/>
        <v>0</v>
      </c>
      <c r="I134" s="445">
        <f t="shared" si="38"/>
        <v>0</v>
      </c>
      <c r="J134" s="53">
        <f t="shared" si="40"/>
        <v>0</v>
      </c>
      <c r="K134" s="53"/>
      <c r="L134" s="112"/>
      <c r="M134" s="53">
        <f t="shared" si="41"/>
        <v>0</v>
      </c>
      <c r="N134" s="112"/>
      <c r="O134" s="53">
        <f t="shared" si="42"/>
        <v>0</v>
      </c>
      <c r="P134" s="53">
        <f t="shared" si="43"/>
        <v>0</v>
      </c>
    </row>
    <row r="135" spans="2:16">
      <c r="B135" t="str">
        <f t="shared" si="20"/>
        <v/>
      </c>
      <c r="C135" s="49">
        <f>IF(D94="","-",+C134+1)</f>
        <v>2057</v>
      </c>
      <c r="D135" s="462">
        <f>IF(F134+SUM(E$100:E134)=D$93,F134,D$93-SUM(E$100:E134))</f>
        <v>0</v>
      </c>
      <c r="E135" s="374">
        <f t="shared" si="34"/>
        <v>0</v>
      </c>
      <c r="F135" s="463">
        <f t="shared" si="35"/>
        <v>0</v>
      </c>
      <c r="G135" s="463">
        <f t="shared" si="36"/>
        <v>0</v>
      </c>
      <c r="H135" s="464">
        <f t="shared" si="37"/>
        <v>0</v>
      </c>
      <c r="I135" s="445">
        <f t="shared" si="38"/>
        <v>0</v>
      </c>
      <c r="J135" s="53">
        <f t="shared" si="40"/>
        <v>0</v>
      </c>
      <c r="K135" s="53"/>
      <c r="L135" s="112"/>
      <c r="M135" s="53">
        <f t="shared" si="41"/>
        <v>0</v>
      </c>
      <c r="N135" s="112"/>
      <c r="O135" s="53">
        <f t="shared" si="42"/>
        <v>0</v>
      </c>
      <c r="P135" s="53">
        <f t="shared" si="43"/>
        <v>0</v>
      </c>
    </row>
    <row r="136" spans="2:16">
      <c r="B136" t="str">
        <f t="shared" si="20"/>
        <v/>
      </c>
      <c r="C136" s="49">
        <f>IF(D94="","-",+C135+1)</f>
        <v>2058</v>
      </c>
      <c r="D136" s="462">
        <f>IF(F135+SUM(E$100:E135)=D$93,F135,D$93-SUM(E$100:E135))</f>
        <v>0</v>
      </c>
      <c r="E136" s="374">
        <f t="shared" si="34"/>
        <v>0</v>
      </c>
      <c r="F136" s="463">
        <f t="shared" si="35"/>
        <v>0</v>
      </c>
      <c r="G136" s="463">
        <f t="shared" si="36"/>
        <v>0</v>
      </c>
      <c r="H136" s="464">
        <f t="shared" si="37"/>
        <v>0</v>
      </c>
      <c r="I136" s="445">
        <f t="shared" si="38"/>
        <v>0</v>
      </c>
      <c r="J136" s="53">
        <f t="shared" si="40"/>
        <v>0</v>
      </c>
      <c r="K136" s="53"/>
      <c r="L136" s="112"/>
      <c r="M136" s="53">
        <f t="shared" si="41"/>
        <v>0</v>
      </c>
      <c r="N136" s="112"/>
      <c r="O136" s="53">
        <f t="shared" si="42"/>
        <v>0</v>
      </c>
      <c r="P136" s="53">
        <f t="shared" si="43"/>
        <v>0</v>
      </c>
    </row>
    <row r="137" spans="2:16">
      <c r="B137" t="str">
        <f t="shared" si="20"/>
        <v/>
      </c>
      <c r="C137" s="49">
        <f>IF(D94="","-",+C136+1)</f>
        <v>2059</v>
      </c>
      <c r="D137" s="462">
        <f>IF(F136+SUM(E$100:E136)=D$93,F136,D$93-SUM(E$100:E136))</f>
        <v>0</v>
      </c>
      <c r="E137" s="374">
        <f t="shared" si="34"/>
        <v>0</v>
      </c>
      <c r="F137" s="463">
        <f t="shared" si="35"/>
        <v>0</v>
      </c>
      <c r="G137" s="463">
        <f t="shared" si="36"/>
        <v>0</v>
      </c>
      <c r="H137" s="464">
        <f t="shared" si="37"/>
        <v>0</v>
      </c>
      <c r="I137" s="445">
        <f t="shared" si="38"/>
        <v>0</v>
      </c>
      <c r="J137" s="53">
        <f t="shared" si="40"/>
        <v>0</v>
      </c>
      <c r="K137" s="53"/>
      <c r="L137" s="112"/>
      <c r="M137" s="53">
        <f t="shared" si="41"/>
        <v>0</v>
      </c>
      <c r="N137" s="112"/>
      <c r="O137" s="53">
        <f t="shared" si="42"/>
        <v>0</v>
      </c>
      <c r="P137" s="53">
        <f t="shared" si="43"/>
        <v>0</v>
      </c>
    </row>
    <row r="138" spans="2:16">
      <c r="B138" t="str">
        <f t="shared" si="20"/>
        <v/>
      </c>
      <c r="C138" s="49">
        <f>IF(D94="","-",+C137+1)</f>
        <v>2060</v>
      </c>
      <c r="D138" s="462">
        <f>IF(F137+SUM(E$100:E137)=D$93,F137,D$93-SUM(E$100:E137))</f>
        <v>0</v>
      </c>
      <c r="E138" s="374">
        <f t="shared" si="34"/>
        <v>0</v>
      </c>
      <c r="F138" s="463">
        <f t="shared" si="35"/>
        <v>0</v>
      </c>
      <c r="G138" s="463">
        <f t="shared" si="36"/>
        <v>0</v>
      </c>
      <c r="H138" s="464">
        <f t="shared" si="37"/>
        <v>0</v>
      </c>
      <c r="I138" s="445">
        <f t="shared" si="38"/>
        <v>0</v>
      </c>
      <c r="J138" s="53">
        <f t="shared" si="40"/>
        <v>0</v>
      </c>
      <c r="K138" s="53"/>
      <c r="L138" s="112"/>
      <c r="M138" s="53">
        <f t="shared" si="41"/>
        <v>0</v>
      </c>
      <c r="N138" s="112"/>
      <c r="O138" s="53">
        <f t="shared" si="42"/>
        <v>0</v>
      </c>
      <c r="P138" s="53">
        <f t="shared" si="43"/>
        <v>0</v>
      </c>
    </row>
    <row r="139" spans="2:16">
      <c r="B139" t="str">
        <f t="shared" si="20"/>
        <v/>
      </c>
      <c r="C139" s="49">
        <f>IF(D94="","-",+C138+1)</f>
        <v>2061</v>
      </c>
      <c r="D139" s="462">
        <f>IF(F138+SUM(E$100:E138)=D$93,F138,D$93-SUM(E$100:E138))</f>
        <v>0</v>
      </c>
      <c r="E139" s="374">
        <f t="shared" si="34"/>
        <v>0</v>
      </c>
      <c r="F139" s="463">
        <f t="shared" si="35"/>
        <v>0</v>
      </c>
      <c r="G139" s="463">
        <f t="shared" si="36"/>
        <v>0</v>
      </c>
      <c r="H139" s="464">
        <f t="shared" si="37"/>
        <v>0</v>
      </c>
      <c r="I139" s="445">
        <f t="shared" si="38"/>
        <v>0</v>
      </c>
      <c r="J139" s="53">
        <f t="shared" si="40"/>
        <v>0</v>
      </c>
      <c r="K139" s="53"/>
      <c r="L139" s="112"/>
      <c r="M139" s="53">
        <f t="shared" si="41"/>
        <v>0</v>
      </c>
      <c r="N139" s="112"/>
      <c r="O139" s="53">
        <f t="shared" si="42"/>
        <v>0</v>
      </c>
      <c r="P139" s="53">
        <f t="shared" si="43"/>
        <v>0</v>
      </c>
    </row>
    <row r="140" spans="2:16">
      <c r="B140" t="str">
        <f t="shared" si="20"/>
        <v/>
      </c>
      <c r="C140" s="49">
        <f>IF(D94="","-",+C139+1)</f>
        <v>2062</v>
      </c>
      <c r="D140" s="462">
        <f>IF(F139+SUM(E$100:E139)=D$93,F139,D$93-SUM(E$100:E139))</f>
        <v>0</v>
      </c>
      <c r="E140" s="374">
        <f t="shared" si="34"/>
        <v>0</v>
      </c>
      <c r="F140" s="463">
        <f t="shared" si="35"/>
        <v>0</v>
      </c>
      <c r="G140" s="463">
        <f t="shared" si="36"/>
        <v>0</v>
      </c>
      <c r="H140" s="464">
        <f t="shared" si="37"/>
        <v>0</v>
      </c>
      <c r="I140" s="445">
        <f t="shared" si="38"/>
        <v>0</v>
      </c>
      <c r="J140" s="53">
        <f t="shared" si="40"/>
        <v>0</v>
      </c>
      <c r="K140" s="53"/>
      <c r="L140" s="112"/>
      <c r="M140" s="53">
        <f t="shared" si="41"/>
        <v>0</v>
      </c>
      <c r="N140" s="112"/>
      <c r="O140" s="53">
        <f t="shared" si="42"/>
        <v>0</v>
      </c>
      <c r="P140" s="53">
        <f t="shared" si="43"/>
        <v>0</v>
      </c>
    </row>
    <row r="141" spans="2:16">
      <c r="B141" t="str">
        <f t="shared" si="20"/>
        <v/>
      </c>
      <c r="C141" s="49">
        <f>IF(D94="","-",+C140+1)</f>
        <v>2063</v>
      </c>
      <c r="D141" s="462">
        <f>IF(F140+SUM(E$100:E140)=D$93,F140,D$93-SUM(E$100:E140))</f>
        <v>0</v>
      </c>
      <c r="E141" s="374">
        <f t="shared" si="34"/>
        <v>0</v>
      </c>
      <c r="F141" s="463">
        <f t="shared" si="35"/>
        <v>0</v>
      </c>
      <c r="G141" s="463">
        <f t="shared" si="36"/>
        <v>0</v>
      </c>
      <c r="H141" s="464">
        <f t="shared" si="37"/>
        <v>0</v>
      </c>
      <c r="I141" s="445">
        <f t="shared" si="38"/>
        <v>0</v>
      </c>
      <c r="J141" s="53">
        <f t="shared" si="40"/>
        <v>0</v>
      </c>
      <c r="K141" s="53"/>
      <c r="L141" s="112"/>
      <c r="M141" s="53">
        <f t="shared" si="41"/>
        <v>0</v>
      </c>
      <c r="N141" s="112"/>
      <c r="O141" s="53">
        <f t="shared" si="42"/>
        <v>0</v>
      </c>
      <c r="P141" s="53">
        <f t="shared" si="43"/>
        <v>0</v>
      </c>
    </row>
    <row r="142" spans="2:16">
      <c r="B142" t="str">
        <f t="shared" si="20"/>
        <v/>
      </c>
      <c r="C142" s="49">
        <f>IF(D94="","-",+C141+1)</f>
        <v>2064</v>
      </c>
      <c r="D142" s="462">
        <f>IF(F141+SUM(E$100:E141)=D$93,F141,D$93-SUM(E$100:E141))</f>
        <v>0</v>
      </c>
      <c r="E142" s="374">
        <f t="shared" si="34"/>
        <v>0</v>
      </c>
      <c r="F142" s="463">
        <f t="shared" si="35"/>
        <v>0</v>
      </c>
      <c r="G142" s="463">
        <f t="shared" si="36"/>
        <v>0</v>
      </c>
      <c r="H142" s="464">
        <f t="shared" si="37"/>
        <v>0</v>
      </c>
      <c r="I142" s="445">
        <f t="shared" si="38"/>
        <v>0</v>
      </c>
      <c r="J142" s="53">
        <f t="shared" si="40"/>
        <v>0</v>
      </c>
      <c r="K142" s="53"/>
      <c r="L142" s="112"/>
      <c r="M142" s="53">
        <f t="shared" si="41"/>
        <v>0</v>
      </c>
      <c r="N142" s="112"/>
      <c r="O142" s="53">
        <f t="shared" si="42"/>
        <v>0</v>
      </c>
      <c r="P142" s="53">
        <f t="shared" si="43"/>
        <v>0</v>
      </c>
    </row>
    <row r="143" spans="2:16">
      <c r="B143" t="str">
        <f t="shared" si="20"/>
        <v/>
      </c>
      <c r="C143" s="49">
        <f>IF(D94="","-",+C142+1)</f>
        <v>2065</v>
      </c>
      <c r="D143" s="462">
        <f>IF(F142+SUM(E$100:E142)=D$93,F142,D$93-SUM(E$100:E142))</f>
        <v>0</v>
      </c>
      <c r="E143" s="374">
        <f t="shared" si="34"/>
        <v>0</v>
      </c>
      <c r="F143" s="463">
        <f t="shared" si="35"/>
        <v>0</v>
      </c>
      <c r="G143" s="463">
        <f t="shared" si="36"/>
        <v>0</v>
      </c>
      <c r="H143" s="464">
        <f t="shared" si="37"/>
        <v>0</v>
      </c>
      <c r="I143" s="445">
        <f t="shared" si="38"/>
        <v>0</v>
      </c>
      <c r="J143" s="53">
        <f t="shared" si="40"/>
        <v>0</v>
      </c>
      <c r="K143" s="53"/>
      <c r="L143" s="112"/>
      <c r="M143" s="53">
        <f t="shared" si="41"/>
        <v>0</v>
      </c>
      <c r="N143" s="112"/>
      <c r="O143" s="53">
        <f t="shared" si="42"/>
        <v>0</v>
      </c>
      <c r="P143" s="53">
        <f t="shared" si="43"/>
        <v>0</v>
      </c>
    </row>
    <row r="144" spans="2:16">
      <c r="B144" t="str">
        <f t="shared" si="20"/>
        <v/>
      </c>
      <c r="C144" s="49">
        <f>IF(D94="","-",+C143+1)</f>
        <v>2066</v>
      </c>
      <c r="D144" s="462">
        <f>IF(F143+SUM(E$100:E143)=D$93,F143,D$93-SUM(E$100:E143))</f>
        <v>0</v>
      </c>
      <c r="E144" s="374">
        <f t="shared" si="34"/>
        <v>0</v>
      </c>
      <c r="F144" s="463">
        <f t="shared" si="35"/>
        <v>0</v>
      </c>
      <c r="G144" s="463">
        <f t="shared" si="36"/>
        <v>0</v>
      </c>
      <c r="H144" s="464">
        <f t="shared" si="37"/>
        <v>0</v>
      </c>
      <c r="I144" s="445">
        <f t="shared" si="38"/>
        <v>0</v>
      </c>
      <c r="J144" s="53">
        <f t="shared" si="40"/>
        <v>0</v>
      </c>
      <c r="K144" s="53"/>
      <c r="L144" s="112"/>
      <c r="M144" s="53">
        <f t="shared" si="41"/>
        <v>0</v>
      </c>
      <c r="N144" s="112"/>
      <c r="O144" s="53">
        <f t="shared" si="42"/>
        <v>0</v>
      </c>
      <c r="P144" s="53">
        <f t="shared" si="43"/>
        <v>0</v>
      </c>
    </row>
    <row r="145" spans="2:16">
      <c r="B145" t="str">
        <f t="shared" si="20"/>
        <v/>
      </c>
      <c r="C145" s="49">
        <f>IF(D94="","-",+C144+1)</f>
        <v>2067</v>
      </c>
      <c r="D145" s="462">
        <f>IF(F144+SUM(E$100:E144)=D$93,F144,D$93-SUM(E$100:E144))</f>
        <v>0</v>
      </c>
      <c r="E145" s="374">
        <f t="shared" si="34"/>
        <v>0</v>
      </c>
      <c r="F145" s="463">
        <f t="shared" si="35"/>
        <v>0</v>
      </c>
      <c r="G145" s="463">
        <f t="shared" si="36"/>
        <v>0</v>
      </c>
      <c r="H145" s="464">
        <f t="shared" si="37"/>
        <v>0</v>
      </c>
      <c r="I145" s="445">
        <f t="shared" si="38"/>
        <v>0</v>
      </c>
      <c r="J145" s="53">
        <f t="shared" si="40"/>
        <v>0</v>
      </c>
      <c r="K145" s="53"/>
      <c r="L145" s="112"/>
      <c r="M145" s="53">
        <f t="shared" si="41"/>
        <v>0</v>
      </c>
      <c r="N145" s="112"/>
      <c r="O145" s="53">
        <f t="shared" si="42"/>
        <v>0</v>
      </c>
      <c r="P145" s="53">
        <f t="shared" si="43"/>
        <v>0</v>
      </c>
    </row>
    <row r="146" spans="2:16">
      <c r="B146" t="str">
        <f t="shared" si="20"/>
        <v/>
      </c>
      <c r="C146" s="49">
        <f>IF(D94="","-",+C145+1)</f>
        <v>2068</v>
      </c>
      <c r="D146" s="462">
        <f>IF(F145+SUM(E$100:E145)=D$93,F145,D$93-SUM(E$100:E145))</f>
        <v>0</v>
      </c>
      <c r="E146" s="374">
        <f t="shared" si="34"/>
        <v>0</v>
      </c>
      <c r="F146" s="463">
        <f t="shared" si="35"/>
        <v>0</v>
      </c>
      <c r="G146" s="463">
        <f t="shared" si="36"/>
        <v>0</v>
      </c>
      <c r="H146" s="464">
        <f t="shared" si="37"/>
        <v>0</v>
      </c>
      <c r="I146" s="445">
        <f t="shared" si="38"/>
        <v>0</v>
      </c>
      <c r="J146" s="53">
        <f t="shared" si="40"/>
        <v>0</v>
      </c>
      <c r="K146" s="53"/>
      <c r="L146" s="112"/>
      <c r="M146" s="53">
        <f t="shared" si="41"/>
        <v>0</v>
      </c>
      <c r="N146" s="112"/>
      <c r="O146" s="53">
        <f t="shared" si="42"/>
        <v>0</v>
      </c>
      <c r="P146" s="53">
        <f t="shared" si="43"/>
        <v>0</v>
      </c>
    </row>
    <row r="147" spans="2:16">
      <c r="B147" t="str">
        <f t="shared" si="20"/>
        <v/>
      </c>
      <c r="C147" s="49">
        <f>IF(D94="","-",+C146+1)</f>
        <v>2069</v>
      </c>
      <c r="D147" s="462">
        <f>IF(F146+SUM(E$100:E146)=D$93,F146,D$93-SUM(E$100:E146))</f>
        <v>0</v>
      </c>
      <c r="E147" s="374">
        <f t="shared" si="34"/>
        <v>0</v>
      </c>
      <c r="F147" s="463">
        <f t="shared" si="35"/>
        <v>0</v>
      </c>
      <c r="G147" s="463">
        <f t="shared" si="36"/>
        <v>0</v>
      </c>
      <c r="H147" s="464">
        <f t="shared" si="37"/>
        <v>0</v>
      </c>
      <c r="I147" s="445">
        <f t="shared" si="38"/>
        <v>0</v>
      </c>
      <c r="J147" s="53">
        <f t="shared" si="40"/>
        <v>0</v>
      </c>
      <c r="K147" s="53"/>
      <c r="L147" s="112"/>
      <c r="M147" s="53">
        <f t="shared" si="41"/>
        <v>0</v>
      </c>
      <c r="N147" s="112"/>
      <c r="O147" s="53">
        <f t="shared" si="42"/>
        <v>0</v>
      </c>
      <c r="P147" s="53">
        <f t="shared" si="43"/>
        <v>0</v>
      </c>
    </row>
    <row r="148" spans="2:16">
      <c r="B148" t="str">
        <f t="shared" si="20"/>
        <v/>
      </c>
      <c r="C148" s="49">
        <f>IF(D94="","-",+C147+1)</f>
        <v>2070</v>
      </c>
      <c r="D148" s="462">
        <f>IF(F147+SUM(E$100:E147)=D$93,F147,D$93-SUM(E$100:E147))</f>
        <v>0</v>
      </c>
      <c r="E148" s="374">
        <f t="shared" si="34"/>
        <v>0</v>
      </c>
      <c r="F148" s="463">
        <f t="shared" si="35"/>
        <v>0</v>
      </c>
      <c r="G148" s="463">
        <f t="shared" si="36"/>
        <v>0</v>
      </c>
      <c r="H148" s="464">
        <f t="shared" si="37"/>
        <v>0</v>
      </c>
      <c r="I148" s="445">
        <f t="shared" si="38"/>
        <v>0</v>
      </c>
      <c r="J148" s="53">
        <f t="shared" si="40"/>
        <v>0</v>
      </c>
      <c r="K148" s="53"/>
      <c r="L148" s="112"/>
      <c r="M148" s="53">
        <f t="shared" si="41"/>
        <v>0</v>
      </c>
      <c r="N148" s="112"/>
      <c r="O148" s="53">
        <f t="shared" si="42"/>
        <v>0</v>
      </c>
      <c r="P148" s="53">
        <f t="shared" si="43"/>
        <v>0</v>
      </c>
    </row>
    <row r="149" spans="2:16">
      <c r="B149" t="str">
        <f t="shared" si="20"/>
        <v/>
      </c>
      <c r="C149" s="49">
        <f>IF(D94="","-",+C148+1)</f>
        <v>2071</v>
      </c>
      <c r="D149" s="462">
        <f>IF(F148+SUM(E$100:E148)=D$93,F148,D$93-SUM(E$100:E148))</f>
        <v>0</v>
      </c>
      <c r="E149" s="374">
        <f t="shared" si="34"/>
        <v>0</v>
      </c>
      <c r="F149" s="463">
        <f t="shared" si="35"/>
        <v>0</v>
      </c>
      <c r="G149" s="463">
        <f t="shared" si="36"/>
        <v>0</v>
      </c>
      <c r="H149" s="464">
        <f t="shared" si="37"/>
        <v>0</v>
      </c>
      <c r="I149" s="445">
        <f t="shared" si="38"/>
        <v>0</v>
      </c>
      <c r="J149" s="53">
        <f t="shared" si="40"/>
        <v>0</v>
      </c>
      <c r="K149" s="53"/>
      <c r="L149" s="112"/>
      <c r="M149" s="53">
        <f t="shared" si="41"/>
        <v>0</v>
      </c>
      <c r="N149" s="112"/>
      <c r="O149" s="53">
        <f t="shared" si="42"/>
        <v>0</v>
      </c>
      <c r="P149" s="53">
        <f t="shared" si="43"/>
        <v>0</v>
      </c>
    </row>
    <row r="150" spans="2:16">
      <c r="B150" t="str">
        <f t="shared" si="20"/>
        <v/>
      </c>
      <c r="C150" s="49">
        <f>IF(D94="","-",+C149+1)</f>
        <v>2072</v>
      </c>
      <c r="D150" s="462">
        <f>IF(F149+SUM(E$100:E149)=D$93,F149,D$93-SUM(E$100:E149))</f>
        <v>0</v>
      </c>
      <c r="E150" s="374">
        <f t="shared" si="34"/>
        <v>0</v>
      </c>
      <c r="F150" s="463">
        <f t="shared" si="35"/>
        <v>0</v>
      </c>
      <c r="G150" s="463">
        <f t="shared" si="36"/>
        <v>0</v>
      </c>
      <c r="H150" s="464">
        <f t="shared" si="37"/>
        <v>0</v>
      </c>
      <c r="I150" s="445">
        <f t="shared" si="38"/>
        <v>0</v>
      </c>
      <c r="J150" s="53">
        <f t="shared" si="40"/>
        <v>0</v>
      </c>
      <c r="K150" s="53"/>
      <c r="L150" s="112"/>
      <c r="M150" s="53">
        <f t="shared" si="41"/>
        <v>0</v>
      </c>
      <c r="N150" s="112"/>
      <c r="O150" s="53">
        <f t="shared" si="42"/>
        <v>0</v>
      </c>
      <c r="P150" s="53">
        <f t="shared" si="43"/>
        <v>0</v>
      </c>
    </row>
    <row r="151" spans="2:16">
      <c r="B151" t="str">
        <f t="shared" si="20"/>
        <v/>
      </c>
      <c r="C151" s="49">
        <f>IF(D94="","-",+C150+1)</f>
        <v>2073</v>
      </c>
      <c r="D151" s="462">
        <f>IF(F150+SUM(E$100:E150)=D$93,F150,D$93-SUM(E$100:E150))</f>
        <v>0</v>
      </c>
      <c r="E151" s="374">
        <f t="shared" si="34"/>
        <v>0</v>
      </c>
      <c r="F151" s="463">
        <f t="shared" si="35"/>
        <v>0</v>
      </c>
      <c r="G151" s="463">
        <f t="shared" si="36"/>
        <v>0</v>
      </c>
      <c r="H151" s="464">
        <f t="shared" si="37"/>
        <v>0</v>
      </c>
      <c r="I151" s="445">
        <f t="shared" si="38"/>
        <v>0</v>
      </c>
      <c r="J151" s="53">
        <f t="shared" si="40"/>
        <v>0</v>
      </c>
      <c r="K151" s="53"/>
      <c r="L151" s="112"/>
      <c r="M151" s="53">
        <f t="shared" si="41"/>
        <v>0</v>
      </c>
      <c r="N151" s="112"/>
      <c r="O151" s="53">
        <f t="shared" si="42"/>
        <v>0</v>
      </c>
      <c r="P151" s="53">
        <f t="shared" si="43"/>
        <v>0</v>
      </c>
    </row>
    <row r="152" spans="2:16">
      <c r="B152" t="str">
        <f t="shared" si="20"/>
        <v/>
      </c>
      <c r="C152" s="49">
        <f>IF(D94="","-",+C151+1)</f>
        <v>2074</v>
      </c>
      <c r="D152" s="462">
        <f>IF(F151+SUM(E$100:E151)=D$93,F151,D$93-SUM(E$100:E151))</f>
        <v>0</v>
      </c>
      <c r="E152" s="374">
        <f t="shared" si="34"/>
        <v>0</v>
      </c>
      <c r="F152" s="463">
        <f t="shared" si="35"/>
        <v>0</v>
      </c>
      <c r="G152" s="463">
        <f t="shared" si="36"/>
        <v>0</v>
      </c>
      <c r="H152" s="464">
        <f t="shared" si="37"/>
        <v>0</v>
      </c>
      <c r="I152" s="445">
        <f t="shared" si="38"/>
        <v>0</v>
      </c>
      <c r="J152" s="53">
        <f t="shared" si="40"/>
        <v>0</v>
      </c>
      <c r="K152" s="53"/>
      <c r="L152" s="112"/>
      <c r="M152" s="53">
        <f t="shared" si="41"/>
        <v>0</v>
      </c>
      <c r="N152" s="112"/>
      <c r="O152" s="53">
        <f t="shared" si="42"/>
        <v>0</v>
      </c>
      <c r="P152" s="53">
        <f t="shared" si="43"/>
        <v>0</v>
      </c>
    </row>
    <row r="153" spans="2:16">
      <c r="B153" t="str">
        <f t="shared" si="20"/>
        <v/>
      </c>
      <c r="C153" s="49">
        <f>IF(D94="","-",+C152+1)</f>
        <v>2075</v>
      </c>
      <c r="D153" s="462">
        <f>IF(F152+SUM(E$100:E152)=D$93,F152,D$93-SUM(E$100:E152))</f>
        <v>0</v>
      </c>
      <c r="E153" s="374">
        <f t="shared" si="34"/>
        <v>0</v>
      </c>
      <c r="F153" s="463">
        <f t="shared" si="35"/>
        <v>0</v>
      </c>
      <c r="G153" s="463">
        <f t="shared" si="36"/>
        <v>0</v>
      </c>
      <c r="H153" s="464">
        <f t="shared" si="37"/>
        <v>0</v>
      </c>
      <c r="I153" s="445">
        <f t="shared" si="38"/>
        <v>0</v>
      </c>
      <c r="J153" s="53">
        <f t="shared" si="40"/>
        <v>0</v>
      </c>
      <c r="K153" s="53"/>
      <c r="L153" s="112"/>
      <c r="M153" s="53">
        <f t="shared" si="41"/>
        <v>0</v>
      </c>
      <c r="N153" s="112"/>
      <c r="O153" s="53">
        <f t="shared" si="42"/>
        <v>0</v>
      </c>
      <c r="P153" s="53">
        <f t="shared" si="43"/>
        <v>0</v>
      </c>
    </row>
    <row r="154" spans="2:16">
      <c r="B154" t="str">
        <f t="shared" si="20"/>
        <v/>
      </c>
      <c r="C154" s="49">
        <f>IF(D94="","-",+C153+1)</f>
        <v>2076</v>
      </c>
      <c r="D154" s="462">
        <f>IF(F153+SUM(E$100:E153)=D$93,F153,D$93-SUM(E$100:E153))</f>
        <v>0</v>
      </c>
      <c r="E154" s="374">
        <f t="shared" si="34"/>
        <v>0</v>
      </c>
      <c r="F154" s="463">
        <f t="shared" si="35"/>
        <v>0</v>
      </c>
      <c r="G154" s="463">
        <f t="shared" si="36"/>
        <v>0</v>
      </c>
      <c r="H154" s="464">
        <f t="shared" si="37"/>
        <v>0</v>
      </c>
      <c r="I154" s="445">
        <f t="shared" si="38"/>
        <v>0</v>
      </c>
      <c r="J154" s="53">
        <f t="shared" si="40"/>
        <v>0</v>
      </c>
      <c r="K154" s="53"/>
      <c r="L154" s="112"/>
      <c r="M154" s="53">
        <f t="shared" si="41"/>
        <v>0</v>
      </c>
      <c r="N154" s="112"/>
      <c r="O154" s="53">
        <f t="shared" si="42"/>
        <v>0</v>
      </c>
      <c r="P154" s="53">
        <f t="shared" si="43"/>
        <v>0</v>
      </c>
    </row>
    <row r="155" spans="2:16" ht="13" thickBot="1">
      <c r="B155" t="str">
        <f t="shared" si="20"/>
        <v/>
      </c>
      <c r="C155" s="58">
        <f>IF(D94="","-",+C154+1)</f>
        <v>2077</v>
      </c>
      <c r="D155" s="465">
        <f>IF(F154+SUM(E$100:E154)=D$93,F154,D$93-SUM(E$100:E154))</f>
        <v>0</v>
      </c>
      <c r="E155" s="386">
        <f t="shared" si="34"/>
        <v>0</v>
      </c>
      <c r="F155" s="466">
        <f t="shared" si="35"/>
        <v>0</v>
      </c>
      <c r="G155" s="466">
        <f t="shared" si="36"/>
        <v>0</v>
      </c>
      <c r="H155" s="464">
        <f t="shared" si="37"/>
        <v>0</v>
      </c>
      <c r="I155" s="442">
        <f t="shared" si="38"/>
        <v>0</v>
      </c>
      <c r="J155" s="63">
        <f t="shared" si="40"/>
        <v>0</v>
      </c>
      <c r="K155" s="53"/>
      <c r="L155" s="113"/>
      <c r="M155" s="63">
        <f t="shared" si="41"/>
        <v>0</v>
      </c>
      <c r="N155" s="113"/>
      <c r="O155" s="63">
        <f t="shared" si="42"/>
        <v>0</v>
      </c>
      <c r="P155" s="63">
        <f t="shared" si="43"/>
        <v>0</v>
      </c>
    </row>
    <row r="156" spans="2:16">
      <c r="C156" s="11" t="s">
        <v>75</v>
      </c>
      <c r="D156" s="13"/>
      <c r="E156" s="13">
        <f>SUM(E100:E155)</f>
        <v>3900461</v>
      </c>
      <c r="F156" s="13"/>
      <c r="G156" s="13"/>
      <c r="H156" s="13">
        <f>SUM(H100:H155)</f>
        <v>7923241.6266908692</v>
      </c>
      <c r="I156" s="13">
        <f>SUM(I100:I155)</f>
        <v>7923241.6266908692</v>
      </c>
      <c r="J156" s="13">
        <f>SUM(J100:J155)</f>
        <v>0</v>
      </c>
      <c r="K156" s="13"/>
      <c r="L156" s="13"/>
      <c r="M156" s="13"/>
      <c r="N156" s="13"/>
      <c r="O156" s="13"/>
      <c r="P156" s="1"/>
    </row>
    <row r="157" spans="2:16">
      <c r="C157" t="s">
        <v>90</v>
      </c>
      <c r="D157" s="2"/>
      <c r="E157" s="1"/>
      <c r="F157" s="1"/>
      <c r="G157" s="1"/>
      <c r="H157" s="1"/>
      <c r="I157" s="3"/>
      <c r="J157" s="3"/>
      <c r="K157" s="13"/>
      <c r="L157" s="3"/>
      <c r="M157" s="3"/>
      <c r="N157" s="3"/>
      <c r="O157" s="3"/>
      <c r="P157" s="1"/>
    </row>
    <row r="158" spans="2:16">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17" priority="1" stopIfTrue="1" operator="equal">
      <formula>$I$10</formula>
    </cfRule>
  </conditionalFormatting>
  <conditionalFormatting sqref="C100:C155">
    <cfRule type="cellIs" dxfId="16" priority="3" stopIfTrue="1" operator="equal">
      <formula>$J$93</formula>
    </cfRule>
  </conditionalFormatting>
  <pageMargins left="0.5" right="0.25" top="1" bottom="0.5" header="0.25" footer="0.5"/>
  <pageSetup scale="47" orientation="landscape" r:id="rId1"/>
  <headerFooter>
    <oddHeader xml:space="preserve">&amp;R&amp;18AEPTCo - SPP Formula Rate
&amp;A TCOS - Worksheets F and G
Section IV -- (BPU Project Tables)
Page: &amp;P of &amp;N
</oddHeader>
    <oddFooter>&amp;L&amp;A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63"/>
  <sheetViews>
    <sheetView topLeftCell="A86" zoomScale="80" zoomScaleNormal="80" workbookViewId="0">
      <selection activeCell="M89" sqref="M89"/>
    </sheetView>
  </sheetViews>
  <sheetFormatPr defaultRowHeight="12.5"/>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22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865780.37753141439</v>
      </c>
      <c r="P5" s="1"/>
    </row>
    <row r="6" spans="1:16" ht="15.5">
      <c r="C6" s="6"/>
      <c r="D6" s="2"/>
      <c r="E6" s="1"/>
      <c r="F6" s="1"/>
      <c r="G6" s="1"/>
      <c r="H6" s="20"/>
      <c r="I6" s="20"/>
      <c r="J6" s="21"/>
      <c r="K6" s="22" t="s">
        <v>243</v>
      </c>
      <c r="L6" s="23"/>
      <c r="M6" s="1"/>
      <c r="N6" s="24">
        <f>VLOOKUP(I10,C17:I73,6)</f>
        <v>865780.37753141439</v>
      </c>
      <c r="O6" s="1"/>
      <c r="P6" s="1"/>
    </row>
    <row r="7" spans="1:16" ht="13.5" thickBot="1">
      <c r="C7" s="25" t="s">
        <v>46</v>
      </c>
      <c r="D7" s="87" t="s">
        <v>317</v>
      </c>
      <c r="E7" s="1"/>
      <c r="F7" s="1"/>
      <c r="G7" s="1"/>
      <c r="H7" s="3"/>
      <c r="I7" s="3"/>
      <c r="J7" s="13"/>
      <c r="K7" s="26" t="s">
        <v>47</v>
      </c>
      <c r="L7" s="27"/>
      <c r="M7" s="27"/>
      <c r="N7" s="28">
        <f>+N6-N5</f>
        <v>0</v>
      </c>
      <c r="O7" s="1"/>
      <c r="P7" s="1"/>
    </row>
    <row r="8" spans="1:16" ht="13.5" thickBot="1">
      <c r="C8" s="29"/>
      <c r="D8" s="29"/>
      <c r="E8" s="10"/>
      <c r="F8" s="10"/>
      <c r="G8" s="10"/>
      <c r="H8" s="10"/>
      <c r="I8" s="10"/>
      <c r="J8" s="10"/>
      <c r="K8" s="10"/>
      <c r="L8" s="10"/>
      <c r="M8" s="10"/>
      <c r="N8" s="10"/>
      <c r="O8" s="10"/>
      <c r="P8" s="1"/>
    </row>
    <row r="9" spans="1:16" ht="13.5" thickBot="1">
      <c r="C9" s="30" t="s">
        <v>48</v>
      </c>
      <c r="D9" s="89" t="s">
        <v>318</v>
      </c>
      <c r="E9" s="461" t="s">
        <v>321</v>
      </c>
      <c r="F9" s="31"/>
      <c r="G9" s="472" t="s">
        <v>346</v>
      </c>
      <c r="H9" s="31"/>
      <c r="I9" s="32"/>
      <c r="J9" s="33"/>
      <c r="P9" s="1"/>
    </row>
    <row r="10" spans="1:16" ht="13">
      <c r="C10" s="34" t="s">
        <v>49</v>
      </c>
      <c r="D10" s="35">
        <v>6667707.9799999995</v>
      </c>
      <c r="E10" s="1" t="s">
        <v>50</v>
      </c>
      <c r="G10" s="2"/>
      <c r="H10" s="2"/>
      <c r="I10" s="36">
        <f>+'OKT.WS.F.BPU.ATRR.Projected'!R101</f>
        <v>2026</v>
      </c>
      <c r="J10" s="33"/>
      <c r="K10" s="13" t="s">
        <v>51</v>
      </c>
      <c r="O10" s="1"/>
      <c r="P10" s="1"/>
    </row>
    <row r="11" spans="1:16">
      <c r="C11" s="34" t="s">
        <v>52</v>
      </c>
      <c r="D11" s="37">
        <v>2022</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
        <v>6</v>
      </c>
      <c r="E12" s="34" t="s">
        <v>55</v>
      </c>
      <c r="F12" s="2"/>
      <c r="I12" s="40">
        <f>'OKT.WS.F.BPU.ATRR.Projected'!$F$79</f>
        <v>0.1095320357910306</v>
      </c>
      <c r="J12" s="7"/>
      <c r="K12" t="s">
        <v>56</v>
      </c>
      <c r="O12" s="1"/>
      <c r="P12" s="1"/>
    </row>
    <row r="13" spans="1:16">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222256.93266666666</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3" thickBot="1">
      <c r="B17" t="str">
        <f t="shared" ref="B17:B71" si="0">IF(D17=F16,"","IU")</f>
        <v>IU</v>
      </c>
      <c r="C17" s="49">
        <f>IF(D11= "","-",D11)</f>
        <v>2022</v>
      </c>
      <c r="D17" s="456">
        <v>0</v>
      </c>
      <c r="E17" s="457">
        <v>30556.858585858587</v>
      </c>
      <c r="F17" s="458">
        <v>6019701.1414141413</v>
      </c>
      <c r="G17" s="457">
        <v>375963.61969540955</v>
      </c>
      <c r="H17" s="459">
        <v>375963.61969540955</v>
      </c>
      <c r="I17" s="51">
        <f t="shared" ref="I17:I71" si="1">H17-G17</f>
        <v>0</v>
      </c>
      <c r="J17" s="51"/>
      <c r="K17" s="114">
        <f>+G17</f>
        <v>375963.61969540955</v>
      </c>
      <c r="L17" s="52">
        <f t="shared" ref="L17" si="2">IF(K17&lt;&gt;0,+G17-K17,0)</f>
        <v>0</v>
      </c>
      <c r="M17" s="114">
        <f>+H17</f>
        <v>375963.61969540955</v>
      </c>
      <c r="N17" s="52">
        <f t="shared" ref="N17:N71" si="3">IF(M17&lt;&gt;0,+H17-M17,0)</f>
        <v>0</v>
      </c>
      <c r="O17" s="53">
        <f t="shared" ref="O17:O71" si="4">+N17-L17</f>
        <v>0</v>
      </c>
      <c r="P17" s="1"/>
    </row>
    <row r="18" spans="2:16" ht="13" thickBot="1">
      <c r="B18" t="str">
        <f t="shared" si="0"/>
        <v>IU</v>
      </c>
      <c r="C18" s="49">
        <f>IF(D11="","-",+C17+1)</f>
        <v>2023</v>
      </c>
      <c r="D18" s="433">
        <v>6587038.1414141413</v>
      </c>
      <c r="E18" s="432">
        <v>213470.80645161291</v>
      </c>
      <c r="F18" s="433">
        <v>6373567.3349625282</v>
      </c>
      <c r="G18" s="432">
        <v>945957.92644739733</v>
      </c>
      <c r="H18" s="436">
        <v>945957.92644739733</v>
      </c>
      <c r="I18" s="51">
        <f t="shared" si="1"/>
        <v>0</v>
      </c>
      <c r="J18" s="51"/>
      <c r="K18" s="114">
        <f t="shared" ref="K18:K19" si="5">+G18</f>
        <v>945957.92644739733</v>
      </c>
      <c r="L18" s="52">
        <f t="shared" ref="L18:L19" si="6">IF(K18&lt;&gt;0,+G18-K18,0)</f>
        <v>0</v>
      </c>
      <c r="M18" s="114">
        <f t="shared" ref="M18:M19" si="7">+H18</f>
        <v>945957.92644739733</v>
      </c>
      <c r="N18" s="52">
        <f t="shared" ref="N18:N19" si="8">IF(M18&lt;&gt;0,+H18-M18,0)</f>
        <v>0</v>
      </c>
      <c r="O18" s="53">
        <f t="shared" ref="O18:O19" si="9">+N18-L18</f>
        <v>0</v>
      </c>
      <c r="P18" s="1"/>
    </row>
    <row r="19" spans="2:16" ht="13" thickBot="1">
      <c r="B19" t="str">
        <f t="shared" si="0"/>
        <v>IU</v>
      </c>
      <c r="C19" s="49">
        <f>IF(D11="","-",+C18+1)</f>
        <v>2024</v>
      </c>
      <c r="D19" s="433">
        <v>6423680.3349625282</v>
      </c>
      <c r="E19" s="432">
        <v>215087.35483870967</v>
      </c>
      <c r="F19" s="433">
        <v>6208592.9801238189</v>
      </c>
      <c r="G19" s="432">
        <v>934695.11944724119</v>
      </c>
      <c r="H19" s="436">
        <v>934695.11944724119</v>
      </c>
      <c r="I19" s="51">
        <f t="shared" si="1"/>
        <v>0</v>
      </c>
      <c r="J19" s="51"/>
      <c r="K19" s="114">
        <f t="shared" si="5"/>
        <v>934695.11944724119</v>
      </c>
      <c r="L19" s="52">
        <f t="shared" si="6"/>
        <v>0</v>
      </c>
      <c r="M19" s="114">
        <f t="shared" si="7"/>
        <v>934695.11944724119</v>
      </c>
      <c r="N19" s="52">
        <f t="shared" si="8"/>
        <v>0</v>
      </c>
      <c r="O19" s="53">
        <f t="shared" si="9"/>
        <v>0</v>
      </c>
      <c r="P19" s="1"/>
    </row>
    <row r="20" spans="2:16">
      <c r="B20" t="str">
        <f t="shared" si="0"/>
        <v>IU</v>
      </c>
      <c r="C20" s="49">
        <f>IF(D11="","-",+C19+1)</f>
        <v>2025</v>
      </c>
      <c r="D20" s="433">
        <v>6208592.9601238184</v>
      </c>
      <c r="E20" s="432">
        <v>222256.93266666666</v>
      </c>
      <c r="F20" s="433">
        <v>5986336.0274571516</v>
      </c>
      <c r="G20" s="432">
        <v>920111.30131384754</v>
      </c>
      <c r="H20" s="436">
        <v>920111.30131384754</v>
      </c>
      <c r="I20" s="51">
        <f t="shared" si="1"/>
        <v>0</v>
      </c>
      <c r="J20" s="51"/>
      <c r="K20" s="114">
        <f t="shared" ref="K20" si="10">+G20</f>
        <v>920111.30131384754</v>
      </c>
      <c r="L20" s="52">
        <f t="shared" ref="L20" si="11">IF(K20&lt;&gt;0,+G20-K20,0)</f>
        <v>0</v>
      </c>
      <c r="M20" s="114">
        <f t="shared" ref="M20" si="12">+H20</f>
        <v>920111.30131384754</v>
      </c>
      <c r="N20" s="52">
        <f t="shared" ref="N20" si="13">IF(M20&lt;&gt;0,+H20-M20,0)</f>
        <v>0</v>
      </c>
      <c r="O20" s="53">
        <f t="shared" ref="O20" si="14">+N20-L20</f>
        <v>0</v>
      </c>
      <c r="P20" s="1"/>
    </row>
    <row r="21" spans="2:16" ht="13">
      <c r="B21" t="str">
        <f t="shared" si="0"/>
        <v/>
      </c>
      <c r="C21" s="479">
        <f>IF(D11="","-",+C20+1)</f>
        <v>2026</v>
      </c>
      <c r="D21" s="54">
        <f>IF(F20+SUM(E$17:E20)=D$10,F20,D$10-SUM(E$17:E20))</f>
        <v>5986336.0274571516</v>
      </c>
      <c r="E21" s="55">
        <f t="shared" ref="E21:E71" si="15">IF(+I$14&lt;F20,I$14,D21)</f>
        <v>222256.93266666666</v>
      </c>
      <c r="F21" s="54">
        <f t="shared" ref="F21:F71" si="16">+D21-E21</f>
        <v>5764079.0947904848</v>
      </c>
      <c r="G21" s="56">
        <f t="shared" ref="G21:G71" si="17">(D21+F21)/2*I$12+E21</f>
        <v>865780.37753141439</v>
      </c>
      <c r="H21" s="41">
        <f t="shared" ref="H21:H71" si="18">+(D21+F21)/2*I$13+E21</f>
        <v>865780.37753141439</v>
      </c>
      <c r="I21" s="51">
        <f t="shared" si="1"/>
        <v>0</v>
      </c>
      <c r="J21" s="51"/>
      <c r="K21" s="112"/>
      <c r="L21" s="53">
        <f t="shared" ref="L21:L71" si="19">IF(K21&lt;&gt;0,+G21-K21,0)</f>
        <v>0</v>
      </c>
      <c r="M21" s="112"/>
      <c r="N21" s="53">
        <f t="shared" si="3"/>
        <v>0</v>
      </c>
      <c r="O21" s="53">
        <f t="shared" si="4"/>
        <v>0</v>
      </c>
      <c r="P21" s="1"/>
    </row>
    <row r="22" spans="2:16">
      <c r="B22" t="str">
        <f t="shared" si="0"/>
        <v/>
      </c>
      <c r="C22" s="49">
        <f>IF(D11="","-",+C21+1)</f>
        <v>2027</v>
      </c>
      <c r="D22" s="54">
        <f>IF(F21+SUM(E$17:E21)=D$10,F21,D$10-SUM(E$17:E21))</f>
        <v>5764079.0947904848</v>
      </c>
      <c r="E22" s="55">
        <f t="shared" si="15"/>
        <v>222256.93266666666</v>
      </c>
      <c r="F22" s="54">
        <f t="shared" si="16"/>
        <v>5541822.162123818</v>
      </c>
      <c r="G22" s="56">
        <f t="shared" si="17"/>
        <v>841436.12322776427</v>
      </c>
      <c r="H22" s="41">
        <f t="shared" si="18"/>
        <v>841436.12322776427</v>
      </c>
      <c r="I22" s="51">
        <f t="shared" si="1"/>
        <v>0</v>
      </c>
      <c r="J22" s="51"/>
      <c r="K22" s="112"/>
      <c r="L22" s="53">
        <f t="shared" si="19"/>
        <v>0</v>
      </c>
      <c r="M22" s="112"/>
      <c r="N22" s="53">
        <f t="shared" si="3"/>
        <v>0</v>
      </c>
      <c r="O22" s="53">
        <f t="shared" si="4"/>
        <v>0</v>
      </c>
      <c r="P22" s="1"/>
    </row>
    <row r="23" spans="2:16">
      <c r="B23" t="str">
        <f t="shared" si="0"/>
        <v/>
      </c>
      <c r="C23" s="49">
        <f>IF(D11="","-",+C22+1)</f>
        <v>2028</v>
      </c>
      <c r="D23" s="54">
        <f>IF(F22+SUM(E$17:E22)=D$10,F22,D$10-SUM(E$17:E22))</f>
        <v>5541822.162123818</v>
      </c>
      <c r="E23" s="55">
        <f t="shared" si="15"/>
        <v>222256.93266666666</v>
      </c>
      <c r="F23" s="54">
        <f t="shared" si="16"/>
        <v>5319565.2294571511</v>
      </c>
      <c r="G23" s="56">
        <f t="shared" si="17"/>
        <v>817091.86892411427</v>
      </c>
      <c r="H23" s="41">
        <f t="shared" si="18"/>
        <v>817091.86892411427</v>
      </c>
      <c r="I23" s="51">
        <f t="shared" si="1"/>
        <v>0</v>
      </c>
      <c r="J23" s="51"/>
      <c r="K23" s="112"/>
      <c r="L23" s="53">
        <f t="shared" si="19"/>
        <v>0</v>
      </c>
      <c r="M23" s="112"/>
      <c r="N23" s="53">
        <f t="shared" si="3"/>
        <v>0</v>
      </c>
      <c r="O23" s="53">
        <f t="shared" si="4"/>
        <v>0</v>
      </c>
      <c r="P23" s="1"/>
    </row>
    <row r="24" spans="2:16">
      <c r="B24" t="str">
        <f t="shared" si="0"/>
        <v/>
      </c>
      <c r="C24" s="49">
        <f>IF(D11="","-",+C23+1)</f>
        <v>2029</v>
      </c>
      <c r="D24" s="54">
        <f>IF(F23+SUM(E$17:E23)=D$10,F23,D$10-SUM(E$17:E23))</f>
        <v>5319565.2294571511</v>
      </c>
      <c r="E24" s="55">
        <f t="shared" si="15"/>
        <v>222256.93266666666</v>
      </c>
      <c r="F24" s="54">
        <f t="shared" si="16"/>
        <v>5097308.2967904843</v>
      </c>
      <c r="G24" s="56">
        <f t="shared" si="17"/>
        <v>792747.61462046427</v>
      </c>
      <c r="H24" s="41">
        <f t="shared" si="18"/>
        <v>792747.61462046427</v>
      </c>
      <c r="I24" s="51">
        <f t="shared" si="1"/>
        <v>0</v>
      </c>
      <c r="J24" s="51"/>
      <c r="K24" s="112"/>
      <c r="L24" s="53">
        <f t="shared" si="19"/>
        <v>0</v>
      </c>
      <c r="M24" s="112"/>
      <c r="N24" s="53">
        <f t="shared" si="3"/>
        <v>0</v>
      </c>
      <c r="O24" s="53">
        <f t="shared" si="4"/>
        <v>0</v>
      </c>
      <c r="P24" s="1"/>
    </row>
    <row r="25" spans="2:16">
      <c r="B25" t="str">
        <f t="shared" si="0"/>
        <v/>
      </c>
      <c r="C25" s="49">
        <f>IF(D11="","-",+C24+1)</f>
        <v>2030</v>
      </c>
      <c r="D25" s="54">
        <f>IF(F24+SUM(E$17:E24)=D$10,F24,D$10-SUM(E$17:E24))</f>
        <v>5097308.2967904843</v>
      </c>
      <c r="E25" s="55">
        <f t="shared" si="15"/>
        <v>222256.93266666666</v>
      </c>
      <c r="F25" s="54">
        <f t="shared" si="16"/>
        <v>4875051.3641238175</v>
      </c>
      <c r="G25" s="56">
        <f t="shared" si="17"/>
        <v>768403.36031681427</v>
      </c>
      <c r="H25" s="41">
        <f t="shared" si="18"/>
        <v>768403.36031681427</v>
      </c>
      <c r="I25" s="51">
        <f t="shared" si="1"/>
        <v>0</v>
      </c>
      <c r="J25" s="51"/>
      <c r="K25" s="112"/>
      <c r="L25" s="53">
        <f t="shared" si="19"/>
        <v>0</v>
      </c>
      <c r="M25" s="112"/>
      <c r="N25" s="53">
        <f t="shared" si="3"/>
        <v>0</v>
      </c>
      <c r="O25" s="53">
        <f t="shared" si="4"/>
        <v>0</v>
      </c>
      <c r="P25" s="1"/>
    </row>
    <row r="26" spans="2:16">
      <c r="B26" t="str">
        <f t="shared" si="0"/>
        <v/>
      </c>
      <c r="C26" s="49">
        <f>IF(D11="","-",+C25+1)</f>
        <v>2031</v>
      </c>
      <c r="D26" s="54">
        <f>IF(F25+SUM(E$17:E25)=D$10,F25,D$10-SUM(E$17:E25))</f>
        <v>4875051.3641238175</v>
      </c>
      <c r="E26" s="55">
        <f t="shared" si="15"/>
        <v>222256.93266666666</v>
      </c>
      <c r="F26" s="54">
        <f t="shared" si="16"/>
        <v>4652794.4314571507</v>
      </c>
      <c r="G26" s="56">
        <f t="shared" si="17"/>
        <v>744059.10601316416</v>
      </c>
      <c r="H26" s="41">
        <f t="shared" si="18"/>
        <v>744059.10601316416</v>
      </c>
      <c r="I26" s="51">
        <f t="shared" si="1"/>
        <v>0</v>
      </c>
      <c r="J26" s="51"/>
      <c r="K26" s="112"/>
      <c r="L26" s="53">
        <f t="shared" si="19"/>
        <v>0</v>
      </c>
      <c r="M26" s="112"/>
      <c r="N26" s="53">
        <f t="shared" si="3"/>
        <v>0</v>
      </c>
      <c r="O26" s="53">
        <f t="shared" si="4"/>
        <v>0</v>
      </c>
      <c r="P26" s="1"/>
    </row>
    <row r="27" spans="2:16">
      <c r="B27" t="str">
        <f t="shared" si="0"/>
        <v/>
      </c>
      <c r="C27" s="49">
        <f>IF(D11="","-",+C26+1)</f>
        <v>2032</v>
      </c>
      <c r="D27" s="54">
        <f>IF(F26+SUM(E$17:E26)=D$10,F26,D$10-SUM(E$17:E26))</f>
        <v>4652794.4314571507</v>
      </c>
      <c r="E27" s="55">
        <f t="shared" si="15"/>
        <v>222256.93266666666</v>
      </c>
      <c r="F27" s="54">
        <f t="shared" si="16"/>
        <v>4430537.4987904839</v>
      </c>
      <c r="G27" s="56">
        <f t="shared" si="17"/>
        <v>719714.85170951416</v>
      </c>
      <c r="H27" s="41">
        <f t="shared" si="18"/>
        <v>719714.85170951416</v>
      </c>
      <c r="I27" s="51">
        <f t="shared" si="1"/>
        <v>0</v>
      </c>
      <c r="J27" s="51"/>
      <c r="K27" s="112"/>
      <c r="L27" s="53">
        <f t="shared" si="19"/>
        <v>0</v>
      </c>
      <c r="M27" s="112"/>
      <c r="N27" s="53">
        <f t="shared" si="3"/>
        <v>0</v>
      </c>
      <c r="O27" s="53">
        <f t="shared" si="4"/>
        <v>0</v>
      </c>
      <c r="P27" s="1"/>
    </row>
    <row r="28" spans="2:16">
      <c r="B28" t="str">
        <f t="shared" si="0"/>
        <v/>
      </c>
      <c r="C28" s="49">
        <f>IF(D11="","-",+C27+1)</f>
        <v>2033</v>
      </c>
      <c r="D28" s="54">
        <f>IF(F27+SUM(E$17:E27)=D$10,F27,D$10-SUM(E$17:E27))</f>
        <v>4430537.4987904839</v>
      </c>
      <c r="E28" s="55">
        <f t="shared" si="15"/>
        <v>222256.93266666666</v>
      </c>
      <c r="F28" s="54">
        <f t="shared" si="16"/>
        <v>4208280.5661238171</v>
      </c>
      <c r="G28" s="56">
        <f t="shared" si="17"/>
        <v>695370.59740586416</v>
      </c>
      <c r="H28" s="41">
        <f t="shared" si="18"/>
        <v>695370.59740586416</v>
      </c>
      <c r="I28" s="51">
        <f t="shared" si="1"/>
        <v>0</v>
      </c>
      <c r="J28" s="51"/>
      <c r="K28" s="112"/>
      <c r="L28" s="53">
        <f t="shared" si="19"/>
        <v>0</v>
      </c>
      <c r="M28" s="112"/>
      <c r="N28" s="53">
        <f t="shared" si="3"/>
        <v>0</v>
      </c>
      <c r="O28" s="53">
        <f t="shared" si="4"/>
        <v>0</v>
      </c>
      <c r="P28" s="1"/>
    </row>
    <row r="29" spans="2:16">
      <c r="B29" t="str">
        <f t="shared" si="0"/>
        <v/>
      </c>
      <c r="C29" s="49">
        <f>IF(D11="","-",+C28+1)</f>
        <v>2034</v>
      </c>
      <c r="D29" s="54">
        <f>IF(F28+SUM(E$17:E28)=D$10,F28,D$10-SUM(E$17:E28))</f>
        <v>4208280.5661238171</v>
      </c>
      <c r="E29" s="55">
        <f t="shared" si="15"/>
        <v>222256.93266666666</v>
      </c>
      <c r="F29" s="54">
        <f t="shared" si="16"/>
        <v>3986023.6334571503</v>
      </c>
      <c r="G29" s="56">
        <f t="shared" si="17"/>
        <v>671026.34310221416</v>
      </c>
      <c r="H29" s="41">
        <f t="shared" si="18"/>
        <v>671026.34310221416</v>
      </c>
      <c r="I29" s="51">
        <f t="shared" si="1"/>
        <v>0</v>
      </c>
      <c r="J29" s="51"/>
      <c r="K29" s="112"/>
      <c r="L29" s="53">
        <f t="shared" si="19"/>
        <v>0</v>
      </c>
      <c r="M29" s="112"/>
      <c r="N29" s="53">
        <f t="shared" si="3"/>
        <v>0</v>
      </c>
      <c r="O29" s="53">
        <f t="shared" si="4"/>
        <v>0</v>
      </c>
      <c r="P29" s="1"/>
    </row>
    <row r="30" spans="2:16">
      <c r="B30" t="str">
        <f t="shared" si="0"/>
        <v/>
      </c>
      <c r="C30" s="49">
        <f>IF(D11="","-",+C29+1)</f>
        <v>2035</v>
      </c>
      <c r="D30" s="54">
        <f>IF(F29+SUM(E$17:E29)=D$10,F29,D$10-SUM(E$17:E29))</f>
        <v>3986023.6334571503</v>
      </c>
      <c r="E30" s="55">
        <f t="shared" si="15"/>
        <v>222256.93266666666</v>
      </c>
      <c r="F30" s="54">
        <f t="shared" si="16"/>
        <v>3763766.7007904835</v>
      </c>
      <c r="G30" s="56">
        <f t="shared" si="17"/>
        <v>646682.08879856404</v>
      </c>
      <c r="H30" s="41">
        <f t="shared" si="18"/>
        <v>646682.08879856404</v>
      </c>
      <c r="I30" s="51">
        <f t="shared" si="1"/>
        <v>0</v>
      </c>
      <c r="J30" s="51"/>
      <c r="K30" s="112"/>
      <c r="L30" s="53">
        <f t="shared" si="19"/>
        <v>0</v>
      </c>
      <c r="M30" s="112"/>
      <c r="N30" s="53">
        <f t="shared" si="3"/>
        <v>0</v>
      </c>
      <c r="O30" s="53">
        <f t="shared" si="4"/>
        <v>0</v>
      </c>
      <c r="P30" s="1"/>
    </row>
    <row r="31" spans="2:16">
      <c r="B31" t="str">
        <f t="shared" si="0"/>
        <v/>
      </c>
      <c r="C31" s="49">
        <f>IF(D11="","-",+C30+1)</f>
        <v>2036</v>
      </c>
      <c r="D31" s="54">
        <f>IF(F30+SUM(E$17:E30)=D$10,F30,D$10-SUM(E$17:E30))</f>
        <v>3763766.7007904835</v>
      </c>
      <c r="E31" s="55">
        <f t="shared" si="15"/>
        <v>222256.93266666666</v>
      </c>
      <c r="F31" s="54">
        <f t="shared" si="16"/>
        <v>3541509.7681238167</v>
      </c>
      <c r="G31" s="56">
        <f t="shared" si="17"/>
        <v>622337.83449491404</v>
      </c>
      <c r="H31" s="41">
        <f t="shared" si="18"/>
        <v>622337.83449491404</v>
      </c>
      <c r="I31" s="51">
        <f t="shared" si="1"/>
        <v>0</v>
      </c>
      <c r="J31" s="51"/>
      <c r="K31" s="112"/>
      <c r="L31" s="53">
        <f t="shared" si="19"/>
        <v>0</v>
      </c>
      <c r="M31" s="112"/>
      <c r="N31" s="53">
        <f t="shared" si="3"/>
        <v>0</v>
      </c>
      <c r="O31" s="53">
        <f t="shared" si="4"/>
        <v>0</v>
      </c>
      <c r="P31" s="1"/>
    </row>
    <row r="32" spans="2:16">
      <c r="B32" t="str">
        <f t="shared" si="0"/>
        <v/>
      </c>
      <c r="C32" s="49">
        <f>IF(D11="","-",+C31+1)</f>
        <v>2037</v>
      </c>
      <c r="D32" s="54">
        <f>IF(F31+SUM(E$17:E31)=D$10,F31,D$10-SUM(E$17:E31))</f>
        <v>3541509.7681238167</v>
      </c>
      <c r="E32" s="55">
        <f t="shared" si="15"/>
        <v>222256.93266666666</v>
      </c>
      <c r="F32" s="54">
        <f t="shared" si="16"/>
        <v>3319252.8354571499</v>
      </c>
      <c r="G32" s="56">
        <f t="shared" si="17"/>
        <v>597993.58019126405</v>
      </c>
      <c r="H32" s="41">
        <f t="shared" si="18"/>
        <v>597993.58019126405</v>
      </c>
      <c r="I32" s="51">
        <f t="shared" si="1"/>
        <v>0</v>
      </c>
      <c r="J32" s="51"/>
      <c r="K32" s="112"/>
      <c r="L32" s="53">
        <f t="shared" si="19"/>
        <v>0</v>
      </c>
      <c r="M32" s="112"/>
      <c r="N32" s="53">
        <f t="shared" si="3"/>
        <v>0</v>
      </c>
      <c r="O32" s="53">
        <f t="shared" si="4"/>
        <v>0</v>
      </c>
      <c r="P32" s="1"/>
    </row>
    <row r="33" spans="2:16">
      <c r="B33" t="str">
        <f t="shared" si="0"/>
        <v/>
      </c>
      <c r="C33" s="49">
        <f>IF(D11="","-",+C32+1)</f>
        <v>2038</v>
      </c>
      <c r="D33" s="54">
        <f>IF(F32+SUM(E$17:E32)=D$10,F32,D$10-SUM(E$17:E32))</f>
        <v>3319252.8354571499</v>
      </c>
      <c r="E33" s="55">
        <f t="shared" si="15"/>
        <v>222256.93266666666</v>
      </c>
      <c r="F33" s="54">
        <f t="shared" si="16"/>
        <v>3096995.9027904831</v>
      </c>
      <c r="G33" s="56">
        <f t="shared" si="17"/>
        <v>573649.32588761405</v>
      </c>
      <c r="H33" s="41">
        <f t="shared" si="18"/>
        <v>573649.32588761405</v>
      </c>
      <c r="I33" s="51">
        <f t="shared" si="1"/>
        <v>0</v>
      </c>
      <c r="J33" s="51"/>
      <c r="K33" s="112"/>
      <c r="L33" s="53">
        <f t="shared" si="19"/>
        <v>0</v>
      </c>
      <c r="M33" s="112"/>
      <c r="N33" s="53">
        <f t="shared" si="3"/>
        <v>0</v>
      </c>
      <c r="O33" s="53">
        <f t="shared" si="4"/>
        <v>0</v>
      </c>
      <c r="P33" s="1"/>
    </row>
    <row r="34" spans="2:16">
      <c r="B34" t="str">
        <f t="shared" si="0"/>
        <v/>
      </c>
      <c r="C34" s="49">
        <f>IF(D11="","-",+C33+1)</f>
        <v>2039</v>
      </c>
      <c r="D34" s="54">
        <f>IF(F33+SUM(E$17:E33)=D$10,F33,D$10-SUM(E$17:E33))</f>
        <v>3096995.9027904831</v>
      </c>
      <c r="E34" s="55">
        <f t="shared" si="15"/>
        <v>222256.93266666666</v>
      </c>
      <c r="F34" s="54">
        <f t="shared" si="16"/>
        <v>2874738.9701238163</v>
      </c>
      <c r="G34" s="56">
        <f t="shared" si="17"/>
        <v>549305.07158396393</v>
      </c>
      <c r="H34" s="41">
        <f t="shared" si="18"/>
        <v>549305.07158396393</v>
      </c>
      <c r="I34" s="51">
        <f t="shared" si="1"/>
        <v>0</v>
      </c>
      <c r="J34" s="51"/>
      <c r="K34" s="112"/>
      <c r="L34" s="53">
        <f t="shared" si="19"/>
        <v>0</v>
      </c>
      <c r="M34" s="112"/>
      <c r="N34" s="53">
        <f t="shared" si="3"/>
        <v>0</v>
      </c>
      <c r="O34" s="53">
        <f t="shared" si="4"/>
        <v>0</v>
      </c>
      <c r="P34" s="1"/>
    </row>
    <row r="35" spans="2:16">
      <c r="B35" t="str">
        <f t="shared" si="0"/>
        <v/>
      </c>
      <c r="C35" s="49">
        <f>IF(D11="","-",+C34+1)</f>
        <v>2040</v>
      </c>
      <c r="D35" s="54">
        <f>IF(F34+SUM(E$17:E34)=D$10,F34,D$10-SUM(E$17:E34))</f>
        <v>2874738.9701238163</v>
      </c>
      <c r="E35" s="55">
        <f t="shared" si="15"/>
        <v>222256.93266666666</v>
      </c>
      <c r="F35" s="54">
        <f t="shared" si="16"/>
        <v>2652482.0374571495</v>
      </c>
      <c r="G35" s="56">
        <f t="shared" si="17"/>
        <v>524960.81728031393</v>
      </c>
      <c r="H35" s="41">
        <f t="shared" si="18"/>
        <v>524960.81728031393</v>
      </c>
      <c r="I35" s="51">
        <f t="shared" si="1"/>
        <v>0</v>
      </c>
      <c r="J35" s="51"/>
      <c r="K35" s="112"/>
      <c r="L35" s="53">
        <f t="shared" si="19"/>
        <v>0</v>
      </c>
      <c r="M35" s="112"/>
      <c r="N35" s="53">
        <f t="shared" si="3"/>
        <v>0</v>
      </c>
      <c r="O35" s="53">
        <f t="shared" si="4"/>
        <v>0</v>
      </c>
      <c r="P35" s="1"/>
    </row>
    <row r="36" spans="2:16">
      <c r="B36" t="str">
        <f t="shared" si="0"/>
        <v/>
      </c>
      <c r="C36" s="49">
        <f>IF(D11="","-",+C35+1)</f>
        <v>2041</v>
      </c>
      <c r="D36" s="54">
        <f>IF(F35+SUM(E$17:E35)=D$10,F35,D$10-SUM(E$17:E35))</f>
        <v>2652482.0374571495</v>
      </c>
      <c r="E36" s="55">
        <f t="shared" si="15"/>
        <v>222256.93266666666</v>
      </c>
      <c r="F36" s="54">
        <f t="shared" si="16"/>
        <v>2430225.1047904827</v>
      </c>
      <c r="G36" s="56">
        <f t="shared" si="17"/>
        <v>500616.56297666393</v>
      </c>
      <c r="H36" s="41">
        <f t="shared" si="18"/>
        <v>500616.56297666393</v>
      </c>
      <c r="I36" s="51">
        <f t="shared" si="1"/>
        <v>0</v>
      </c>
      <c r="J36" s="51"/>
      <c r="K36" s="112"/>
      <c r="L36" s="53">
        <f t="shared" si="19"/>
        <v>0</v>
      </c>
      <c r="M36" s="112"/>
      <c r="N36" s="53">
        <f t="shared" si="3"/>
        <v>0</v>
      </c>
      <c r="O36" s="53">
        <f t="shared" si="4"/>
        <v>0</v>
      </c>
      <c r="P36" s="1"/>
    </row>
    <row r="37" spans="2:16">
      <c r="B37" t="str">
        <f t="shared" si="0"/>
        <v/>
      </c>
      <c r="C37" s="49">
        <f>IF(D11="","-",+C36+1)</f>
        <v>2042</v>
      </c>
      <c r="D37" s="54">
        <f>IF(F36+SUM(E$17:E36)=D$10,F36,D$10-SUM(E$17:E36))</f>
        <v>2430225.1047904827</v>
      </c>
      <c r="E37" s="55">
        <f t="shared" si="15"/>
        <v>222256.93266666666</v>
      </c>
      <c r="F37" s="54">
        <f t="shared" si="16"/>
        <v>2207968.1721238159</v>
      </c>
      <c r="G37" s="56">
        <f t="shared" si="17"/>
        <v>476272.30867301393</v>
      </c>
      <c r="H37" s="41">
        <f t="shared" si="18"/>
        <v>476272.30867301393</v>
      </c>
      <c r="I37" s="51">
        <f t="shared" si="1"/>
        <v>0</v>
      </c>
      <c r="J37" s="51"/>
      <c r="K37" s="112"/>
      <c r="L37" s="53">
        <f t="shared" si="19"/>
        <v>0</v>
      </c>
      <c r="M37" s="112"/>
      <c r="N37" s="53">
        <f t="shared" si="3"/>
        <v>0</v>
      </c>
      <c r="O37" s="53">
        <f t="shared" si="4"/>
        <v>0</v>
      </c>
      <c r="P37" s="1"/>
    </row>
    <row r="38" spans="2:16">
      <c r="B38" t="str">
        <f t="shared" si="0"/>
        <v/>
      </c>
      <c r="C38" s="49">
        <f>IF(D11="","-",+C37+1)</f>
        <v>2043</v>
      </c>
      <c r="D38" s="54">
        <f>IF(F37+SUM(E$17:E37)=D$10,F37,D$10-SUM(E$17:E37))</f>
        <v>2207968.1721238159</v>
      </c>
      <c r="E38" s="55">
        <f t="shared" si="15"/>
        <v>222256.93266666666</v>
      </c>
      <c r="F38" s="54">
        <f t="shared" si="16"/>
        <v>1985711.2394571493</v>
      </c>
      <c r="G38" s="56">
        <f t="shared" si="17"/>
        <v>451928.05436936388</v>
      </c>
      <c r="H38" s="41">
        <f t="shared" si="18"/>
        <v>451928.05436936388</v>
      </c>
      <c r="I38" s="51">
        <f t="shared" si="1"/>
        <v>0</v>
      </c>
      <c r="J38" s="51"/>
      <c r="K38" s="112"/>
      <c r="L38" s="53">
        <f t="shared" si="19"/>
        <v>0</v>
      </c>
      <c r="M38" s="112"/>
      <c r="N38" s="53">
        <f t="shared" si="3"/>
        <v>0</v>
      </c>
      <c r="O38" s="53">
        <f t="shared" si="4"/>
        <v>0</v>
      </c>
      <c r="P38" s="1"/>
    </row>
    <row r="39" spans="2:16">
      <c r="B39" t="str">
        <f t="shared" si="0"/>
        <v/>
      </c>
      <c r="C39" s="49">
        <f>IF(D11="","-",+C38+1)</f>
        <v>2044</v>
      </c>
      <c r="D39" s="54">
        <f>IF(F38+SUM(E$17:E38)=D$10,F38,D$10-SUM(E$17:E38))</f>
        <v>1985711.2394571493</v>
      </c>
      <c r="E39" s="55">
        <f t="shared" si="15"/>
        <v>222256.93266666666</v>
      </c>
      <c r="F39" s="54">
        <f t="shared" si="16"/>
        <v>1763454.3067904827</v>
      </c>
      <c r="G39" s="56">
        <f t="shared" si="17"/>
        <v>427583.80006571388</v>
      </c>
      <c r="H39" s="41">
        <f t="shared" si="18"/>
        <v>427583.80006571388</v>
      </c>
      <c r="I39" s="51">
        <f t="shared" si="1"/>
        <v>0</v>
      </c>
      <c r="J39" s="51"/>
      <c r="K39" s="112"/>
      <c r="L39" s="53">
        <f t="shared" si="19"/>
        <v>0</v>
      </c>
      <c r="M39" s="112"/>
      <c r="N39" s="53">
        <f t="shared" si="3"/>
        <v>0</v>
      </c>
      <c r="O39" s="53">
        <f t="shared" si="4"/>
        <v>0</v>
      </c>
      <c r="P39" s="1"/>
    </row>
    <row r="40" spans="2:16">
      <c r="B40" t="str">
        <f t="shared" si="0"/>
        <v/>
      </c>
      <c r="C40" s="49">
        <f>IF(D11="","-",+C39+1)</f>
        <v>2045</v>
      </c>
      <c r="D40" s="54">
        <f>IF(F39+SUM(E$17:E39)=D$10,F39,D$10-SUM(E$17:E39))</f>
        <v>1763454.3067904827</v>
      </c>
      <c r="E40" s="55">
        <f t="shared" si="15"/>
        <v>222256.93266666666</v>
      </c>
      <c r="F40" s="54">
        <f t="shared" si="16"/>
        <v>1541197.3741238161</v>
      </c>
      <c r="G40" s="56">
        <f t="shared" si="17"/>
        <v>403239.54576206382</v>
      </c>
      <c r="H40" s="41">
        <f t="shared" si="18"/>
        <v>403239.54576206382</v>
      </c>
      <c r="I40" s="51">
        <f t="shared" si="1"/>
        <v>0</v>
      </c>
      <c r="J40" s="51"/>
      <c r="K40" s="112"/>
      <c r="L40" s="53">
        <f t="shared" si="19"/>
        <v>0</v>
      </c>
      <c r="M40" s="112"/>
      <c r="N40" s="53">
        <f t="shared" si="3"/>
        <v>0</v>
      </c>
      <c r="O40" s="53">
        <f t="shared" si="4"/>
        <v>0</v>
      </c>
      <c r="P40" s="1"/>
    </row>
    <row r="41" spans="2:16">
      <c r="B41" t="str">
        <f t="shared" si="0"/>
        <v/>
      </c>
      <c r="C41" s="49">
        <f>IF(D11="","-",+C40+1)</f>
        <v>2046</v>
      </c>
      <c r="D41" s="54">
        <f>IF(F40+SUM(E$17:E40)=D$10,F40,D$10-SUM(E$17:E40))</f>
        <v>1541197.3741238161</v>
      </c>
      <c r="E41" s="55">
        <f t="shared" si="15"/>
        <v>222256.93266666666</v>
      </c>
      <c r="F41" s="54">
        <f t="shared" si="16"/>
        <v>1318940.4414571496</v>
      </c>
      <c r="G41" s="56">
        <f t="shared" si="17"/>
        <v>378895.29145841388</v>
      </c>
      <c r="H41" s="41">
        <f t="shared" si="18"/>
        <v>378895.29145841388</v>
      </c>
      <c r="I41" s="51">
        <f t="shared" si="1"/>
        <v>0</v>
      </c>
      <c r="J41" s="51"/>
      <c r="K41" s="112"/>
      <c r="L41" s="53">
        <f t="shared" si="19"/>
        <v>0</v>
      </c>
      <c r="M41" s="112"/>
      <c r="N41" s="53">
        <f t="shared" si="3"/>
        <v>0</v>
      </c>
      <c r="O41" s="53">
        <f t="shared" si="4"/>
        <v>0</v>
      </c>
      <c r="P41" s="1"/>
    </row>
    <row r="42" spans="2:16">
      <c r="B42" t="str">
        <f t="shared" si="0"/>
        <v/>
      </c>
      <c r="C42" s="49">
        <f>IF(D11="","-",+C41+1)</f>
        <v>2047</v>
      </c>
      <c r="D42" s="54">
        <f>IF(F41+SUM(E$17:E41)=D$10,F41,D$10-SUM(E$17:E41))</f>
        <v>1318940.4414571496</v>
      </c>
      <c r="E42" s="55">
        <f t="shared" si="15"/>
        <v>222256.93266666666</v>
      </c>
      <c r="F42" s="54">
        <f t="shared" si="16"/>
        <v>1096683.508790483</v>
      </c>
      <c r="G42" s="56">
        <f t="shared" si="17"/>
        <v>354551.03715476382</v>
      </c>
      <c r="H42" s="41">
        <f t="shared" si="18"/>
        <v>354551.03715476382</v>
      </c>
      <c r="I42" s="51">
        <f t="shared" si="1"/>
        <v>0</v>
      </c>
      <c r="J42" s="51"/>
      <c r="K42" s="112"/>
      <c r="L42" s="53">
        <f t="shared" si="19"/>
        <v>0</v>
      </c>
      <c r="M42" s="112"/>
      <c r="N42" s="53">
        <f t="shared" si="3"/>
        <v>0</v>
      </c>
      <c r="O42" s="53">
        <f t="shared" si="4"/>
        <v>0</v>
      </c>
      <c r="P42" s="1"/>
    </row>
    <row r="43" spans="2:16">
      <c r="B43" t="str">
        <f t="shared" si="0"/>
        <v/>
      </c>
      <c r="C43" s="49">
        <f>IF(D11="","-",+C42+1)</f>
        <v>2048</v>
      </c>
      <c r="D43" s="54">
        <f>IF(F42+SUM(E$17:E42)=D$10,F42,D$10-SUM(E$17:E42))</f>
        <v>1096683.508790483</v>
      </c>
      <c r="E43" s="55">
        <f t="shared" si="15"/>
        <v>222256.93266666666</v>
      </c>
      <c r="F43" s="54">
        <f t="shared" si="16"/>
        <v>874426.57612381631</v>
      </c>
      <c r="G43" s="56">
        <f t="shared" si="17"/>
        <v>330206.78285111382</v>
      </c>
      <c r="H43" s="41">
        <f t="shared" si="18"/>
        <v>330206.78285111382</v>
      </c>
      <c r="I43" s="51">
        <f t="shared" si="1"/>
        <v>0</v>
      </c>
      <c r="J43" s="51"/>
      <c r="K43" s="112"/>
      <c r="L43" s="53">
        <f t="shared" si="19"/>
        <v>0</v>
      </c>
      <c r="M43" s="112"/>
      <c r="N43" s="53">
        <f t="shared" si="3"/>
        <v>0</v>
      </c>
      <c r="O43" s="53">
        <f t="shared" si="4"/>
        <v>0</v>
      </c>
      <c r="P43" s="1"/>
    </row>
    <row r="44" spans="2:16">
      <c r="B44" t="str">
        <f t="shared" si="0"/>
        <v/>
      </c>
      <c r="C44" s="49">
        <f>IF(D11="","-",+C43+1)</f>
        <v>2049</v>
      </c>
      <c r="D44" s="54">
        <f>IF(F43+SUM(E$17:E43)=D$10,F43,D$10-SUM(E$17:E43))</f>
        <v>874426.57612381631</v>
      </c>
      <c r="E44" s="55">
        <f t="shared" si="15"/>
        <v>222256.93266666666</v>
      </c>
      <c r="F44" s="54">
        <f t="shared" si="16"/>
        <v>652169.64345714962</v>
      </c>
      <c r="G44" s="56">
        <f t="shared" si="17"/>
        <v>305862.52854746382</v>
      </c>
      <c r="H44" s="41">
        <f t="shared" si="18"/>
        <v>305862.52854746382</v>
      </c>
      <c r="I44" s="51">
        <f t="shared" si="1"/>
        <v>0</v>
      </c>
      <c r="J44" s="51"/>
      <c r="K44" s="112"/>
      <c r="L44" s="53">
        <f t="shared" si="19"/>
        <v>0</v>
      </c>
      <c r="M44" s="112"/>
      <c r="N44" s="53">
        <f t="shared" si="3"/>
        <v>0</v>
      </c>
      <c r="O44" s="53">
        <f t="shared" si="4"/>
        <v>0</v>
      </c>
      <c r="P44" s="1"/>
    </row>
    <row r="45" spans="2:16">
      <c r="B45" t="str">
        <f t="shared" si="0"/>
        <v/>
      </c>
      <c r="C45" s="49">
        <f>IF(D11="","-",+C44+1)</f>
        <v>2050</v>
      </c>
      <c r="D45" s="54">
        <f>IF(F44+SUM(E$17:E44)=D$10,F44,D$10-SUM(E$17:E44))</f>
        <v>652169.64345714962</v>
      </c>
      <c r="E45" s="55">
        <f t="shared" si="15"/>
        <v>222256.93266666666</v>
      </c>
      <c r="F45" s="54">
        <f t="shared" si="16"/>
        <v>429912.71079048293</v>
      </c>
      <c r="G45" s="56">
        <f t="shared" si="17"/>
        <v>281518.27424381382</v>
      </c>
      <c r="H45" s="41">
        <f t="shared" si="18"/>
        <v>281518.27424381382</v>
      </c>
      <c r="I45" s="51">
        <f t="shared" si="1"/>
        <v>0</v>
      </c>
      <c r="J45" s="51"/>
      <c r="K45" s="112"/>
      <c r="L45" s="53">
        <f t="shared" si="19"/>
        <v>0</v>
      </c>
      <c r="M45" s="112"/>
      <c r="N45" s="53">
        <f t="shared" si="3"/>
        <v>0</v>
      </c>
      <c r="O45" s="53">
        <f t="shared" si="4"/>
        <v>0</v>
      </c>
      <c r="P45" s="1"/>
    </row>
    <row r="46" spans="2:16">
      <c r="B46" t="str">
        <f t="shared" si="0"/>
        <v/>
      </c>
      <c r="C46" s="49">
        <f>IF(D11="","-",+C45+1)</f>
        <v>2051</v>
      </c>
      <c r="D46" s="54">
        <f>IF(F45+SUM(E$17:E45)=D$10,F45,D$10-SUM(E$17:E45))</f>
        <v>429912.71079048293</v>
      </c>
      <c r="E46" s="55">
        <f t="shared" si="15"/>
        <v>222256.93266666666</v>
      </c>
      <c r="F46" s="54">
        <f t="shared" si="16"/>
        <v>207655.77812381627</v>
      </c>
      <c r="G46" s="56">
        <f t="shared" si="17"/>
        <v>257174.01994016382</v>
      </c>
      <c r="H46" s="41">
        <f t="shared" si="18"/>
        <v>257174.01994016382</v>
      </c>
      <c r="I46" s="51">
        <f t="shared" si="1"/>
        <v>0</v>
      </c>
      <c r="J46" s="51"/>
      <c r="K46" s="112"/>
      <c r="L46" s="53">
        <f t="shared" si="19"/>
        <v>0</v>
      </c>
      <c r="M46" s="112"/>
      <c r="N46" s="53">
        <f t="shared" si="3"/>
        <v>0</v>
      </c>
      <c r="O46" s="53">
        <f t="shared" si="4"/>
        <v>0</v>
      </c>
      <c r="P46" s="1"/>
    </row>
    <row r="47" spans="2:16">
      <c r="B47" t="str">
        <f t="shared" si="0"/>
        <v/>
      </c>
      <c r="C47" s="49">
        <f>IF(D11="","-",+C46+1)</f>
        <v>2052</v>
      </c>
      <c r="D47" s="54">
        <f>IF(F46+SUM(E$17:E46)=D$10,F46,D$10-SUM(E$17:E46))</f>
        <v>207655.77812381627</v>
      </c>
      <c r="E47" s="55">
        <f t="shared" si="15"/>
        <v>207655.77812381627</v>
      </c>
      <c r="F47" s="54">
        <f t="shared" si="16"/>
        <v>0</v>
      </c>
      <c r="G47" s="56">
        <f t="shared" si="17"/>
        <v>219028.25818465234</v>
      </c>
      <c r="H47" s="41">
        <f t="shared" si="18"/>
        <v>219028.25818465234</v>
      </c>
      <c r="I47" s="51">
        <f t="shared" si="1"/>
        <v>0</v>
      </c>
      <c r="J47" s="51"/>
      <c r="K47" s="112"/>
      <c r="L47" s="53">
        <f t="shared" si="19"/>
        <v>0</v>
      </c>
      <c r="M47" s="112"/>
      <c r="N47" s="53">
        <f t="shared" si="3"/>
        <v>0</v>
      </c>
      <c r="O47" s="53">
        <f t="shared" si="4"/>
        <v>0</v>
      </c>
      <c r="P47" s="1"/>
    </row>
    <row r="48" spans="2:16">
      <c r="B48" t="str">
        <f t="shared" si="0"/>
        <v/>
      </c>
      <c r="C48" s="49">
        <f>IF(D11="","-",+C47+1)</f>
        <v>2053</v>
      </c>
      <c r="D48" s="54">
        <f>IF(F47+SUM(E$17:E47)=D$10,F47,D$10-SUM(E$17:E47))</f>
        <v>0</v>
      </c>
      <c r="E48" s="55">
        <f t="shared" si="15"/>
        <v>0</v>
      </c>
      <c r="F48" s="54">
        <f t="shared" si="16"/>
        <v>0</v>
      </c>
      <c r="G48" s="56">
        <f t="shared" si="17"/>
        <v>0</v>
      </c>
      <c r="H48" s="41">
        <f t="shared" si="18"/>
        <v>0</v>
      </c>
      <c r="I48" s="51">
        <f t="shared" si="1"/>
        <v>0</v>
      </c>
      <c r="J48" s="51"/>
      <c r="K48" s="112"/>
      <c r="L48" s="53">
        <f t="shared" si="19"/>
        <v>0</v>
      </c>
      <c r="M48" s="112"/>
      <c r="N48" s="53">
        <f t="shared" si="3"/>
        <v>0</v>
      </c>
      <c r="O48" s="53">
        <f t="shared" si="4"/>
        <v>0</v>
      </c>
      <c r="P48" s="1"/>
    </row>
    <row r="49" spans="2:16">
      <c r="B49" t="str">
        <f t="shared" si="0"/>
        <v/>
      </c>
      <c r="C49" s="49">
        <f>IF(D11="","-",+C48+1)</f>
        <v>2054</v>
      </c>
      <c r="D49" s="54">
        <f>IF(F48+SUM(E$17:E48)=D$10,F48,D$10-SUM(E$17:E48))</f>
        <v>0</v>
      </c>
      <c r="E49" s="55">
        <f t="shared" si="15"/>
        <v>0</v>
      </c>
      <c r="F49" s="54">
        <f t="shared" si="16"/>
        <v>0</v>
      </c>
      <c r="G49" s="56">
        <f t="shared" si="17"/>
        <v>0</v>
      </c>
      <c r="H49" s="41">
        <f t="shared" si="18"/>
        <v>0</v>
      </c>
      <c r="I49" s="51">
        <f t="shared" si="1"/>
        <v>0</v>
      </c>
      <c r="J49" s="51"/>
      <c r="K49" s="112"/>
      <c r="L49" s="53">
        <f t="shared" si="19"/>
        <v>0</v>
      </c>
      <c r="M49" s="112"/>
      <c r="N49" s="53">
        <f t="shared" si="3"/>
        <v>0</v>
      </c>
      <c r="O49" s="53">
        <f t="shared" si="4"/>
        <v>0</v>
      </c>
      <c r="P49" s="1"/>
    </row>
    <row r="50" spans="2:16">
      <c r="B50" t="str">
        <f t="shared" si="0"/>
        <v/>
      </c>
      <c r="C50" s="49">
        <f>IF(D11="","-",+C49+1)</f>
        <v>2055</v>
      </c>
      <c r="D50" s="54">
        <f>IF(F49+SUM(E$17:E49)=D$10,F49,D$10-SUM(E$17:E49))</f>
        <v>0</v>
      </c>
      <c r="E50" s="55">
        <f t="shared" si="15"/>
        <v>0</v>
      </c>
      <c r="F50" s="54">
        <f t="shared" si="16"/>
        <v>0</v>
      </c>
      <c r="G50" s="56">
        <f t="shared" si="17"/>
        <v>0</v>
      </c>
      <c r="H50" s="41">
        <f t="shared" si="18"/>
        <v>0</v>
      </c>
      <c r="I50" s="51">
        <f t="shared" si="1"/>
        <v>0</v>
      </c>
      <c r="J50" s="51"/>
      <c r="K50" s="112"/>
      <c r="L50" s="53">
        <f t="shared" si="19"/>
        <v>0</v>
      </c>
      <c r="M50" s="112"/>
      <c r="N50" s="53">
        <f t="shared" si="3"/>
        <v>0</v>
      </c>
      <c r="O50" s="53">
        <f t="shared" si="4"/>
        <v>0</v>
      </c>
      <c r="P50" s="1"/>
    </row>
    <row r="51" spans="2:16">
      <c r="B51" t="str">
        <f t="shared" si="0"/>
        <v/>
      </c>
      <c r="C51" s="49">
        <f>IF(D11="","-",+C50+1)</f>
        <v>2056</v>
      </c>
      <c r="D51" s="54">
        <f>IF(F50+SUM(E$17:E50)=D$10,F50,D$10-SUM(E$17:E50))</f>
        <v>0</v>
      </c>
      <c r="E51" s="55">
        <f t="shared" si="15"/>
        <v>0</v>
      </c>
      <c r="F51" s="54">
        <f t="shared" si="16"/>
        <v>0</v>
      </c>
      <c r="G51" s="56">
        <f t="shared" si="17"/>
        <v>0</v>
      </c>
      <c r="H51" s="41">
        <f t="shared" si="18"/>
        <v>0</v>
      </c>
      <c r="I51" s="51">
        <f t="shared" si="1"/>
        <v>0</v>
      </c>
      <c r="J51" s="51"/>
      <c r="K51" s="112"/>
      <c r="L51" s="53">
        <f t="shared" si="19"/>
        <v>0</v>
      </c>
      <c r="M51" s="112"/>
      <c r="N51" s="53">
        <f t="shared" si="3"/>
        <v>0</v>
      </c>
      <c r="O51" s="53">
        <f t="shared" si="4"/>
        <v>0</v>
      </c>
      <c r="P51" s="1"/>
    </row>
    <row r="52" spans="2:16">
      <c r="B52" t="str">
        <f t="shared" si="0"/>
        <v/>
      </c>
      <c r="C52" s="49">
        <f>IF(D11="","-",+C51+1)</f>
        <v>2057</v>
      </c>
      <c r="D52" s="54">
        <f>IF(F51+SUM(E$17:E51)=D$10,F51,D$10-SUM(E$17:E51))</f>
        <v>0</v>
      </c>
      <c r="E52" s="55">
        <f t="shared" si="15"/>
        <v>0</v>
      </c>
      <c r="F52" s="54">
        <f t="shared" si="16"/>
        <v>0</v>
      </c>
      <c r="G52" s="56">
        <f t="shared" si="17"/>
        <v>0</v>
      </c>
      <c r="H52" s="41">
        <f t="shared" si="18"/>
        <v>0</v>
      </c>
      <c r="I52" s="51">
        <f t="shared" si="1"/>
        <v>0</v>
      </c>
      <c r="J52" s="51"/>
      <c r="K52" s="112"/>
      <c r="L52" s="53">
        <f t="shared" si="19"/>
        <v>0</v>
      </c>
      <c r="M52" s="112"/>
      <c r="N52" s="53">
        <f t="shared" si="3"/>
        <v>0</v>
      </c>
      <c r="O52" s="53">
        <f t="shared" si="4"/>
        <v>0</v>
      </c>
      <c r="P52" s="1"/>
    </row>
    <row r="53" spans="2:16">
      <c r="B53" t="str">
        <f t="shared" si="0"/>
        <v/>
      </c>
      <c r="C53" s="49">
        <f>IF(D11="","-",+C52+1)</f>
        <v>2058</v>
      </c>
      <c r="D53" s="54">
        <f>IF(F52+SUM(E$17:E52)=D$10,F52,D$10-SUM(E$17:E52))</f>
        <v>0</v>
      </c>
      <c r="E53" s="55">
        <f t="shared" si="15"/>
        <v>0</v>
      </c>
      <c r="F53" s="54">
        <f t="shared" si="16"/>
        <v>0</v>
      </c>
      <c r="G53" s="56">
        <f t="shared" si="17"/>
        <v>0</v>
      </c>
      <c r="H53" s="41">
        <f t="shared" si="18"/>
        <v>0</v>
      </c>
      <c r="I53" s="51">
        <f t="shared" si="1"/>
        <v>0</v>
      </c>
      <c r="J53" s="51"/>
      <c r="K53" s="112"/>
      <c r="L53" s="53">
        <f t="shared" si="19"/>
        <v>0</v>
      </c>
      <c r="M53" s="112"/>
      <c r="N53" s="53">
        <f t="shared" si="3"/>
        <v>0</v>
      </c>
      <c r="O53" s="53">
        <f t="shared" si="4"/>
        <v>0</v>
      </c>
      <c r="P53" s="1"/>
    </row>
    <row r="54" spans="2:16">
      <c r="B54" t="str">
        <f t="shared" si="0"/>
        <v/>
      </c>
      <c r="C54" s="49">
        <f>IF(D11="","-",+C53+1)</f>
        <v>2059</v>
      </c>
      <c r="D54" s="54">
        <f>IF(F53+SUM(E$17:E53)=D$10,F53,D$10-SUM(E$17:E53))</f>
        <v>0</v>
      </c>
      <c r="E54" s="55">
        <f t="shared" si="15"/>
        <v>0</v>
      </c>
      <c r="F54" s="54">
        <f t="shared" si="16"/>
        <v>0</v>
      </c>
      <c r="G54" s="56">
        <f t="shared" si="17"/>
        <v>0</v>
      </c>
      <c r="H54" s="41">
        <f t="shared" si="18"/>
        <v>0</v>
      </c>
      <c r="I54" s="51">
        <f t="shared" si="1"/>
        <v>0</v>
      </c>
      <c r="J54" s="51"/>
      <c r="K54" s="112"/>
      <c r="L54" s="53">
        <f t="shared" si="19"/>
        <v>0</v>
      </c>
      <c r="M54" s="112"/>
      <c r="N54" s="53">
        <f t="shared" si="3"/>
        <v>0</v>
      </c>
      <c r="O54" s="53">
        <f t="shared" si="4"/>
        <v>0</v>
      </c>
      <c r="P54" s="1"/>
    </row>
    <row r="55" spans="2:16">
      <c r="B55" t="str">
        <f t="shared" si="0"/>
        <v/>
      </c>
      <c r="C55" s="49">
        <f>IF(D11="","-",+C54+1)</f>
        <v>2060</v>
      </c>
      <c r="D55" s="54">
        <f>IF(F54+SUM(E$17:E54)=D$10,F54,D$10-SUM(E$17:E54))</f>
        <v>0</v>
      </c>
      <c r="E55" s="55">
        <f t="shared" si="15"/>
        <v>0</v>
      </c>
      <c r="F55" s="54">
        <f t="shared" si="16"/>
        <v>0</v>
      </c>
      <c r="G55" s="56">
        <f t="shared" si="17"/>
        <v>0</v>
      </c>
      <c r="H55" s="41">
        <f t="shared" si="18"/>
        <v>0</v>
      </c>
      <c r="I55" s="51">
        <f t="shared" si="1"/>
        <v>0</v>
      </c>
      <c r="J55" s="51"/>
      <c r="K55" s="112"/>
      <c r="L55" s="53">
        <f t="shared" si="19"/>
        <v>0</v>
      </c>
      <c r="M55" s="112"/>
      <c r="N55" s="53">
        <f t="shared" si="3"/>
        <v>0</v>
      </c>
      <c r="O55" s="53">
        <f t="shared" si="4"/>
        <v>0</v>
      </c>
      <c r="P55" s="1"/>
    </row>
    <row r="56" spans="2:16">
      <c r="B56" t="str">
        <f t="shared" si="0"/>
        <v/>
      </c>
      <c r="C56" s="49">
        <f>IF(D11="","-",+C55+1)</f>
        <v>2061</v>
      </c>
      <c r="D56" s="54">
        <f>IF(F55+SUM(E$17:E55)=D$10,F55,D$10-SUM(E$17:E55))</f>
        <v>0</v>
      </c>
      <c r="E56" s="55">
        <f t="shared" si="15"/>
        <v>0</v>
      </c>
      <c r="F56" s="54">
        <f t="shared" si="16"/>
        <v>0</v>
      </c>
      <c r="G56" s="56">
        <f t="shared" si="17"/>
        <v>0</v>
      </c>
      <c r="H56" s="41">
        <f t="shared" si="18"/>
        <v>0</v>
      </c>
      <c r="I56" s="51">
        <f t="shared" si="1"/>
        <v>0</v>
      </c>
      <c r="J56" s="51"/>
      <c r="K56" s="112"/>
      <c r="L56" s="53">
        <f t="shared" si="19"/>
        <v>0</v>
      </c>
      <c r="M56" s="112"/>
      <c r="N56" s="53">
        <f t="shared" si="3"/>
        <v>0</v>
      </c>
      <c r="O56" s="53">
        <f t="shared" si="4"/>
        <v>0</v>
      </c>
      <c r="P56" s="1"/>
    </row>
    <row r="57" spans="2:16">
      <c r="B57" t="str">
        <f t="shared" si="0"/>
        <v/>
      </c>
      <c r="C57" s="49">
        <f>IF(D11="","-",+C56+1)</f>
        <v>2062</v>
      </c>
      <c r="D57" s="54">
        <f>IF(F56+SUM(E$17:E56)=D$10,F56,D$10-SUM(E$17:E56))</f>
        <v>0</v>
      </c>
      <c r="E57" s="55">
        <f t="shared" si="15"/>
        <v>0</v>
      </c>
      <c r="F57" s="54">
        <f t="shared" si="16"/>
        <v>0</v>
      </c>
      <c r="G57" s="56">
        <f t="shared" si="17"/>
        <v>0</v>
      </c>
      <c r="H57" s="41">
        <f t="shared" si="18"/>
        <v>0</v>
      </c>
      <c r="I57" s="51">
        <f t="shared" si="1"/>
        <v>0</v>
      </c>
      <c r="J57" s="51"/>
      <c r="K57" s="112"/>
      <c r="L57" s="53">
        <f t="shared" si="19"/>
        <v>0</v>
      </c>
      <c r="M57" s="112"/>
      <c r="N57" s="53">
        <f t="shared" si="3"/>
        <v>0</v>
      </c>
      <c r="O57" s="53">
        <f t="shared" si="4"/>
        <v>0</v>
      </c>
      <c r="P57" s="1"/>
    </row>
    <row r="58" spans="2:16">
      <c r="B58" t="str">
        <f t="shared" si="0"/>
        <v/>
      </c>
      <c r="C58" s="49">
        <f>IF(D11="","-",+C57+1)</f>
        <v>2063</v>
      </c>
      <c r="D58" s="54">
        <f>IF(F57+SUM(E$17:E57)=D$10,F57,D$10-SUM(E$17:E57))</f>
        <v>0</v>
      </c>
      <c r="E58" s="55">
        <f t="shared" si="15"/>
        <v>0</v>
      </c>
      <c r="F58" s="54">
        <f t="shared" si="16"/>
        <v>0</v>
      </c>
      <c r="G58" s="56">
        <f t="shared" si="17"/>
        <v>0</v>
      </c>
      <c r="H58" s="41">
        <f t="shared" si="18"/>
        <v>0</v>
      </c>
      <c r="I58" s="51">
        <f t="shared" si="1"/>
        <v>0</v>
      </c>
      <c r="J58" s="51"/>
      <c r="K58" s="112"/>
      <c r="L58" s="53">
        <f t="shared" si="19"/>
        <v>0</v>
      </c>
      <c r="M58" s="112"/>
      <c r="N58" s="53">
        <f t="shared" si="3"/>
        <v>0</v>
      </c>
      <c r="O58" s="53">
        <f t="shared" si="4"/>
        <v>0</v>
      </c>
      <c r="P58" s="1"/>
    </row>
    <row r="59" spans="2:16">
      <c r="B59" t="str">
        <f t="shared" si="0"/>
        <v/>
      </c>
      <c r="C59" s="49">
        <f>IF(D11="","-",+C58+1)</f>
        <v>2064</v>
      </c>
      <c r="D59" s="54">
        <f>IF(F58+SUM(E$17:E58)=D$10,F58,D$10-SUM(E$17:E58))</f>
        <v>0</v>
      </c>
      <c r="E59" s="55">
        <f t="shared" si="15"/>
        <v>0</v>
      </c>
      <c r="F59" s="54">
        <f t="shared" si="16"/>
        <v>0</v>
      </c>
      <c r="G59" s="56">
        <f t="shared" si="17"/>
        <v>0</v>
      </c>
      <c r="H59" s="41">
        <f t="shared" si="18"/>
        <v>0</v>
      </c>
      <c r="I59" s="51">
        <f t="shared" si="1"/>
        <v>0</v>
      </c>
      <c r="J59" s="51"/>
      <c r="K59" s="112"/>
      <c r="L59" s="53">
        <f t="shared" si="19"/>
        <v>0</v>
      </c>
      <c r="M59" s="112"/>
      <c r="N59" s="53">
        <f t="shared" si="3"/>
        <v>0</v>
      </c>
      <c r="O59" s="53">
        <f t="shared" si="4"/>
        <v>0</v>
      </c>
      <c r="P59" s="1"/>
    </row>
    <row r="60" spans="2:16">
      <c r="B60" t="str">
        <f t="shared" si="0"/>
        <v/>
      </c>
      <c r="C60" s="49">
        <f>IF(D11="","-",+C59+1)</f>
        <v>2065</v>
      </c>
      <c r="D60" s="54">
        <f>IF(F59+SUM(E$17:E59)=D$10,F59,D$10-SUM(E$17:E59))</f>
        <v>0</v>
      </c>
      <c r="E60" s="55">
        <f t="shared" si="15"/>
        <v>0</v>
      </c>
      <c r="F60" s="54">
        <f t="shared" si="16"/>
        <v>0</v>
      </c>
      <c r="G60" s="56">
        <f t="shared" si="17"/>
        <v>0</v>
      </c>
      <c r="H60" s="41">
        <f t="shared" si="18"/>
        <v>0</v>
      </c>
      <c r="I60" s="51">
        <f t="shared" si="1"/>
        <v>0</v>
      </c>
      <c r="J60" s="51"/>
      <c r="K60" s="112"/>
      <c r="L60" s="53">
        <f t="shared" si="19"/>
        <v>0</v>
      </c>
      <c r="M60" s="112"/>
      <c r="N60" s="53">
        <f t="shared" si="3"/>
        <v>0</v>
      </c>
      <c r="O60" s="53">
        <f t="shared" si="4"/>
        <v>0</v>
      </c>
      <c r="P60" s="1"/>
    </row>
    <row r="61" spans="2:16">
      <c r="B61" t="str">
        <f t="shared" si="0"/>
        <v/>
      </c>
      <c r="C61" s="49">
        <f>IF(D11="","-",+C60+1)</f>
        <v>2066</v>
      </c>
      <c r="D61" s="54">
        <f>IF(F60+SUM(E$17:E60)=D$10,F60,D$10-SUM(E$17:E60))</f>
        <v>0</v>
      </c>
      <c r="E61" s="55">
        <f t="shared" si="15"/>
        <v>0</v>
      </c>
      <c r="F61" s="54">
        <f t="shared" si="16"/>
        <v>0</v>
      </c>
      <c r="G61" s="57">
        <f t="shared" si="17"/>
        <v>0</v>
      </c>
      <c r="H61" s="41">
        <f t="shared" si="18"/>
        <v>0</v>
      </c>
      <c r="I61" s="51">
        <f t="shared" si="1"/>
        <v>0</v>
      </c>
      <c r="J61" s="51"/>
      <c r="K61" s="112"/>
      <c r="L61" s="53">
        <f t="shared" si="19"/>
        <v>0</v>
      </c>
      <c r="M61" s="112"/>
      <c r="N61" s="53">
        <f t="shared" si="3"/>
        <v>0</v>
      </c>
      <c r="O61" s="53">
        <f t="shared" si="4"/>
        <v>0</v>
      </c>
      <c r="P61" s="1"/>
    </row>
    <row r="62" spans="2:16">
      <c r="B62" t="str">
        <f t="shared" si="0"/>
        <v/>
      </c>
      <c r="C62" s="49">
        <f>IF(D11="","-",+C61+1)</f>
        <v>2067</v>
      </c>
      <c r="D62" s="54">
        <f>IF(F61+SUM(E$17:E61)=D$10,F61,D$10-SUM(E$17:E61))</f>
        <v>0</v>
      </c>
      <c r="E62" s="55">
        <f t="shared" si="15"/>
        <v>0</v>
      </c>
      <c r="F62" s="54">
        <f t="shared" si="16"/>
        <v>0</v>
      </c>
      <c r="G62" s="57">
        <f t="shared" si="17"/>
        <v>0</v>
      </c>
      <c r="H62" s="41">
        <f t="shared" si="18"/>
        <v>0</v>
      </c>
      <c r="I62" s="51">
        <f t="shared" si="1"/>
        <v>0</v>
      </c>
      <c r="J62" s="51"/>
      <c r="K62" s="112"/>
      <c r="L62" s="53">
        <f t="shared" si="19"/>
        <v>0</v>
      </c>
      <c r="M62" s="112"/>
      <c r="N62" s="53">
        <f t="shared" si="3"/>
        <v>0</v>
      </c>
      <c r="O62" s="53">
        <f t="shared" si="4"/>
        <v>0</v>
      </c>
      <c r="P62" s="1"/>
    </row>
    <row r="63" spans="2:16">
      <c r="B63" t="str">
        <f t="shared" si="0"/>
        <v/>
      </c>
      <c r="C63" s="49">
        <f>IF(D11="","-",+C62+1)</f>
        <v>2068</v>
      </c>
      <c r="D63" s="54">
        <f>IF(F62+SUM(E$17:E62)=D$10,F62,D$10-SUM(E$17:E62))</f>
        <v>0</v>
      </c>
      <c r="E63" s="55">
        <f t="shared" si="15"/>
        <v>0</v>
      </c>
      <c r="F63" s="54">
        <f t="shared" si="16"/>
        <v>0</v>
      </c>
      <c r="G63" s="57">
        <f t="shared" si="17"/>
        <v>0</v>
      </c>
      <c r="H63" s="41">
        <f t="shared" si="18"/>
        <v>0</v>
      </c>
      <c r="I63" s="51">
        <f t="shared" si="1"/>
        <v>0</v>
      </c>
      <c r="J63" s="51"/>
      <c r="K63" s="112"/>
      <c r="L63" s="53">
        <f t="shared" si="19"/>
        <v>0</v>
      </c>
      <c r="M63" s="112"/>
      <c r="N63" s="53">
        <f t="shared" si="3"/>
        <v>0</v>
      </c>
      <c r="O63" s="53">
        <f t="shared" si="4"/>
        <v>0</v>
      </c>
      <c r="P63" s="1"/>
    </row>
    <row r="64" spans="2:16">
      <c r="B64" t="str">
        <f t="shared" si="0"/>
        <v/>
      </c>
      <c r="C64" s="49">
        <f>IF(D11="","-",+C63+1)</f>
        <v>2069</v>
      </c>
      <c r="D64" s="54">
        <f>IF(F63+SUM(E$17:E63)=D$10,F63,D$10-SUM(E$17:E63))</f>
        <v>0</v>
      </c>
      <c r="E64" s="55">
        <f t="shared" si="15"/>
        <v>0</v>
      </c>
      <c r="F64" s="54">
        <f t="shared" si="16"/>
        <v>0</v>
      </c>
      <c r="G64" s="57">
        <f t="shared" si="17"/>
        <v>0</v>
      </c>
      <c r="H64" s="41">
        <f t="shared" si="18"/>
        <v>0</v>
      </c>
      <c r="I64" s="51">
        <f t="shared" si="1"/>
        <v>0</v>
      </c>
      <c r="J64" s="51"/>
      <c r="K64" s="112"/>
      <c r="L64" s="53">
        <f t="shared" si="19"/>
        <v>0</v>
      </c>
      <c r="M64" s="112"/>
      <c r="N64" s="53">
        <f t="shared" si="3"/>
        <v>0</v>
      </c>
      <c r="O64" s="53">
        <f t="shared" si="4"/>
        <v>0</v>
      </c>
      <c r="P64" s="1"/>
    </row>
    <row r="65" spans="2:16">
      <c r="B65" t="str">
        <f t="shared" si="0"/>
        <v/>
      </c>
      <c r="C65" s="49">
        <f>IF(D11="","-",+C64+1)</f>
        <v>2070</v>
      </c>
      <c r="D65" s="54">
        <f>IF(F64+SUM(E$17:E64)=D$10,F64,D$10-SUM(E$17:E64))</f>
        <v>0</v>
      </c>
      <c r="E65" s="55">
        <f t="shared" si="15"/>
        <v>0</v>
      </c>
      <c r="F65" s="54">
        <f t="shared" si="16"/>
        <v>0</v>
      </c>
      <c r="G65" s="57">
        <f t="shared" si="17"/>
        <v>0</v>
      </c>
      <c r="H65" s="41">
        <f t="shared" si="18"/>
        <v>0</v>
      </c>
      <c r="I65" s="51">
        <f t="shared" si="1"/>
        <v>0</v>
      </c>
      <c r="J65" s="51"/>
      <c r="K65" s="112"/>
      <c r="L65" s="53">
        <f t="shared" si="19"/>
        <v>0</v>
      </c>
      <c r="M65" s="112"/>
      <c r="N65" s="53">
        <f t="shared" si="3"/>
        <v>0</v>
      </c>
      <c r="O65" s="53">
        <f t="shared" si="4"/>
        <v>0</v>
      </c>
      <c r="P65" s="1"/>
    </row>
    <row r="66" spans="2:16">
      <c r="B66" t="str">
        <f t="shared" si="0"/>
        <v/>
      </c>
      <c r="C66" s="49">
        <f>IF(D11="","-",+C65+1)</f>
        <v>2071</v>
      </c>
      <c r="D66" s="54">
        <f>IF(F65+SUM(E$17:E65)=D$10,F65,D$10-SUM(E$17:E65))</f>
        <v>0</v>
      </c>
      <c r="E66" s="55">
        <f t="shared" si="15"/>
        <v>0</v>
      </c>
      <c r="F66" s="54">
        <f t="shared" si="16"/>
        <v>0</v>
      </c>
      <c r="G66" s="57">
        <f t="shared" si="17"/>
        <v>0</v>
      </c>
      <c r="H66" s="41">
        <f t="shared" si="18"/>
        <v>0</v>
      </c>
      <c r="I66" s="51">
        <f t="shared" si="1"/>
        <v>0</v>
      </c>
      <c r="J66" s="51"/>
      <c r="K66" s="112"/>
      <c r="L66" s="53">
        <f t="shared" si="19"/>
        <v>0</v>
      </c>
      <c r="M66" s="112"/>
      <c r="N66" s="53">
        <f t="shared" si="3"/>
        <v>0</v>
      </c>
      <c r="O66" s="53">
        <f t="shared" si="4"/>
        <v>0</v>
      </c>
      <c r="P66" s="1"/>
    </row>
    <row r="67" spans="2:16">
      <c r="B67" t="str">
        <f t="shared" si="0"/>
        <v/>
      </c>
      <c r="C67" s="49">
        <f>IF(D11="","-",+C66+1)</f>
        <v>2072</v>
      </c>
      <c r="D67" s="54">
        <f>IF(F66+SUM(E$17:E66)=D$10,F66,D$10-SUM(E$17:E66))</f>
        <v>0</v>
      </c>
      <c r="E67" s="55">
        <f t="shared" si="15"/>
        <v>0</v>
      </c>
      <c r="F67" s="54">
        <f t="shared" si="16"/>
        <v>0</v>
      </c>
      <c r="G67" s="57">
        <f t="shared" si="17"/>
        <v>0</v>
      </c>
      <c r="H67" s="41">
        <f t="shared" si="18"/>
        <v>0</v>
      </c>
      <c r="I67" s="51">
        <f t="shared" si="1"/>
        <v>0</v>
      </c>
      <c r="J67" s="51"/>
      <c r="K67" s="112"/>
      <c r="L67" s="53">
        <f t="shared" si="19"/>
        <v>0</v>
      </c>
      <c r="M67" s="112"/>
      <c r="N67" s="53">
        <f t="shared" si="3"/>
        <v>0</v>
      </c>
      <c r="O67" s="53">
        <f t="shared" si="4"/>
        <v>0</v>
      </c>
      <c r="P67" s="1"/>
    </row>
    <row r="68" spans="2:16">
      <c r="B68" t="str">
        <f t="shared" si="0"/>
        <v/>
      </c>
      <c r="C68" s="49">
        <f>IF(D11="","-",+C67+1)</f>
        <v>2073</v>
      </c>
      <c r="D68" s="54">
        <f>IF(F67+SUM(E$17:E67)=D$10,F67,D$10-SUM(E$17:E67))</f>
        <v>0</v>
      </c>
      <c r="E68" s="55">
        <f t="shared" si="15"/>
        <v>0</v>
      </c>
      <c r="F68" s="54">
        <f t="shared" si="16"/>
        <v>0</v>
      </c>
      <c r="G68" s="57">
        <f t="shared" si="17"/>
        <v>0</v>
      </c>
      <c r="H68" s="41">
        <f t="shared" si="18"/>
        <v>0</v>
      </c>
      <c r="I68" s="51">
        <f t="shared" si="1"/>
        <v>0</v>
      </c>
      <c r="J68" s="51"/>
      <c r="K68" s="112"/>
      <c r="L68" s="53">
        <f t="shared" si="19"/>
        <v>0</v>
      </c>
      <c r="M68" s="112"/>
      <c r="N68" s="53">
        <f t="shared" si="3"/>
        <v>0</v>
      </c>
      <c r="O68" s="53">
        <f t="shared" si="4"/>
        <v>0</v>
      </c>
      <c r="P68" s="1"/>
    </row>
    <row r="69" spans="2:16">
      <c r="B69" t="str">
        <f t="shared" si="0"/>
        <v/>
      </c>
      <c r="C69" s="49">
        <f>IF(D11="","-",+C68+1)</f>
        <v>2074</v>
      </c>
      <c r="D69" s="54">
        <f>IF(F68+SUM(E$17:E68)=D$10,F68,D$10-SUM(E$17:E68))</f>
        <v>0</v>
      </c>
      <c r="E69" s="55">
        <f t="shared" si="15"/>
        <v>0</v>
      </c>
      <c r="F69" s="54">
        <f t="shared" si="16"/>
        <v>0</v>
      </c>
      <c r="G69" s="57">
        <f t="shared" si="17"/>
        <v>0</v>
      </c>
      <c r="H69" s="41">
        <f t="shared" si="18"/>
        <v>0</v>
      </c>
      <c r="I69" s="51">
        <f t="shared" si="1"/>
        <v>0</v>
      </c>
      <c r="J69" s="51"/>
      <c r="K69" s="112"/>
      <c r="L69" s="53">
        <f t="shared" si="19"/>
        <v>0</v>
      </c>
      <c r="M69" s="112"/>
      <c r="N69" s="53">
        <f t="shared" si="3"/>
        <v>0</v>
      </c>
      <c r="O69" s="53">
        <f t="shared" si="4"/>
        <v>0</v>
      </c>
      <c r="P69" s="1"/>
    </row>
    <row r="70" spans="2:16">
      <c r="B70" t="str">
        <f t="shared" si="0"/>
        <v/>
      </c>
      <c r="C70" s="49">
        <f>IF(D11="","-",+C69+1)</f>
        <v>2075</v>
      </c>
      <c r="D70" s="54">
        <f>IF(F69+SUM(E$17:E69)=D$10,F69,D$10-SUM(E$17:E69))</f>
        <v>0</v>
      </c>
      <c r="E70" s="55">
        <f t="shared" si="15"/>
        <v>0</v>
      </c>
      <c r="F70" s="54">
        <f t="shared" si="16"/>
        <v>0</v>
      </c>
      <c r="G70" s="57">
        <f t="shared" si="17"/>
        <v>0</v>
      </c>
      <c r="H70" s="41">
        <f t="shared" si="18"/>
        <v>0</v>
      </c>
      <c r="I70" s="51">
        <f t="shared" si="1"/>
        <v>0</v>
      </c>
      <c r="J70" s="51"/>
      <c r="K70" s="112"/>
      <c r="L70" s="53">
        <f t="shared" si="19"/>
        <v>0</v>
      </c>
      <c r="M70" s="112"/>
      <c r="N70" s="53">
        <f t="shared" si="3"/>
        <v>0</v>
      </c>
      <c r="O70" s="53">
        <f t="shared" si="4"/>
        <v>0</v>
      </c>
      <c r="P70" s="1"/>
    </row>
    <row r="71" spans="2:16">
      <c r="B71" t="str">
        <f t="shared" si="0"/>
        <v/>
      </c>
      <c r="C71" s="49">
        <f>IF(D11="","-",+C70+1)</f>
        <v>2076</v>
      </c>
      <c r="D71" s="54">
        <f>IF(F70+SUM(E$17:E70)=D$10,F70,D$10-SUM(E$17:E70))</f>
        <v>0</v>
      </c>
      <c r="E71" s="55">
        <f t="shared" si="15"/>
        <v>0</v>
      </c>
      <c r="F71" s="54">
        <f t="shared" si="16"/>
        <v>0</v>
      </c>
      <c r="G71" s="57">
        <f t="shared" si="17"/>
        <v>0</v>
      </c>
      <c r="H71" s="41">
        <f t="shared" si="18"/>
        <v>0</v>
      </c>
      <c r="I71" s="51">
        <f t="shared" si="1"/>
        <v>0</v>
      </c>
      <c r="J71" s="51"/>
      <c r="K71" s="112"/>
      <c r="L71" s="53">
        <f t="shared" si="19"/>
        <v>0</v>
      </c>
      <c r="M71" s="112"/>
      <c r="N71" s="53">
        <f t="shared" si="3"/>
        <v>0</v>
      </c>
      <c r="O71" s="53">
        <f t="shared" si="4"/>
        <v>0</v>
      </c>
      <c r="P71" s="1"/>
    </row>
    <row r="72" spans="2:16">
      <c r="C72" s="49">
        <f>IF(D12="","-",+C71+1)</f>
        <v>2077</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2078</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c r="C74" s="11" t="s">
        <v>75</v>
      </c>
      <c r="D74" s="13"/>
      <c r="E74" s="13">
        <f>SUM(E17:E73)</f>
        <v>6667707.9799999995</v>
      </c>
      <c r="F74" s="13"/>
      <c r="G74" s="13">
        <f>SUM(G17:G73)</f>
        <v>17994163.392219063</v>
      </c>
      <c r="H74" s="13">
        <f>SUM(H17:H73)</f>
        <v>17994163.392219063</v>
      </c>
      <c r="I74" s="13">
        <f>SUM(I17:I73)</f>
        <v>0</v>
      </c>
      <c r="J74" s="13"/>
      <c r="K74" s="13"/>
      <c r="L74" s="13"/>
      <c r="M74" s="13"/>
      <c r="N74" s="13"/>
      <c r="O74" s="1"/>
      <c r="P74" s="1"/>
    </row>
    <row r="75" spans="2:16">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c r="B82" s="1"/>
      <c r="C82" s="1"/>
      <c r="D82" s="2"/>
      <c r="E82" s="1"/>
      <c r="F82" s="11"/>
      <c r="G82" s="1"/>
      <c r="H82" s="3"/>
      <c r="I82" s="1"/>
      <c r="J82" s="1"/>
      <c r="K82" s="1"/>
      <c r="L82" s="1"/>
      <c r="M82" s="1"/>
      <c r="N82" s="1"/>
      <c r="O82" s="1"/>
      <c r="P82" s="1"/>
    </row>
    <row r="83" spans="1:16">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22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934695.11944724119</v>
      </c>
      <c r="N88" s="67">
        <f>IF(J93&lt;D11,0,VLOOKUP(J93,C17:O73,11))</f>
        <v>934695.11944724119</v>
      </c>
      <c r="O88" s="68">
        <f>+N88-M88</f>
        <v>0</v>
      </c>
      <c r="P88" s="1"/>
    </row>
    <row r="89" spans="1:16" ht="15.5">
      <c r="C89" s="6"/>
      <c r="D89" s="2"/>
      <c r="E89" s="1"/>
      <c r="F89" s="1"/>
      <c r="G89" s="1"/>
      <c r="H89" s="1"/>
      <c r="I89" s="20"/>
      <c r="J89" s="20"/>
      <c r="K89" s="106"/>
      <c r="L89" s="107" t="s">
        <v>254</v>
      </c>
      <c r="M89" s="69">
        <f>IF(J93&lt;D11,0,VLOOKUP(J93,C100:P155,6))</f>
        <v>1021964.8499098789</v>
      </c>
      <c r="N89" s="69">
        <f>IF(J93&lt;D11,0,VLOOKUP(J93,C100:P155,7))</f>
        <v>1021964.8499098789</v>
      </c>
      <c r="O89" s="70">
        <f>+N89-M89</f>
        <v>0</v>
      </c>
      <c r="P89" s="1"/>
    </row>
    <row r="90" spans="1:16" ht="13.5" thickBot="1">
      <c r="C90" s="25" t="s">
        <v>82</v>
      </c>
      <c r="D90" s="96" t="str">
        <f>+D7</f>
        <v>Pryor Junction 138/115 kV</v>
      </c>
      <c r="E90" s="1"/>
      <c r="F90" s="1"/>
      <c r="G90" s="1"/>
      <c r="H90" s="1"/>
      <c r="I90" s="3"/>
      <c r="J90" s="3"/>
      <c r="K90" s="108"/>
      <c r="L90" s="109" t="s">
        <v>135</v>
      </c>
      <c r="M90" s="72">
        <f>+M89-M88</f>
        <v>87269.73046263773</v>
      </c>
      <c r="N90" s="72">
        <f>+N89-N88</f>
        <v>87269.73046263773</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TP2019132</v>
      </c>
      <c r="E92" s="75"/>
      <c r="F92" s="75"/>
      <c r="G92" s="75"/>
      <c r="H92" s="75"/>
      <c r="I92" s="75"/>
      <c r="J92" s="75"/>
    </row>
    <row r="93" spans="1:16" ht="13">
      <c r="C93" s="34" t="s">
        <v>49</v>
      </c>
      <c r="D93" s="468">
        <v>6667708</v>
      </c>
      <c r="E93" s="1" t="s">
        <v>84</v>
      </c>
      <c r="H93" s="2"/>
      <c r="I93" s="2"/>
      <c r="J93" s="36">
        <f>+'OKT.WS.G.BPU.ATRR.True-up'!M16</f>
        <v>2024</v>
      </c>
      <c r="K93" s="33"/>
      <c r="L93" s="13" t="s">
        <v>85</v>
      </c>
      <c r="P93" s="1"/>
    </row>
    <row r="94" spans="1:16">
      <c r="C94" s="34" t="s">
        <v>52</v>
      </c>
      <c r="D94" s="85">
        <f>IF(D11="","",D11)</f>
        <v>2022</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6</v>
      </c>
      <c r="E95" s="34" t="s">
        <v>55</v>
      </c>
      <c r="F95" s="2"/>
      <c r="G95" s="2"/>
      <c r="J95" s="40">
        <f>'OKT.WS.G.BPU.ATRR.True-up'!$F$81</f>
        <v>0.11072520516210502</v>
      </c>
      <c r="K95" s="7"/>
      <c r="L95" t="s">
        <v>86</v>
      </c>
      <c r="P95" s="1"/>
    </row>
    <row r="96" spans="1:16">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392218.1176470588</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 thickBot="1">
      <c r="B100" t="str">
        <f t="shared" ref="B100:B155" si="20">IF(D100=F99,"","IU")</f>
        <v>IU</v>
      </c>
      <c r="C100" s="49">
        <f>IF(D94= "","-",D94)</f>
        <v>2022</v>
      </c>
      <c r="D100" s="112">
        <v>0</v>
      </c>
      <c r="E100" s="112">
        <v>52871.560873015871</v>
      </c>
      <c r="F100" s="112">
        <v>6608945.1091269841</v>
      </c>
      <c r="G100" s="112">
        <v>3304472.5545634921</v>
      </c>
      <c r="H100" s="112">
        <v>432088.77961322945</v>
      </c>
      <c r="I100" s="112">
        <v>432088.77961322945</v>
      </c>
      <c r="J100" s="53">
        <f t="shared" ref="J100:J131" si="21">+I100-H100</f>
        <v>0</v>
      </c>
      <c r="K100" s="53"/>
      <c r="L100" s="373">
        <f>+H100</f>
        <v>432088.77961322945</v>
      </c>
      <c r="M100" s="467">
        <f t="shared" ref="M100:M131" si="22">IF(L100&lt;&gt;0,+H100-L100,0)</f>
        <v>0</v>
      </c>
      <c r="N100" s="373">
        <f>+I100</f>
        <v>432088.77961322945</v>
      </c>
      <c r="O100" s="52">
        <f t="shared" ref="O100:O131" si="23">IF(N100&lt;&gt;0,+I100-N100,0)</f>
        <v>0</v>
      </c>
      <c r="P100" s="52">
        <f t="shared" ref="P100:P131" si="24">+O100-M100</f>
        <v>0</v>
      </c>
    </row>
    <row r="101" spans="1:16" ht="13" thickBot="1">
      <c r="B101" t="str">
        <f t="shared" si="20"/>
        <v>IU</v>
      </c>
      <c r="C101" s="49">
        <f>IF(D94="","-",+C100+1)</f>
        <v>2023</v>
      </c>
      <c r="D101" s="112">
        <v>6614836.4191269837</v>
      </c>
      <c r="E101" s="112">
        <v>317509.90380952379</v>
      </c>
      <c r="F101" s="112">
        <v>6297326.5153174596</v>
      </c>
      <c r="G101" s="112">
        <v>6456081.4672222212</v>
      </c>
      <c r="H101" s="112">
        <v>1058401.8971714275</v>
      </c>
      <c r="I101" s="112">
        <v>1058401.8971714275</v>
      </c>
      <c r="J101" s="53">
        <f t="shared" si="21"/>
        <v>0</v>
      </c>
      <c r="K101" s="53"/>
      <c r="L101" s="373">
        <f t="shared" ref="L101:L102" si="25">+H101</f>
        <v>1058401.8971714275</v>
      </c>
      <c r="M101" s="467">
        <f t="shared" ref="M101:M102" si="26">IF(L101&lt;&gt;0,+H101-L101,0)</f>
        <v>0</v>
      </c>
      <c r="N101" s="373">
        <f t="shared" ref="N101:N102" si="27">+I101</f>
        <v>1058401.8971714275</v>
      </c>
      <c r="O101" s="52">
        <f t="shared" ref="O101:O102" si="28">IF(N101&lt;&gt;0,+I101-N101,0)</f>
        <v>0</v>
      </c>
      <c r="P101" s="53">
        <f t="shared" si="24"/>
        <v>0</v>
      </c>
    </row>
    <row r="102" spans="1:16">
      <c r="B102" t="str">
        <f t="shared" si="20"/>
        <v/>
      </c>
      <c r="C102" s="49">
        <f>IF(D94="","-",+C101+1)</f>
        <v>2024</v>
      </c>
      <c r="D102" s="112">
        <v>6297326.5153174596</v>
      </c>
      <c r="E102" s="112">
        <v>317509.90380952379</v>
      </c>
      <c r="F102" s="112">
        <v>5979816.6115079354</v>
      </c>
      <c r="G102" s="112">
        <v>6138571.563412698</v>
      </c>
      <c r="H102" s="112">
        <v>1021964.8499098789</v>
      </c>
      <c r="I102" s="112">
        <v>1021964.8499098789</v>
      </c>
      <c r="J102" s="53">
        <f t="shared" si="21"/>
        <v>0</v>
      </c>
      <c r="K102" s="53"/>
      <c r="L102" s="373">
        <f t="shared" si="25"/>
        <v>1021964.8499098789</v>
      </c>
      <c r="M102" s="467">
        <f t="shared" si="26"/>
        <v>0</v>
      </c>
      <c r="N102" s="373">
        <f t="shared" si="27"/>
        <v>1021964.8499098789</v>
      </c>
      <c r="O102" s="52">
        <f t="shared" si="28"/>
        <v>0</v>
      </c>
      <c r="P102" s="53">
        <f t="shared" si="24"/>
        <v>0</v>
      </c>
    </row>
    <row r="103" spans="1:16">
      <c r="B103" t="str">
        <f t="shared" si="20"/>
        <v>IU</v>
      </c>
      <c r="C103" s="49">
        <f>IF(D94="","-",+C102+1)</f>
        <v>2025</v>
      </c>
      <c r="D103" s="11">
        <f>IF(F102+SUM(E$100:E102)=D$93,F102,D$93-SUM(E$100:E102))</f>
        <v>5979816.6315079369</v>
      </c>
      <c r="E103" s="55">
        <f t="shared" ref="E103:E155" si="29">IF(+J$97&lt;F102,J$97,D103)</f>
        <v>392218.1176470588</v>
      </c>
      <c r="F103" s="54">
        <f t="shared" ref="F103:F155" si="30">+D103-E103</f>
        <v>5587598.5138608776</v>
      </c>
      <c r="G103" s="54">
        <f t="shared" ref="G103:G155" si="31">+(F103+D103)/2</f>
        <v>5783707.5726844072</v>
      </c>
      <c r="H103" s="110">
        <f t="shared" ref="H103:H107" si="32">+J$95*G103+E103</f>
        <v>1032620.3252301601</v>
      </c>
      <c r="I103" s="119">
        <f t="shared" ref="I103:I155" si="33">+J$96*G103+E103</f>
        <v>1032620.3252301601</v>
      </c>
      <c r="J103" s="53">
        <f t="shared" si="21"/>
        <v>0</v>
      </c>
      <c r="K103" s="53"/>
      <c r="L103" s="112"/>
      <c r="M103" s="53">
        <f t="shared" si="22"/>
        <v>0</v>
      </c>
      <c r="N103" s="112"/>
      <c r="O103" s="53">
        <f t="shared" si="23"/>
        <v>0</v>
      </c>
      <c r="P103" s="53">
        <f t="shared" si="24"/>
        <v>0</v>
      </c>
    </row>
    <row r="104" spans="1:16">
      <c r="B104" t="str">
        <f t="shared" si="20"/>
        <v/>
      </c>
      <c r="C104" s="49">
        <f>IF(D94="","-",+C103+1)</f>
        <v>2026</v>
      </c>
      <c r="D104" s="11">
        <f>IF(F103+SUM(E$100:E103)=D$93,F103,D$93-SUM(E$100:E103))</f>
        <v>5587598.5138608776</v>
      </c>
      <c r="E104" s="55">
        <f t="shared" si="29"/>
        <v>392218.1176470588</v>
      </c>
      <c r="F104" s="54">
        <f t="shared" si="30"/>
        <v>5195380.3962138183</v>
      </c>
      <c r="G104" s="54">
        <f t="shared" si="31"/>
        <v>5391489.455037348</v>
      </c>
      <c r="H104" s="110">
        <f t="shared" si="32"/>
        <v>989191.8936853949</v>
      </c>
      <c r="I104" s="119">
        <f t="shared" si="33"/>
        <v>989191.8936853949</v>
      </c>
      <c r="J104" s="53">
        <f t="shared" si="21"/>
        <v>0</v>
      </c>
      <c r="K104" s="53"/>
      <c r="L104" s="112"/>
      <c r="M104" s="53">
        <f t="shared" si="22"/>
        <v>0</v>
      </c>
      <c r="N104" s="112"/>
      <c r="O104" s="53">
        <f t="shared" si="23"/>
        <v>0</v>
      </c>
      <c r="P104" s="53">
        <f t="shared" si="24"/>
        <v>0</v>
      </c>
    </row>
    <row r="105" spans="1:16">
      <c r="B105" t="str">
        <f t="shared" si="20"/>
        <v/>
      </c>
      <c r="C105" s="49">
        <f>IF(D94="","-",+C104+1)</f>
        <v>2027</v>
      </c>
      <c r="D105" s="11">
        <f>IF(F104+SUM(E$100:E104)=D$93,F104,D$93-SUM(E$100:E104))</f>
        <v>5195380.3962138183</v>
      </c>
      <c r="E105" s="55">
        <f t="shared" si="29"/>
        <v>392218.1176470588</v>
      </c>
      <c r="F105" s="54">
        <f t="shared" si="30"/>
        <v>4803162.2785667591</v>
      </c>
      <c r="G105" s="54">
        <f t="shared" si="31"/>
        <v>4999271.3373902887</v>
      </c>
      <c r="H105" s="110">
        <f t="shared" si="32"/>
        <v>945763.46214062965</v>
      </c>
      <c r="I105" s="119">
        <f t="shared" si="33"/>
        <v>945763.46214062965</v>
      </c>
      <c r="J105" s="53">
        <f t="shared" si="21"/>
        <v>0</v>
      </c>
      <c r="K105" s="53"/>
      <c r="L105" s="112"/>
      <c r="M105" s="53">
        <f t="shared" si="22"/>
        <v>0</v>
      </c>
      <c r="N105" s="112"/>
      <c r="O105" s="53">
        <f t="shared" si="23"/>
        <v>0</v>
      </c>
      <c r="P105" s="53">
        <f t="shared" si="24"/>
        <v>0</v>
      </c>
    </row>
    <row r="106" spans="1:16">
      <c r="B106" t="str">
        <f t="shared" si="20"/>
        <v/>
      </c>
      <c r="C106" s="49">
        <f>IF(D94="","-",+C105+1)</f>
        <v>2028</v>
      </c>
      <c r="D106" s="11">
        <f>IF(F105+SUM(E$100:E105)=D$93,F105,D$93-SUM(E$100:E105))</f>
        <v>4803162.2785667591</v>
      </c>
      <c r="E106" s="55">
        <f t="shared" si="29"/>
        <v>392218.1176470588</v>
      </c>
      <c r="F106" s="54">
        <f t="shared" si="30"/>
        <v>4410944.1609196998</v>
      </c>
      <c r="G106" s="54">
        <f t="shared" si="31"/>
        <v>4607053.2197432294</v>
      </c>
      <c r="H106" s="110">
        <f t="shared" si="32"/>
        <v>902335.0305958644</v>
      </c>
      <c r="I106" s="119">
        <f t="shared" si="33"/>
        <v>902335.0305958644</v>
      </c>
      <c r="J106" s="53">
        <f t="shared" si="21"/>
        <v>0</v>
      </c>
      <c r="K106" s="53"/>
      <c r="L106" s="112"/>
      <c r="M106" s="53">
        <f t="shared" si="22"/>
        <v>0</v>
      </c>
      <c r="N106" s="112"/>
      <c r="O106" s="53">
        <f t="shared" si="23"/>
        <v>0</v>
      </c>
      <c r="P106" s="53">
        <f t="shared" si="24"/>
        <v>0</v>
      </c>
    </row>
    <row r="107" spans="1:16">
      <c r="B107" t="str">
        <f t="shared" si="20"/>
        <v/>
      </c>
      <c r="C107" s="49">
        <f>IF(D94="","-",+C106+1)</f>
        <v>2029</v>
      </c>
      <c r="D107" s="11">
        <f>IF(F106+SUM(E$100:E106)=D$93,F106,D$93-SUM(E$100:E106))</f>
        <v>4410944.1609196998</v>
      </c>
      <c r="E107" s="55">
        <f t="shared" si="29"/>
        <v>392218.1176470588</v>
      </c>
      <c r="F107" s="54">
        <f t="shared" si="30"/>
        <v>4018726.043272641</v>
      </c>
      <c r="G107" s="54">
        <f t="shared" si="31"/>
        <v>4214835.1020961702</v>
      </c>
      <c r="H107" s="110">
        <f t="shared" si="32"/>
        <v>858906.59905109904</v>
      </c>
      <c r="I107" s="119">
        <f t="shared" si="33"/>
        <v>858906.59905109904</v>
      </c>
      <c r="J107" s="53">
        <f t="shared" si="21"/>
        <v>0</v>
      </c>
      <c r="K107" s="53"/>
      <c r="L107" s="112"/>
      <c r="M107" s="53">
        <f t="shared" si="22"/>
        <v>0</v>
      </c>
      <c r="N107" s="112"/>
      <c r="O107" s="53">
        <f t="shared" si="23"/>
        <v>0</v>
      </c>
      <c r="P107" s="53">
        <f t="shared" si="24"/>
        <v>0</v>
      </c>
    </row>
    <row r="108" spans="1:16">
      <c r="B108" t="str">
        <f t="shared" si="20"/>
        <v/>
      </c>
      <c r="C108" s="49">
        <f>IF(D94="","-",+C107+1)</f>
        <v>2030</v>
      </c>
      <c r="D108" s="462">
        <f>IF(F107+SUM(E$100:E107)=D$93,F107,D$93-SUM(E$100:E107))</f>
        <v>4018726.043272641</v>
      </c>
      <c r="E108" s="374">
        <f t="shared" si="29"/>
        <v>392218.1176470588</v>
      </c>
      <c r="F108" s="463">
        <f t="shared" si="30"/>
        <v>3626507.9256255822</v>
      </c>
      <c r="G108" s="463">
        <f t="shared" si="31"/>
        <v>3822616.9844491119</v>
      </c>
      <c r="H108" s="464">
        <f t="shared" ref="H108:H155" si="34">(D108+F108)/2*J$95+E108</f>
        <v>815478.16750633391</v>
      </c>
      <c r="I108" s="445">
        <f t="shared" si="33"/>
        <v>815478.16750633391</v>
      </c>
      <c r="J108" s="53">
        <f t="shared" si="21"/>
        <v>0</v>
      </c>
      <c r="K108" s="53"/>
      <c r="L108" s="112"/>
      <c r="M108" s="53">
        <f t="shared" si="22"/>
        <v>0</v>
      </c>
      <c r="N108" s="112"/>
      <c r="O108" s="53">
        <f t="shared" si="23"/>
        <v>0</v>
      </c>
      <c r="P108" s="53">
        <f t="shared" si="24"/>
        <v>0</v>
      </c>
    </row>
    <row r="109" spans="1:16">
      <c r="B109" t="str">
        <f t="shared" si="20"/>
        <v/>
      </c>
      <c r="C109" s="49">
        <f>IF(D94="","-",+C108+1)</f>
        <v>2031</v>
      </c>
      <c r="D109" s="462">
        <f>IF(F108+SUM(E$100:E108)=D$93,F108,D$93-SUM(E$100:E108))</f>
        <v>3626507.9256255822</v>
      </c>
      <c r="E109" s="374">
        <f t="shared" si="29"/>
        <v>392218.1176470588</v>
      </c>
      <c r="F109" s="463">
        <f t="shared" si="30"/>
        <v>3234289.8079785234</v>
      </c>
      <c r="G109" s="463">
        <f t="shared" si="31"/>
        <v>3430398.8668020526</v>
      </c>
      <c r="H109" s="464">
        <f t="shared" si="34"/>
        <v>772049.73596156866</v>
      </c>
      <c r="I109" s="445">
        <f t="shared" si="33"/>
        <v>772049.73596156866</v>
      </c>
      <c r="J109" s="53">
        <f t="shared" si="21"/>
        <v>0</v>
      </c>
      <c r="K109" s="53"/>
      <c r="L109" s="112"/>
      <c r="M109" s="53">
        <f t="shared" si="22"/>
        <v>0</v>
      </c>
      <c r="N109" s="112"/>
      <c r="O109" s="53">
        <f t="shared" si="23"/>
        <v>0</v>
      </c>
      <c r="P109" s="53">
        <f t="shared" si="24"/>
        <v>0</v>
      </c>
    </row>
    <row r="110" spans="1:16">
      <c r="B110" t="str">
        <f t="shared" si="20"/>
        <v/>
      </c>
      <c r="C110" s="49">
        <f>IF(D94="","-",+C109+1)</f>
        <v>2032</v>
      </c>
      <c r="D110" s="462">
        <f>IF(F109+SUM(E$100:E109)=D$93,F109,D$93-SUM(E$100:E109))</f>
        <v>3234289.8079785234</v>
      </c>
      <c r="E110" s="374">
        <f t="shared" si="29"/>
        <v>392218.1176470588</v>
      </c>
      <c r="F110" s="463">
        <f t="shared" si="30"/>
        <v>2842071.6903314646</v>
      </c>
      <c r="G110" s="463">
        <f t="shared" si="31"/>
        <v>3038180.7491549943</v>
      </c>
      <c r="H110" s="464">
        <f t="shared" si="34"/>
        <v>728621.30441680341</v>
      </c>
      <c r="I110" s="445">
        <f t="shared" si="33"/>
        <v>728621.30441680341</v>
      </c>
      <c r="J110" s="53">
        <f t="shared" si="21"/>
        <v>0</v>
      </c>
      <c r="K110" s="53"/>
      <c r="L110" s="112"/>
      <c r="M110" s="53">
        <f t="shared" si="22"/>
        <v>0</v>
      </c>
      <c r="N110" s="112"/>
      <c r="O110" s="53">
        <f t="shared" si="23"/>
        <v>0</v>
      </c>
      <c r="P110" s="53">
        <f t="shared" si="24"/>
        <v>0</v>
      </c>
    </row>
    <row r="111" spans="1:16">
      <c r="B111" t="str">
        <f t="shared" si="20"/>
        <v/>
      </c>
      <c r="C111" s="49">
        <f>IF(D94="","-",+C110+1)</f>
        <v>2033</v>
      </c>
      <c r="D111" s="462">
        <f>IF(F110+SUM(E$100:E110)=D$93,F110,D$93-SUM(E$100:E110))</f>
        <v>2842071.6903314646</v>
      </c>
      <c r="E111" s="374">
        <f t="shared" si="29"/>
        <v>392218.1176470588</v>
      </c>
      <c r="F111" s="463">
        <f t="shared" si="30"/>
        <v>2449853.5726844058</v>
      </c>
      <c r="G111" s="463">
        <f t="shared" si="31"/>
        <v>2645962.631507935</v>
      </c>
      <c r="H111" s="464">
        <f t="shared" si="34"/>
        <v>685192.87287203816</v>
      </c>
      <c r="I111" s="445">
        <f t="shared" si="33"/>
        <v>685192.87287203816</v>
      </c>
      <c r="J111" s="53">
        <f t="shared" si="21"/>
        <v>0</v>
      </c>
      <c r="K111" s="53"/>
      <c r="L111" s="112"/>
      <c r="M111" s="53">
        <f t="shared" si="22"/>
        <v>0</v>
      </c>
      <c r="N111" s="112"/>
      <c r="O111" s="53">
        <f t="shared" si="23"/>
        <v>0</v>
      </c>
      <c r="P111" s="53">
        <f t="shared" si="24"/>
        <v>0</v>
      </c>
    </row>
    <row r="112" spans="1:16">
      <c r="B112" t="str">
        <f t="shared" si="20"/>
        <v/>
      </c>
      <c r="C112" s="49">
        <f>IF(D94="","-",+C111+1)</f>
        <v>2034</v>
      </c>
      <c r="D112" s="462">
        <f>IF(F111+SUM(E$100:E111)=D$93,F111,D$93-SUM(E$100:E111))</f>
        <v>2449853.5726844058</v>
      </c>
      <c r="E112" s="374">
        <f t="shared" si="29"/>
        <v>392218.1176470588</v>
      </c>
      <c r="F112" s="463">
        <f t="shared" si="30"/>
        <v>2057635.455037347</v>
      </c>
      <c r="G112" s="463">
        <f t="shared" si="31"/>
        <v>2253744.5138608767</v>
      </c>
      <c r="H112" s="464">
        <f t="shared" si="34"/>
        <v>641764.44132727303</v>
      </c>
      <c r="I112" s="445">
        <f t="shared" si="33"/>
        <v>641764.44132727303</v>
      </c>
      <c r="J112" s="53">
        <f t="shared" si="21"/>
        <v>0</v>
      </c>
      <c r="K112" s="53"/>
      <c r="L112" s="112"/>
      <c r="M112" s="53">
        <f t="shared" si="22"/>
        <v>0</v>
      </c>
      <c r="N112" s="112"/>
      <c r="O112" s="53">
        <f t="shared" si="23"/>
        <v>0</v>
      </c>
      <c r="P112" s="53">
        <f t="shared" si="24"/>
        <v>0</v>
      </c>
    </row>
    <row r="113" spans="2:16">
      <c r="B113" t="str">
        <f t="shared" si="20"/>
        <v/>
      </c>
      <c r="C113" s="49">
        <f>IF(D94="","-",+C112+1)</f>
        <v>2035</v>
      </c>
      <c r="D113" s="462">
        <f>IF(F112+SUM(E$100:E112)=D$93,F112,D$93-SUM(E$100:E112))</f>
        <v>2057635.455037347</v>
      </c>
      <c r="E113" s="374">
        <f t="shared" si="29"/>
        <v>392218.1176470588</v>
      </c>
      <c r="F113" s="463">
        <f t="shared" si="30"/>
        <v>1665417.3373902882</v>
      </c>
      <c r="G113" s="463">
        <f t="shared" si="31"/>
        <v>1861526.3962138176</v>
      </c>
      <c r="H113" s="464">
        <f t="shared" si="34"/>
        <v>598336.00978250778</v>
      </c>
      <c r="I113" s="445">
        <f t="shared" si="33"/>
        <v>598336.00978250778</v>
      </c>
      <c r="J113" s="53">
        <f t="shared" si="21"/>
        <v>0</v>
      </c>
      <c r="K113" s="53"/>
      <c r="L113" s="112"/>
      <c r="M113" s="53">
        <f t="shared" si="22"/>
        <v>0</v>
      </c>
      <c r="N113" s="112"/>
      <c r="O113" s="53">
        <f t="shared" si="23"/>
        <v>0</v>
      </c>
      <c r="P113" s="53">
        <f t="shared" si="24"/>
        <v>0</v>
      </c>
    </row>
    <row r="114" spans="2:16">
      <c r="B114" t="str">
        <f t="shared" si="20"/>
        <v/>
      </c>
      <c r="C114" s="49">
        <f>IF(D94="","-",+C113+1)</f>
        <v>2036</v>
      </c>
      <c r="D114" s="462">
        <f>IF(F113+SUM(E$100:E113)=D$93,F113,D$93-SUM(E$100:E113))</f>
        <v>1665417.3373902882</v>
      </c>
      <c r="E114" s="374">
        <f t="shared" si="29"/>
        <v>392218.1176470588</v>
      </c>
      <c r="F114" s="463">
        <f t="shared" si="30"/>
        <v>1273199.2197432294</v>
      </c>
      <c r="G114" s="463">
        <f t="shared" si="31"/>
        <v>1469308.2785667588</v>
      </c>
      <c r="H114" s="464">
        <f t="shared" si="34"/>
        <v>554907.57823774253</v>
      </c>
      <c r="I114" s="445">
        <f t="shared" si="33"/>
        <v>554907.57823774253</v>
      </c>
      <c r="J114" s="53">
        <f t="shared" si="21"/>
        <v>0</v>
      </c>
      <c r="K114" s="53"/>
      <c r="L114" s="112"/>
      <c r="M114" s="53">
        <f t="shared" si="22"/>
        <v>0</v>
      </c>
      <c r="N114" s="112"/>
      <c r="O114" s="53">
        <f t="shared" si="23"/>
        <v>0</v>
      </c>
      <c r="P114" s="53">
        <f t="shared" si="24"/>
        <v>0</v>
      </c>
    </row>
    <row r="115" spans="2:16">
      <c r="B115" t="str">
        <f t="shared" si="20"/>
        <v/>
      </c>
      <c r="C115" s="49">
        <f>IF(D94="","-",+C114+1)</f>
        <v>2037</v>
      </c>
      <c r="D115" s="462">
        <f>IF(F114+SUM(E$100:E114)=D$93,F114,D$93-SUM(E$100:E114))</f>
        <v>1273199.2197432294</v>
      </c>
      <c r="E115" s="374">
        <f t="shared" si="29"/>
        <v>392218.1176470588</v>
      </c>
      <c r="F115" s="463">
        <f t="shared" si="30"/>
        <v>880981.10209617065</v>
      </c>
      <c r="G115" s="463">
        <f t="shared" si="31"/>
        <v>1077090.1609197001</v>
      </c>
      <c r="H115" s="464">
        <f t="shared" si="34"/>
        <v>511479.14669297729</v>
      </c>
      <c r="I115" s="445">
        <f t="shared" si="33"/>
        <v>511479.14669297729</v>
      </c>
      <c r="J115" s="53">
        <f t="shared" si="21"/>
        <v>0</v>
      </c>
      <c r="K115" s="53"/>
      <c r="L115" s="112"/>
      <c r="M115" s="53">
        <f t="shared" si="22"/>
        <v>0</v>
      </c>
      <c r="N115" s="112"/>
      <c r="O115" s="53">
        <f t="shared" si="23"/>
        <v>0</v>
      </c>
      <c r="P115" s="53">
        <f t="shared" si="24"/>
        <v>0</v>
      </c>
    </row>
    <row r="116" spans="2:16">
      <c r="B116" t="str">
        <f t="shared" si="20"/>
        <v/>
      </c>
      <c r="C116" s="49">
        <f>IF(D94="","-",+C115+1)</f>
        <v>2038</v>
      </c>
      <c r="D116" s="462">
        <f>IF(F115+SUM(E$100:E115)=D$93,F115,D$93-SUM(E$100:E115))</f>
        <v>880981.10209617065</v>
      </c>
      <c r="E116" s="374">
        <f t="shared" si="29"/>
        <v>392218.1176470588</v>
      </c>
      <c r="F116" s="463">
        <f t="shared" si="30"/>
        <v>488762.98444911186</v>
      </c>
      <c r="G116" s="463">
        <f t="shared" si="31"/>
        <v>684872.04327264125</v>
      </c>
      <c r="H116" s="464">
        <f t="shared" si="34"/>
        <v>468050.71514821204</v>
      </c>
      <c r="I116" s="445">
        <f t="shared" si="33"/>
        <v>468050.71514821204</v>
      </c>
      <c r="J116" s="53">
        <f t="shared" si="21"/>
        <v>0</v>
      </c>
      <c r="K116" s="53"/>
      <c r="L116" s="112"/>
      <c r="M116" s="53">
        <f t="shared" si="22"/>
        <v>0</v>
      </c>
      <c r="N116" s="112"/>
      <c r="O116" s="53">
        <f t="shared" si="23"/>
        <v>0</v>
      </c>
      <c r="P116" s="53">
        <f t="shared" si="24"/>
        <v>0</v>
      </c>
    </row>
    <row r="117" spans="2:16">
      <c r="B117" t="str">
        <f t="shared" si="20"/>
        <v/>
      </c>
      <c r="C117" s="49">
        <f>IF(D94="","-",+C116+1)</f>
        <v>2039</v>
      </c>
      <c r="D117" s="462">
        <f>IF(F116+SUM(E$100:E116)=D$93,F116,D$93-SUM(E$100:E116))</f>
        <v>488762.98444911186</v>
      </c>
      <c r="E117" s="374">
        <f t="shared" si="29"/>
        <v>392218.1176470588</v>
      </c>
      <c r="F117" s="463">
        <f t="shared" si="30"/>
        <v>96544.86680205306</v>
      </c>
      <c r="G117" s="463">
        <f t="shared" si="31"/>
        <v>292653.92562558246</v>
      </c>
      <c r="H117" s="464">
        <f t="shared" si="34"/>
        <v>424622.28360344685</v>
      </c>
      <c r="I117" s="445">
        <f t="shared" si="33"/>
        <v>424622.28360344685</v>
      </c>
      <c r="J117" s="53">
        <f t="shared" si="21"/>
        <v>0</v>
      </c>
      <c r="K117" s="53"/>
      <c r="L117" s="112"/>
      <c r="M117" s="53">
        <f t="shared" si="22"/>
        <v>0</v>
      </c>
      <c r="N117" s="112"/>
      <c r="O117" s="53">
        <f t="shared" si="23"/>
        <v>0</v>
      </c>
      <c r="P117" s="53">
        <f t="shared" si="24"/>
        <v>0</v>
      </c>
    </row>
    <row r="118" spans="2:16">
      <c r="B118" t="str">
        <f t="shared" si="20"/>
        <v/>
      </c>
      <c r="C118" s="49">
        <f>IF(D94="","-",+C117+1)</f>
        <v>2040</v>
      </c>
      <c r="D118" s="462">
        <f>IF(F117+SUM(E$100:E117)=D$93,F117,D$93-SUM(E$100:E117))</f>
        <v>96544.86680205306</v>
      </c>
      <c r="E118" s="374">
        <f t="shared" si="29"/>
        <v>96544.86680205306</v>
      </c>
      <c r="F118" s="463">
        <f t="shared" si="30"/>
        <v>0</v>
      </c>
      <c r="G118" s="463">
        <f t="shared" si="31"/>
        <v>48272.43340102653</v>
      </c>
      <c r="H118" s="464">
        <f t="shared" si="34"/>
        <v>101889.84189405577</v>
      </c>
      <c r="I118" s="445">
        <f t="shared" si="33"/>
        <v>101889.84189405577</v>
      </c>
      <c r="J118" s="53">
        <f t="shared" si="21"/>
        <v>0</v>
      </c>
      <c r="K118" s="53"/>
      <c r="L118" s="112"/>
      <c r="M118" s="53">
        <f t="shared" si="22"/>
        <v>0</v>
      </c>
      <c r="N118" s="112"/>
      <c r="O118" s="53">
        <f t="shared" si="23"/>
        <v>0</v>
      </c>
      <c r="P118" s="53">
        <f t="shared" si="24"/>
        <v>0</v>
      </c>
    </row>
    <row r="119" spans="2:16">
      <c r="B119" t="str">
        <f t="shared" si="20"/>
        <v/>
      </c>
      <c r="C119" s="49">
        <f>IF(D94="","-",+C118+1)</f>
        <v>2041</v>
      </c>
      <c r="D119" s="462">
        <f>IF(F118+SUM(E$100:E118)=D$93,F118,D$93-SUM(E$100:E118))</f>
        <v>0</v>
      </c>
      <c r="E119" s="374">
        <f t="shared" si="29"/>
        <v>0</v>
      </c>
      <c r="F119" s="463">
        <f t="shared" si="30"/>
        <v>0</v>
      </c>
      <c r="G119" s="463">
        <f t="shared" si="31"/>
        <v>0</v>
      </c>
      <c r="H119" s="464">
        <f t="shared" si="34"/>
        <v>0</v>
      </c>
      <c r="I119" s="445">
        <f t="shared" si="33"/>
        <v>0</v>
      </c>
      <c r="J119" s="53">
        <f t="shared" si="21"/>
        <v>0</v>
      </c>
      <c r="K119" s="53"/>
      <c r="L119" s="112"/>
      <c r="M119" s="53">
        <f t="shared" si="22"/>
        <v>0</v>
      </c>
      <c r="N119" s="112"/>
      <c r="O119" s="53">
        <f t="shared" si="23"/>
        <v>0</v>
      </c>
      <c r="P119" s="53">
        <f t="shared" si="24"/>
        <v>0</v>
      </c>
    </row>
    <row r="120" spans="2:16">
      <c r="B120" t="str">
        <f t="shared" si="20"/>
        <v/>
      </c>
      <c r="C120" s="49">
        <f>IF(D94="","-",+C119+1)</f>
        <v>2042</v>
      </c>
      <c r="D120" s="462">
        <f>IF(F119+SUM(E$100:E119)=D$93,F119,D$93-SUM(E$100:E119))</f>
        <v>0</v>
      </c>
      <c r="E120" s="374">
        <f t="shared" si="29"/>
        <v>0</v>
      </c>
      <c r="F120" s="463">
        <f t="shared" si="30"/>
        <v>0</v>
      </c>
      <c r="G120" s="463">
        <f t="shared" si="31"/>
        <v>0</v>
      </c>
      <c r="H120" s="464">
        <f t="shared" si="34"/>
        <v>0</v>
      </c>
      <c r="I120" s="445">
        <f t="shared" si="33"/>
        <v>0</v>
      </c>
      <c r="J120" s="53">
        <f t="shared" si="21"/>
        <v>0</v>
      </c>
      <c r="K120" s="53"/>
      <c r="L120" s="112"/>
      <c r="M120" s="53">
        <f t="shared" si="22"/>
        <v>0</v>
      </c>
      <c r="N120" s="112"/>
      <c r="O120" s="53">
        <f t="shared" si="23"/>
        <v>0</v>
      </c>
      <c r="P120" s="53">
        <f t="shared" si="24"/>
        <v>0</v>
      </c>
    </row>
    <row r="121" spans="2:16">
      <c r="B121" t="str">
        <f t="shared" si="20"/>
        <v/>
      </c>
      <c r="C121" s="49">
        <f>IF(D94="","-",+C120+1)</f>
        <v>2043</v>
      </c>
      <c r="D121" s="462">
        <f>IF(F120+SUM(E$100:E120)=D$93,F120,D$93-SUM(E$100:E120))</f>
        <v>0</v>
      </c>
      <c r="E121" s="374">
        <f t="shared" si="29"/>
        <v>0</v>
      </c>
      <c r="F121" s="463">
        <f t="shared" si="30"/>
        <v>0</v>
      </c>
      <c r="G121" s="463">
        <f t="shared" si="31"/>
        <v>0</v>
      </c>
      <c r="H121" s="464">
        <f t="shared" si="34"/>
        <v>0</v>
      </c>
      <c r="I121" s="445">
        <f t="shared" si="33"/>
        <v>0</v>
      </c>
      <c r="J121" s="53">
        <f t="shared" si="21"/>
        <v>0</v>
      </c>
      <c r="K121" s="53"/>
      <c r="L121" s="112"/>
      <c r="M121" s="53">
        <f t="shared" si="22"/>
        <v>0</v>
      </c>
      <c r="N121" s="112"/>
      <c r="O121" s="53">
        <f t="shared" si="23"/>
        <v>0</v>
      </c>
      <c r="P121" s="53">
        <f t="shared" si="24"/>
        <v>0</v>
      </c>
    </row>
    <row r="122" spans="2:16">
      <c r="B122" t="str">
        <f t="shared" si="20"/>
        <v/>
      </c>
      <c r="C122" s="49">
        <f>IF(D94="","-",+C121+1)</f>
        <v>2044</v>
      </c>
      <c r="D122" s="462">
        <f>IF(F121+SUM(E$100:E121)=D$93,F121,D$93-SUM(E$100:E121))</f>
        <v>0</v>
      </c>
      <c r="E122" s="374">
        <f t="shared" si="29"/>
        <v>0</v>
      </c>
      <c r="F122" s="463">
        <f t="shared" si="30"/>
        <v>0</v>
      </c>
      <c r="G122" s="463">
        <f t="shared" si="31"/>
        <v>0</v>
      </c>
      <c r="H122" s="464">
        <f t="shared" si="34"/>
        <v>0</v>
      </c>
      <c r="I122" s="445">
        <f t="shared" si="33"/>
        <v>0</v>
      </c>
      <c r="J122" s="53">
        <f t="shared" si="21"/>
        <v>0</v>
      </c>
      <c r="K122" s="53"/>
      <c r="L122" s="112"/>
      <c r="M122" s="53">
        <f t="shared" si="22"/>
        <v>0</v>
      </c>
      <c r="N122" s="112"/>
      <c r="O122" s="53">
        <f t="shared" si="23"/>
        <v>0</v>
      </c>
      <c r="P122" s="53">
        <f t="shared" si="24"/>
        <v>0</v>
      </c>
    </row>
    <row r="123" spans="2:16">
      <c r="B123" t="str">
        <f t="shared" si="20"/>
        <v/>
      </c>
      <c r="C123" s="49">
        <f>IF(D94="","-",+C122+1)</f>
        <v>2045</v>
      </c>
      <c r="D123" s="462">
        <f>IF(F122+SUM(E$100:E122)=D$93,F122,D$93-SUM(E$100:E122))</f>
        <v>0</v>
      </c>
      <c r="E123" s="374">
        <f t="shared" si="29"/>
        <v>0</v>
      </c>
      <c r="F123" s="463">
        <f t="shared" si="30"/>
        <v>0</v>
      </c>
      <c r="G123" s="463">
        <f t="shared" si="31"/>
        <v>0</v>
      </c>
      <c r="H123" s="464">
        <f t="shared" si="34"/>
        <v>0</v>
      </c>
      <c r="I123" s="445">
        <f t="shared" si="33"/>
        <v>0</v>
      </c>
      <c r="J123" s="53">
        <f t="shared" si="21"/>
        <v>0</v>
      </c>
      <c r="K123" s="53"/>
      <c r="L123" s="112"/>
      <c r="M123" s="53">
        <f t="shared" si="22"/>
        <v>0</v>
      </c>
      <c r="N123" s="112"/>
      <c r="O123" s="53">
        <f t="shared" si="23"/>
        <v>0</v>
      </c>
      <c r="P123" s="53">
        <f t="shared" si="24"/>
        <v>0</v>
      </c>
    </row>
    <row r="124" spans="2:16">
      <c r="B124" t="str">
        <f t="shared" si="20"/>
        <v/>
      </c>
      <c r="C124" s="49">
        <f>IF(D94="","-",+C123+1)</f>
        <v>2046</v>
      </c>
      <c r="D124" s="462">
        <f>IF(F123+SUM(E$100:E123)=D$93,F123,D$93-SUM(E$100:E123))</f>
        <v>0</v>
      </c>
      <c r="E124" s="374">
        <f t="shared" si="29"/>
        <v>0</v>
      </c>
      <c r="F124" s="463">
        <f t="shared" si="30"/>
        <v>0</v>
      </c>
      <c r="G124" s="463">
        <f t="shared" si="31"/>
        <v>0</v>
      </c>
      <c r="H124" s="464">
        <f t="shared" si="34"/>
        <v>0</v>
      </c>
      <c r="I124" s="445">
        <f t="shared" si="33"/>
        <v>0</v>
      </c>
      <c r="J124" s="53">
        <f t="shared" si="21"/>
        <v>0</v>
      </c>
      <c r="K124" s="53"/>
      <c r="L124" s="112"/>
      <c r="M124" s="53">
        <f t="shared" si="22"/>
        <v>0</v>
      </c>
      <c r="N124" s="112"/>
      <c r="O124" s="53">
        <f t="shared" si="23"/>
        <v>0</v>
      </c>
      <c r="P124" s="53">
        <f t="shared" si="24"/>
        <v>0</v>
      </c>
    </row>
    <row r="125" spans="2:16">
      <c r="B125" t="str">
        <f t="shared" si="20"/>
        <v/>
      </c>
      <c r="C125" s="49">
        <f>IF(D94="","-",+C124+1)</f>
        <v>2047</v>
      </c>
      <c r="D125" s="462">
        <f>IF(F124+SUM(E$100:E124)=D$93,F124,D$93-SUM(E$100:E124))</f>
        <v>0</v>
      </c>
      <c r="E125" s="374">
        <f t="shared" si="29"/>
        <v>0</v>
      </c>
      <c r="F125" s="463">
        <f t="shared" si="30"/>
        <v>0</v>
      </c>
      <c r="G125" s="463">
        <f t="shared" si="31"/>
        <v>0</v>
      </c>
      <c r="H125" s="464">
        <f t="shared" si="34"/>
        <v>0</v>
      </c>
      <c r="I125" s="445">
        <f t="shared" si="33"/>
        <v>0</v>
      </c>
      <c r="J125" s="53">
        <f t="shared" si="21"/>
        <v>0</v>
      </c>
      <c r="K125" s="53"/>
      <c r="L125" s="112"/>
      <c r="M125" s="53">
        <f t="shared" si="22"/>
        <v>0</v>
      </c>
      <c r="N125" s="112"/>
      <c r="O125" s="53">
        <f t="shared" si="23"/>
        <v>0</v>
      </c>
      <c r="P125" s="53">
        <f t="shared" si="24"/>
        <v>0</v>
      </c>
    </row>
    <row r="126" spans="2:16">
      <c r="B126" t="str">
        <f t="shared" si="20"/>
        <v/>
      </c>
      <c r="C126" s="49">
        <f>IF(D94="","-",+C125+1)</f>
        <v>2048</v>
      </c>
      <c r="D126" s="462">
        <f>IF(F125+SUM(E$100:E125)=D$93,F125,D$93-SUM(E$100:E125))</f>
        <v>0</v>
      </c>
      <c r="E126" s="374">
        <f t="shared" si="29"/>
        <v>0</v>
      </c>
      <c r="F126" s="463">
        <f t="shared" si="30"/>
        <v>0</v>
      </c>
      <c r="G126" s="463">
        <f t="shared" si="31"/>
        <v>0</v>
      </c>
      <c r="H126" s="464">
        <f t="shared" si="34"/>
        <v>0</v>
      </c>
      <c r="I126" s="445">
        <f t="shared" si="33"/>
        <v>0</v>
      </c>
      <c r="J126" s="53">
        <f t="shared" si="21"/>
        <v>0</v>
      </c>
      <c r="K126" s="53"/>
      <c r="L126" s="112"/>
      <c r="M126" s="53">
        <f t="shared" si="22"/>
        <v>0</v>
      </c>
      <c r="N126" s="112"/>
      <c r="O126" s="53">
        <f t="shared" si="23"/>
        <v>0</v>
      </c>
      <c r="P126" s="53">
        <f t="shared" si="24"/>
        <v>0</v>
      </c>
    </row>
    <row r="127" spans="2:16">
      <c r="B127" t="str">
        <f t="shared" si="20"/>
        <v/>
      </c>
      <c r="C127" s="49">
        <f>IF(D94="","-",+C126+1)</f>
        <v>2049</v>
      </c>
      <c r="D127" s="462">
        <f>IF(F126+SUM(E$100:E126)=D$93,F126,D$93-SUM(E$100:E126))</f>
        <v>0</v>
      </c>
      <c r="E127" s="374">
        <f t="shared" si="29"/>
        <v>0</v>
      </c>
      <c r="F127" s="463">
        <f t="shared" si="30"/>
        <v>0</v>
      </c>
      <c r="G127" s="463">
        <f t="shared" si="31"/>
        <v>0</v>
      </c>
      <c r="H127" s="464">
        <f t="shared" si="34"/>
        <v>0</v>
      </c>
      <c r="I127" s="445">
        <f t="shared" si="33"/>
        <v>0</v>
      </c>
      <c r="J127" s="53">
        <f t="shared" si="21"/>
        <v>0</v>
      </c>
      <c r="K127" s="53"/>
      <c r="L127" s="112"/>
      <c r="M127" s="53">
        <f t="shared" si="22"/>
        <v>0</v>
      </c>
      <c r="N127" s="112"/>
      <c r="O127" s="53">
        <f t="shared" si="23"/>
        <v>0</v>
      </c>
      <c r="P127" s="53">
        <f t="shared" si="24"/>
        <v>0</v>
      </c>
    </row>
    <row r="128" spans="2:16">
      <c r="B128" t="str">
        <f t="shared" si="20"/>
        <v/>
      </c>
      <c r="C128" s="49">
        <f>IF(D94="","-",+C127+1)</f>
        <v>2050</v>
      </c>
      <c r="D128" s="462">
        <f>IF(F127+SUM(E$100:E127)=D$93,F127,D$93-SUM(E$100:E127))</f>
        <v>0</v>
      </c>
      <c r="E128" s="374">
        <f t="shared" si="29"/>
        <v>0</v>
      </c>
      <c r="F128" s="463">
        <f t="shared" si="30"/>
        <v>0</v>
      </c>
      <c r="G128" s="463">
        <f t="shared" si="31"/>
        <v>0</v>
      </c>
      <c r="H128" s="464">
        <f t="shared" si="34"/>
        <v>0</v>
      </c>
      <c r="I128" s="445">
        <f t="shared" si="33"/>
        <v>0</v>
      </c>
      <c r="J128" s="53">
        <f t="shared" si="21"/>
        <v>0</v>
      </c>
      <c r="K128" s="53"/>
      <c r="L128" s="112"/>
      <c r="M128" s="53">
        <f t="shared" si="22"/>
        <v>0</v>
      </c>
      <c r="N128" s="112"/>
      <c r="O128" s="53">
        <f t="shared" si="23"/>
        <v>0</v>
      </c>
      <c r="P128" s="53">
        <f t="shared" si="24"/>
        <v>0</v>
      </c>
    </row>
    <row r="129" spans="2:16">
      <c r="B129" t="str">
        <f t="shared" si="20"/>
        <v/>
      </c>
      <c r="C129" s="49">
        <f>IF(D94="","-",+C128+1)</f>
        <v>2051</v>
      </c>
      <c r="D129" s="462">
        <f>IF(F128+SUM(E$100:E128)=D$93,F128,D$93-SUM(E$100:E128))</f>
        <v>0</v>
      </c>
      <c r="E129" s="374">
        <f t="shared" si="29"/>
        <v>0</v>
      </c>
      <c r="F129" s="463">
        <f t="shared" si="30"/>
        <v>0</v>
      </c>
      <c r="G129" s="463">
        <f t="shared" si="31"/>
        <v>0</v>
      </c>
      <c r="H129" s="464">
        <f t="shared" si="34"/>
        <v>0</v>
      </c>
      <c r="I129" s="445">
        <f t="shared" si="33"/>
        <v>0</v>
      </c>
      <c r="J129" s="53">
        <f t="shared" si="21"/>
        <v>0</v>
      </c>
      <c r="K129" s="53"/>
      <c r="L129" s="112"/>
      <c r="M129" s="53">
        <f t="shared" si="22"/>
        <v>0</v>
      </c>
      <c r="N129" s="112"/>
      <c r="O129" s="53">
        <f t="shared" si="23"/>
        <v>0</v>
      </c>
      <c r="P129" s="53">
        <f t="shared" si="24"/>
        <v>0</v>
      </c>
    </row>
    <row r="130" spans="2:16">
      <c r="B130" t="str">
        <f t="shared" si="20"/>
        <v/>
      </c>
      <c r="C130" s="49">
        <f>IF(D94="","-",+C129+1)</f>
        <v>2052</v>
      </c>
      <c r="D130" s="462">
        <f>IF(F129+SUM(E$100:E129)=D$93,F129,D$93-SUM(E$100:E129))</f>
        <v>0</v>
      </c>
      <c r="E130" s="374">
        <f t="shared" si="29"/>
        <v>0</v>
      </c>
      <c r="F130" s="463">
        <f t="shared" si="30"/>
        <v>0</v>
      </c>
      <c r="G130" s="463">
        <f t="shared" si="31"/>
        <v>0</v>
      </c>
      <c r="H130" s="464">
        <f t="shared" si="34"/>
        <v>0</v>
      </c>
      <c r="I130" s="445">
        <f t="shared" si="33"/>
        <v>0</v>
      </c>
      <c r="J130" s="53">
        <f t="shared" si="21"/>
        <v>0</v>
      </c>
      <c r="K130" s="53"/>
      <c r="L130" s="112"/>
      <c r="M130" s="53">
        <f t="shared" si="22"/>
        <v>0</v>
      </c>
      <c r="N130" s="112"/>
      <c r="O130" s="53">
        <f t="shared" si="23"/>
        <v>0</v>
      </c>
      <c r="P130" s="53">
        <f t="shared" si="24"/>
        <v>0</v>
      </c>
    </row>
    <row r="131" spans="2:16">
      <c r="B131" t="str">
        <f t="shared" si="20"/>
        <v/>
      </c>
      <c r="C131" s="49">
        <f>IF(D94="","-",+C130+1)</f>
        <v>2053</v>
      </c>
      <c r="D131" s="462">
        <f>IF(F130+SUM(E$100:E130)=D$93,F130,D$93-SUM(E$100:E130))</f>
        <v>0</v>
      </c>
      <c r="E131" s="374">
        <f t="shared" si="29"/>
        <v>0</v>
      </c>
      <c r="F131" s="463">
        <f t="shared" si="30"/>
        <v>0</v>
      </c>
      <c r="G131" s="463">
        <f t="shared" si="31"/>
        <v>0</v>
      </c>
      <c r="H131" s="464">
        <f t="shared" si="34"/>
        <v>0</v>
      </c>
      <c r="I131" s="445">
        <f t="shared" si="33"/>
        <v>0</v>
      </c>
      <c r="J131" s="53">
        <f t="shared" si="21"/>
        <v>0</v>
      </c>
      <c r="K131" s="53"/>
      <c r="L131" s="112"/>
      <c r="M131" s="53">
        <f t="shared" si="22"/>
        <v>0</v>
      </c>
      <c r="N131" s="112"/>
      <c r="O131" s="53">
        <f t="shared" si="23"/>
        <v>0</v>
      </c>
      <c r="P131" s="53">
        <f t="shared" si="24"/>
        <v>0</v>
      </c>
    </row>
    <row r="132" spans="2:16">
      <c r="B132" t="str">
        <f t="shared" si="20"/>
        <v/>
      </c>
      <c r="C132" s="49">
        <f>IF(D94="","-",+C131+1)</f>
        <v>2054</v>
      </c>
      <c r="D132" s="462">
        <f>IF(F131+SUM(E$100:E131)=D$93,F131,D$93-SUM(E$100:E131))</f>
        <v>0</v>
      </c>
      <c r="E132" s="374">
        <f t="shared" si="29"/>
        <v>0</v>
      </c>
      <c r="F132" s="463">
        <f t="shared" si="30"/>
        <v>0</v>
      </c>
      <c r="G132" s="463">
        <f t="shared" si="31"/>
        <v>0</v>
      </c>
      <c r="H132" s="464">
        <f t="shared" si="34"/>
        <v>0</v>
      </c>
      <c r="I132" s="445">
        <f t="shared" si="33"/>
        <v>0</v>
      </c>
      <c r="J132" s="53">
        <f t="shared" ref="J132:J155" si="35">+I542-H542</f>
        <v>0</v>
      </c>
      <c r="K132" s="53"/>
      <c r="L132" s="112"/>
      <c r="M132" s="53">
        <f t="shared" ref="M132:M155" si="36">IF(L542&lt;&gt;0,+H542-L542,0)</f>
        <v>0</v>
      </c>
      <c r="N132" s="112"/>
      <c r="O132" s="53">
        <f t="shared" ref="O132:O155" si="37">IF(N542&lt;&gt;0,+I542-N542,0)</f>
        <v>0</v>
      </c>
      <c r="P132" s="53">
        <f t="shared" ref="P132:P155" si="38">+O542-M542</f>
        <v>0</v>
      </c>
    </row>
    <row r="133" spans="2:16">
      <c r="B133" t="str">
        <f t="shared" si="20"/>
        <v/>
      </c>
      <c r="C133" s="49">
        <f>IF(D94="","-",+C132+1)</f>
        <v>2055</v>
      </c>
      <c r="D133" s="462">
        <f>IF(F132+SUM(E$100:E132)=D$93,F132,D$93-SUM(E$100:E132))</f>
        <v>0</v>
      </c>
      <c r="E133" s="374">
        <f t="shared" si="29"/>
        <v>0</v>
      </c>
      <c r="F133" s="463">
        <f t="shared" si="30"/>
        <v>0</v>
      </c>
      <c r="G133" s="463">
        <f t="shared" si="31"/>
        <v>0</v>
      </c>
      <c r="H133" s="464">
        <f t="shared" si="34"/>
        <v>0</v>
      </c>
      <c r="I133" s="445">
        <f t="shared" si="33"/>
        <v>0</v>
      </c>
      <c r="J133" s="53">
        <f t="shared" si="35"/>
        <v>0</v>
      </c>
      <c r="K133" s="53"/>
      <c r="L133" s="112"/>
      <c r="M133" s="53">
        <f t="shared" si="36"/>
        <v>0</v>
      </c>
      <c r="N133" s="112"/>
      <c r="O133" s="53">
        <f t="shared" si="37"/>
        <v>0</v>
      </c>
      <c r="P133" s="53">
        <f t="shared" si="38"/>
        <v>0</v>
      </c>
    </row>
    <row r="134" spans="2:16">
      <c r="B134" t="str">
        <f t="shared" si="20"/>
        <v/>
      </c>
      <c r="C134" s="49">
        <f>IF(D94="","-",+C133+1)</f>
        <v>2056</v>
      </c>
      <c r="D134" s="462">
        <f>IF(F133+SUM(E$100:E133)=D$93,F133,D$93-SUM(E$100:E133))</f>
        <v>0</v>
      </c>
      <c r="E134" s="374">
        <f t="shared" si="29"/>
        <v>0</v>
      </c>
      <c r="F134" s="463">
        <f t="shared" si="30"/>
        <v>0</v>
      </c>
      <c r="G134" s="463">
        <f t="shared" si="31"/>
        <v>0</v>
      </c>
      <c r="H134" s="464">
        <f t="shared" si="34"/>
        <v>0</v>
      </c>
      <c r="I134" s="445">
        <f t="shared" si="33"/>
        <v>0</v>
      </c>
      <c r="J134" s="53">
        <f t="shared" si="35"/>
        <v>0</v>
      </c>
      <c r="K134" s="53"/>
      <c r="L134" s="112"/>
      <c r="M134" s="53">
        <f t="shared" si="36"/>
        <v>0</v>
      </c>
      <c r="N134" s="112"/>
      <c r="O134" s="53">
        <f t="shared" si="37"/>
        <v>0</v>
      </c>
      <c r="P134" s="53">
        <f t="shared" si="38"/>
        <v>0</v>
      </c>
    </row>
    <row r="135" spans="2:16">
      <c r="B135" t="str">
        <f t="shared" si="20"/>
        <v/>
      </c>
      <c r="C135" s="49">
        <f>IF(D94="","-",+C134+1)</f>
        <v>2057</v>
      </c>
      <c r="D135" s="462">
        <f>IF(F134+SUM(E$100:E134)=D$93,F134,D$93-SUM(E$100:E134))</f>
        <v>0</v>
      </c>
      <c r="E135" s="374">
        <f t="shared" si="29"/>
        <v>0</v>
      </c>
      <c r="F135" s="463">
        <f t="shared" si="30"/>
        <v>0</v>
      </c>
      <c r="G135" s="463">
        <f t="shared" si="31"/>
        <v>0</v>
      </c>
      <c r="H135" s="464">
        <f t="shared" si="34"/>
        <v>0</v>
      </c>
      <c r="I135" s="445">
        <f t="shared" si="33"/>
        <v>0</v>
      </c>
      <c r="J135" s="53">
        <f t="shared" si="35"/>
        <v>0</v>
      </c>
      <c r="K135" s="53"/>
      <c r="L135" s="112"/>
      <c r="M135" s="53">
        <f t="shared" si="36"/>
        <v>0</v>
      </c>
      <c r="N135" s="112"/>
      <c r="O135" s="53">
        <f t="shared" si="37"/>
        <v>0</v>
      </c>
      <c r="P135" s="53">
        <f t="shared" si="38"/>
        <v>0</v>
      </c>
    </row>
    <row r="136" spans="2:16">
      <c r="B136" t="str">
        <f t="shared" si="20"/>
        <v/>
      </c>
      <c r="C136" s="49">
        <f>IF(D94="","-",+C135+1)</f>
        <v>2058</v>
      </c>
      <c r="D136" s="462">
        <f>IF(F135+SUM(E$100:E135)=D$93,F135,D$93-SUM(E$100:E135))</f>
        <v>0</v>
      </c>
      <c r="E136" s="374">
        <f t="shared" si="29"/>
        <v>0</v>
      </c>
      <c r="F136" s="463">
        <f t="shared" si="30"/>
        <v>0</v>
      </c>
      <c r="G136" s="463">
        <f t="shared" si="31"/>
        <v>0</v>
      </c>
      <c r="H136" s="464">
        <f t="shared" si="34"/>
        <v>0</v>
      </c>
      <c r="I136" s="445">
        <f t="shared" si="33"/>
        <v>0</v>
      </c>
      <c r="J136" s="53">
        <f t="shared" si="35"/>
        <v>0</v>
      </c>
      <c r="K136" s="53"/>
      <c r="L136" s="112"/>
      <c r="M136" s="53">
        <f t="shared" si="36"/>
        <v>0</v>
      </c>
      <c r="N136" s="112"/>
      <c r="O136" s="53">
        <f t="shared" si="37"/>
        <v>0</v>
      </c>
      <c r="P136" s="53">
        <f t="shared" si="38"/>
        <v>0</v>
      </c>
    </row>
    <row r="137" spans="2:16">
      <c r="B137" t="str">
        <f t="shared" si="20"/>
        <v/>
      </c>
      <c r="C137" s="49">
        <f>IF(D94="","-",+C136+1)</f>
        <v>2059</v>
      </c>
      <c r="D137" s="462">
        <f>IF(F136+SUM(E$100:E136)=D$93,F136,D$93-SUM(E$100:E136))</f>
        <v>0</v>
      </c>
      <c r="E137" s="374">
        <f t="shared" si="29"/>
        <v>0</v>
      </c>
      <c r="F137" s="463">
        <f t="shared" si="30"/>
        <v>0</v>
      </c>
      <c r="G137" s="463">
        <f t="shared" si="31"/>
        <v>0</v>
      </c>
      <c r="H137" s="464">
        <f t="shared" si="34"/>
        <v>0</v>
      </c>
      <c r="I137" s="445">
        <f t="shared" si="33"/>
        <v>0</v>
      </c>
      <c r="J137" s="53">
        <f t="shared" si="35"/>
        <v>0</v>
      </c>
      <c r="K137" s="53"/>
      <c r="L137" s="112"/>
      <c r="M137" s="53">
        <f t="shared" si="36"/>
        <v>0</v>
      </c>
      <c r="N137" s="112"/>
      <c r="O137" s="53">
        <f t="shared" si="37"/>
        <v>0</v>
      </c>
      <c r="P137" s="53">
        <f t="shared" si="38"/>
        <v>0</v>
      </c>
    </row>
    <row r="138" spans="2:16">
      <c r="B138" t="str">
        <f t="shared" si="20"/>
        <v/>
      </c>
      <c r="C138" s="49">
        <f>IF(D94="","-",+C137+1)</f>
        <v>2060</v>
      </c>
      <c r="D138" s="462">
        <f>IF(F137+SUM(E$100:E137)=D$93,F137,D$93-SUM(E$100:E137))</f>
        <v>0</v>
      </c>
      <c r="E138" s="374">
        <f t="shared" si="29"/>
        <v>0</v>
      </c>
      <c r="F138" s="463">
        <f t="shared" si="30"/>
        <v>0</v>
      </c>
      <c r="G138" s="463">
        <f t="shared" si="31"/>
        <v>0</v>
      </c>
      <c r="H138" s="464">
        <f t="shared" si="34"/>
        <v>0</v>
      </c>
      <c r="I138" s="445">
        <f t="shared" si="33"/>
        <v>0</v>
      </c>
      <c r="J138" s="53">
        <f t="shared" si="35"/>
        <v>0</v>
      </c>
      <c r="K138" s="53"/>
      <c r="L138" s="112"/>
      <c r="M138" s="53">
        <f t="shared" si="36"/>
        <v>0</v>
      </c>
      <c r="N138" s="112"/>
      <c r="O138" s="53">
        <f t="shared" si="37"/>
        <v>0</v>
      </c>
      <c r="P138" s="53">
        <f t="shared" si="38"/>
        <v>0</v>
      </c>
    </row>
    <row r="139" spans="2:16">
      <c r="B139" t="str">
        <f t="shared" si="20"/>
        <v/>
      </c>
      <c r="C139" s="49">
        <f>IF(D94="","-",+C138+1)</f>
        <v>2061</v>
      </c>
      <c r="D139" s="462">
        <f>IF(F138+SUM(E$100:E138)=D$93,F138,D$93-SUM(E$100:E138))</f>
        <v>0</v>
      </c>
      <c r="E139" s="374">
        <f t="shared" si="29"/>
        <v>0</v>
      </c>
      <c r="F139" s="463">
        <f t="shared" si="30"/>
        <v>0</v>
      </c>
      <c r="G139" s="463">
        <f t="shared" si="31"/>
        <v>0</v>
      </c>
      <c r="H139" s="464">
        <f t="shared" si="34"/>
        <v>0</v>
      </c>
      <c r="I139" s="445">
        <f t="shared" si="33"/>
        <v>0</v>
      </c>
      <c r="J139" s="53">
        <f t="shared" si="35"/>
        <v>0</v>
      </c>
      <c r="K139" s="53"/>
      <c r="L139" s="112"/>
      <c r="M139" s="53">
        <f t="shared" si="36"/>
        <v>0</v>
      </c>
      <c r="N139" s="112"/>
      <c r="O139" s="53">
        <f t="shared" si="37"/>
        <v>0</v>
      </c>
      <c r="P139" s="53">
        <f t="shared" si="38"/>
        <v>0</v>
      </c>
    </row>
    <row r="140" spans="2:16">
      <c r="B140" t="str">
        <f t="shared" si="20"/>
        <v/>
      </c>
      <c r="C140" s="49">
        <f>IF(D94="","-",+C139+1)</f>
        <v>2062</v>
      </c>
      <c r="D140" s="462">
        <f>IF(F139+SUM(E$100:E139)=D$93,F139,D$93-SUM(E$100:E139))</f>
        <v>0</v>
      </c>
      <c r="E140" s="374">
        <f t="shared" si="29"/>
        <v>0</v>
      </c>
      <c r="F140" s="463">
        <f t="shared" si="30"/>
        <v>0</v>
      </c>
      <c r="G140" s="463">
        <f t="shared" si="31"/>
        <v>0</v>
      </c>
      <c r="H140" s="464">
        <f t="shared" si="34"/>
        <v>0</v>
      </c>
      <c r="I140" s="445">
        <f t="shared" si="33"/>
        <v>0</v>
      </c>
      <c r="J140" s="53">
        <f t="shared" si="35"/>
        <v>0</v>
      </c>
      <c r="K140" s="53"/>
      <c r="L140" s="112"/>
      <c r="M140" s="53">
        <f t="shared" si="36"/>
        <v>0</v>
      </c>
      <c r="N140" s="112"/>
      <c r="O140" s="53">
        <f t="shared" si="37"/>
        <v>0</v>
      </c>
      <c r="P140" s="53">
        <f t="shared" si="38"/>
        <v>0</v>
      </c>
    </row>
    <row r="141" spans="2:16">
      <c r="B141" t="str">
        <f t="shared" si="20"/>
        <v/>
      </c>
      <c r="C141" s="49">
        <f>IF(D94="","-",+C140+1)</f>
        <v>2063</v>
      </c>
      <c r="D141" s="462">
        <f>IF(F140+SUM(E$100:E140)=D$93,F140,D$93-SUM(E$100:E140))</f>
        <v>0</v>
      </c>
      <c r="E141" s="374">
        <f t="shared" si="29"/>
        <v>0</v>
      </c>
      <c r="F141" s="463">
        <f t="shared" si="30"/>
        <v>0</v>
      </c>
      <c r="G141" s="463">
        <f t="shared" si="31"/>
        <v>0</v>
      </c>
      <c r="H141" s="464">
        <f t="shared" si="34"/>
        <v>0</v>
      </c>
      <c r="I141" s="445">
        <f t="shared" si="33"/>
        <v>0</v>
      </c>
      <c r="J141" s="53">
        <f t="shared" si="35"/>
        <v>0</v>
      </c>
      <c r="K141" s="53"/>
      <c r="L141" s="112"/>
      <c r="M141" s="53">
        <f t="shared" si="36"/>
        <v>0</v>
      </c>
      <c r="N141" s="112"/>
      <c r="O141" s="53">
        <f t="shared" si="37"/>
        <v>0</v>
      </c>
      <c r="P141" s="53">
        <f t="shared" si="38"/>
        <v>0</v>
      </c>
    </row>
    <row r="142" spans="2:16">
      <c r="B142" t="str">
        <f t="shared" si="20"/>
        <v/>
      </c>
      <c r="C142" s="49">
        <f>IF(D94="","-",+C141+1)</f>
        <v>2064</v>
      </c>
      <c r="D142" s="462">
        <f>IF(F141+SUM(E$100:E141)=D$93,F141,D$93-SUM(E$100:E141))</f>
        <v>0</v>
      </c>
      <c r="E142" s="374">
        <f t="shared" si="29"/>
        <v>0</v>
      </c>
      <c r="F142" s="463">
        <f t="shared" si="30"/>
        <v>0</v>
      </c>
      <c r="G142" s="463">
        <f t="shared" si="31"/>
        <v>0</v>
      </c>
      <c r="H142" s="464">
        <f t="shared" si="34"/>
        <v>0</v>
      </c>
      <c r="I142" s="445">
        <f t="shared" si="33"/>
        <v>0</v>
      </c>
      <c r="J142" s="53">
        <f t="shared" si="35"/>
        <v>0</v>
      </c>
      <c r="K142" s="53"/>
      <c r="L142" s="112"/>
      <c r="M142" s="53">
        <f t="shared" si="36"/>
        <v>0</v>
      </c>
      <c r="N142" s="112"/>
      <c r="O142" s="53">
        <f t="shared" si="37"/>
        <v>0</v>
      </c>
      <c r="P142" s="53">
        <f t="shared" si="38"/>
        <v>0</v>
      </c>
    </row>
    <row r="143" spans="2:16">
      <c r="B143" t="str">
        <f t="shared" si="20"/>
        <v/>
      </c>
      <c r="C143" s="49">
        <f>IF(D94="","-",+C142+1)</f>
        <v>2065</v>
      </c>
      <c r="D143" s="462">
        <f>IF(F142+SUM(E$100:E142)=D$93,F142,D$93-SUM(E$100:E142))</f>
        <v>0</v>
      </c>
      <c r="E143" s="374">
        <f t="shared" si="29"/>
        <v>0</v>
      </c>
      <c r="F143" s="463">
        <f t="shared" si="30"/>
        <v>0</v>
      </c>
      <c r="G143" s="463">
        <f t="shared" si="31"/>
        <v>0</v>
      </c>
      <c r="H143" s="464">
        <f t="shared" si="34"/>
        <v>0</v>
      </c>
      <c r="I143" s="445">
        <f t="shared" si="33"/>
        <v>0</v>
      </c>
      <c r="J143" s="53">
        <f t="shared" si="35"/>
        <v>0</v>
      </c>
      <c r="K143" s="53"/>
      <c r="L143" s="112"/>
      <c r="M143" s="53">
        <f t="shared" si="36"/>
        <v>0</v>
      </c>
      <c r="N143" s="112"/>
      <c r="O143" s="53">
        <f t="shared" si="37"/>
        <v>0</v>
      </c>
      <c r="P143" s="53">
        <f t="shared" si="38"/>
        <v>0</v>
      </c>
    </row>
    <row r="144" spans="2:16">
      <c r="B144" t="str">
        <f t="shared" si="20"/>
        <v/>
      </c>
      <c r="C144" s="49">
        <f>IF(D94="","-",+C143+1)</f>
        <v>2066</v>
      </c>
      <c r="D144" s="462">
        <f>IF(F143+SUM(E$100:E143)=D$93,F143,D$93-SUM(E$100:E143))</f>
        <v>0</v>
      </c>
      <c r="E144" s="374">
        <f t="shared" si="29"/>
        <v>0</v>
      </c>
      <c r="F144" s="463">
        <f t="shared" si="30"/>
        <v>0</v>
      </c>
      <c r="G144" s="463">
        <f t="shared" si="31"/>
        <v>0</v>
      </c>
      <c r="H144" s="464">
        <f t="shared" si="34"/>
        <v>0</v>
      </c>
      <c r="I144" s="445">
        <f t="shared" si="33"/>
        <v>0</v>
      </c>
      <c r="J144" s="53">
        <f t="shared" si="35"/>
        <v>0</v>
      </c>
      <c r="K144" s="53"/>
      <c r="L144" s="112"/>
      <c r="M144" s="53">
        <f t="shared" si="36"/>
        <v>0</v>
      </c>
      <c r="N144" s="112"/>
      <c r="O144" s="53">
        <f t="shared" si="37"/>
        <v>0</v>
      </c>
      <c r="P144" s="53">
        <f t="shared" si="38"/>
        <v>0</v>
      </c>
    </row>
    <row r="145" spans="2:16">
      <c r="B145" t="str">
        <f t="shared" si="20"/>
        <v/>
      </c>
      <c r="C145" s="49">
        <f>IF(D94="","-",+C144+1)</f>
        <v>2067</v>
      </c>
      <c r="D145" s="462">
        <f>IF(F144+SUM(E$100:E144)=D$93,F144,D$93-SUM(E$100:E144))</f>
        <v>0</v>
      </c>
      <c r="E145" s="374">
        <f t="shared" si="29"/>
        <v>0</v>
      </c>
      <c r="F145" s="463">
        <f t="shared" si="30"/>
        <v>0</v>
      </c>
      <c r="G145" s="463">
        <f t="shared" si="31"/>
        <v>0</v>
      </c>
      <c r="H145" s="464">
        <f t="shared" si="34"/>
        <v>0</v>
      </c>
      <c r="I145" s="445">
        <f t="shared" si="33"/>
        <v>0</v>
      </c>
      <c r="J145" s="53">
        <f t="shared" si="35"/>
        <v>0</v>
      </c>
      <c r="K145" s="53"/>
      <c r="L145" s="112"/>
      <c r="M145" s="53">
        <f t="shared" si="36"/>
        <v>0</v>
      </c>
      <c r="N145" s="112"/>
      <c r="O145" s="53">
        <f t="shared" si="37"/>
        <v>0</v>
      </c>
      <c r="P145" s="53">
        <f t="shared" si="38"/>
        <v>0</v>
      </c>
    </row>
    <row r="146" spans="2:16">
      <c r="B146" t="str">
        <f t="shared" si="20"/>
        <v/>
      </c>
      <c r="C146" s="49">
        <f>IF(D94="","-",+C145+1)</f>
        <v>2068</v>
      </c>
      <c r="D146" s="462">
        <f>IF(F145+SUM(E$100:E145)=D$93,F145,D$93-SUM(E$100:E145))</f>
        <v>0</v>
      </c>
      <c r="E146" s="374">
        <f t="shared" si="29"/>
        <v>0</v>
      </c>
      <c r="F146" s="463">
        <f t="shared" si="30"/>
        <v>0</v>
      </c>
      <c r="G146" s="463">
        <f t="shared" si="31"/>
        <v>0</v>
      </c>
      <c r="H146" s="464">
        <f t="shared" si="34"/>
        <v>0</v>
      </c>
      <c r="I146" s="445">
        <f t="shared" si="33"/>
        <v>0</v>
      </c>
      <c r="J146" s="53">
        <f t="shared" si="35"/>
        <v>0</v>
      </c>
      <c r="K146" s="53"/>
      <c r="L146" s="112"/>
      <c r="M146" s="53">
        <f t="shared" si="36"/>
        <v>0</v>
      </c>
      <c r="N146" s="112"/>
      <c r="O146" s="53">
        <f t="shared" si="37"/>
        <v>0</v>
      </c>
      <c r="P146" s="53">
        <f t="shared" si="38"/>
        <v>0</v>
      </c>
    </row>
    <row r="147" spans="2:16">
      <c r="B147" t="str">
        <f t="shared" si="20"/>
        <v/>
      </c>
      <c r="C147" s="49">
        <f>IF(D94="","-",+C146+1)</f>
        <v>2069</v>
      </c>
      <c r="D147" s="462">
        <f>IF(F146+SUM(E$100:E146)=D$93,F146,D$93-SUM(E$100:E146))</f>
        <v>0</v>
      </c>
      <c r="E147" s="374">
        <f t="shared" si="29"/>
        <v>0</v>
      </c>
      <c r="F147" s="463">
        <f t="shared" si="30"/>
        <v>0</v>
      </c>
      <c r="G147" s="463">
        <f t="shared" si="31"/>
        <v>0</v>
      </c>
      <c r="H147" s="464">
        <f t="shared" si="34"/>
        <v>0</v>
      </c>
      <c r="I147" s="445">
        <f t="shared" si="33"/>
        <v>0</v>
      </c>
      <c r="J147" s="53">
        <f t="shared" si="35"/>
        <v>0</v>
      </c>
      <c r="K147" s="53"/>
      <c r="L147" s="112"/>
      <c r="M147" s="53">
        <f t="shared" si="36"/>
        <v>0</v>
      </c>
      <c r="N147" s="112"/>
      <c r="O147" s="53">
        <f t="shared" si="37"/>
        <v>0</v>
      </c>
      <c r="P147" s="53">
        <f t="shared" si="38"/>
        <v>0</v>
      </c>
    </row>
    <row r="148" spans="2:16">
      <c r="B148" t="str">
        <f t="shared" si="20"/>
        <v/>
      </c>
      <c r="C148" s="49">
        <f>IF(D94="","-",+C147+1)</f>
        <v>2070</v>
      </c>
      <c r="D148" s="462">
        <f>IF(F147+SUM(E$100:E147)=D$93,F147,D$93-SUM(E$100:E147))</f>
        <v>0</v>
      </c>
      <c r="E148" s="374">
        <f t="shared" si="29"/>
        <v>0</v>
      </c>
      <c r="F148" s="463">
        <f t="shared" si="30"/>
        <v>0</v>
      </c>
      <c r="G148" s="463">
        <f t="shared" si="31"/>
        <v>0</v>
      </c>
      <c r="H148" s="464">
        <f t="shared" si="34"/>
        <v>0</v>
      </c>
      <c r="I148" s="445">
        <f t="shared" si="33"/>
        <v>0</v>
      </c>
      <c r="J148" s="53">
        <f t="shared" si="35"/>
        <v>0</v>
      </c>
      <c r="K148" s="53"/>
      <c r="L148" s="112"/>
      <c r="M148" s="53">
        <f t="shared" si="36"/>
        <v>0</v>
      </c>
      <c r="N148" s="112"/>
      <c r="O148" s="53">
        <f t="shared" si="37"/>
        <v>0</v>
      </c>
      <c r="P148" s="53">
        <f t="shared" si="38"/>
        <v>0</v>
      </c>
    </row>
    <row r="149" spans="2:16">
      <c r="B149" t="str">
        <f t="shared" si="20"/>
        <v/>
      </c>
      <c r="C149" s="49">
        <f>IF(D94="","-",+C148+1)</f>
        <v>2071</v>
      </c>
      <c r="D149" s="462">
        <f>IF(F148+SUM(E$100:E148)=D$93,F148,D$93-SUM(E$100:E148))</f>
        <v>0</v>
      </c>
      <c r="E149" s="374">
        <f t="shared" si="29"/>
        <v>0</v>
      </c>
      <c r="F149" s="463">
        <f t="shared" si="30"/>
        <v>0</v>
      </c>
      <c r="G149" s="463">
        <f t="shared" si="31"/>
        <v>0</v>
      </c>
      <c r="H149" s="464">
        <f t="shared" si="34"/>
        <v>0</v>
      </c>
      <c r="I149" s="445">
        <f t="shared" si="33"/>
        <v>0</v>
      </c>
      <c r="J149" s="53">
        <f t="shared" si="35"/>
        <v>0</v>
      </c>
      <c r="K149" s="53"/>
      <c r="L149" s="112"/>
      <c r="M149" s="53">
        <f t="shared" si="36"/>
        <v>0</v>
      </c>
      <c r="N149" s="112"/>
      <c r="O149" s="53">
        <f t="shared" si="37"/>
        <v>0</v>
      </c>
      <c r="P149" s="53">
        <f t="shared" si="38"/>
        <v>0</v>
      </c>
    </row>
    <row r="150" spans="2:16">
      <c r="B150" t="str">
        <f t="shared" si="20"/>
        <v/>
      </c>
      <c r="C150" s="49">
        <f>IF(D94="","-",+C149+1)</f>
        <v>2072</v>
      </c>
      <c r="D150" s="462">
        <f>IF(F149+SUM(E$100:E149)=D$93,F149,D$93-SUM(E$100:E149))</f>
        <v>0</v>
      </c>
      <c r="E150" s="374">
        <f t="shared" si="29"/>
        <v>0</v>
      </c>
      <c r="F150" s="463">
        <f t="shared" si="30"/>
        <v>0</v>
      </c>
      <c r="G150" s="463">
        <f t="shared" si="31"/>
        <v>0</v>
      </c>
      <c r="H150" s="464">
        <f t="shared" si="34"/>
        <v>0</v>
      </c>
      <c r="I150" s="445">
        <f t="shared" si="33"/>
        <v>0</v>
      </c>
      <c r="J150" s="53">
        <f t="shared" si="35"/>
        <v>0</v>
      </c>
      <c r="K150" s="53"/>
      <c r="L150" s="112"/>
      <c r="M150" s="53">
        <f t="shared" si="36"/>
        <v>0</v>
      </c>
      <c r="N150" s="112"/>
      <c r="O150" s="53">
        <f t="shared" si="37"/>
        <v>0</v>
      </c>
      <c r="P150" s="53">
        <f t="shared" si="38"/>
        <v>0</v>
      </c>
    </row>
    <row r="151" spans="2:16">
      <c r="B151" t="str">
        <f t="shared" si="20"/>
        <v/>
      </c>
      <c r="C151" s="49">
        <f>IF(D94="","-",+C150+1)</f>
        <v>2073</v>
      </c>
      <c r="D151" s="462">
        <f>IF(F150+SUM(E$100:E150)=D$93,F150,D$93-SUM(E$100:E150))</f>
        <v>0</v>
      </c>
      <c r="E151" s="374">
        <f t="shared" si="29"/>
        <v>0</v>
      </c>
      <c r="F151" s="463">
        <f t="shared" si="30"/>
        <v>0</v>
      </c>
      <c r="G151" s="463">
        <f t="shared" si="31"/>
        <v>0</v>
      </c>
      <c r="H151" s="464">
        <f t="shared" si="34"/>
        <v>0</v>
      </c>
      <c r="I151" s="445">
        <f t="shared" si="33"/>
        <v>0</v>
      </c>
      <c r="J151" s="53">
        <f t="shared" si="35"/>
        <v>0</v>
      </c>
      <c r="K151" s="53"/>
      <c r="L151" s="112"/>
      <c r="M151" s="53">
        <f t="shared" si="36"/>
        <v>0</v>
      </c>
      <c r="N151" s="112"/>
      <c r="O151" s="53">
        <f t="shared" si="37"/>
        <v>0</v>
      </c>
      <c r="P151" s="53">
        <f t="shared" si="38"/>
        <v>0</v>
      </c>
    </row>
    <row r="152" spans="2:16">
      <c r="B152" t="str">
        <f t="shared" si="20"/>
        <v/>
      </c>
      <c r="C152" s="49">
        <f>IF(D94="","-",+C151+1)</f>
        <v>2074</v>
      </c>
      <c r="D152" s="462">
        <f>IF(F151+SUM(E$100:E151)=D$93,F151,D$93-SUM(E$100:E151))</f>
        <v>0</v>
      </c>
      <c r="E152" s="374">
        <f t="shared" si="29"/>
        <v>0</v>
      </c>
      <c r="F152" s="463">
        <f t="shared" si="30"/>
        <v>0</v>
      </c>
      <c r="G152" s="463">
        <f t="shared" si="31"/>
        <v>0</v>
      </c>
      <c r="H152" s="464">
        <f t="shared" si="34"/>
        <v>0</v>
      </c>
      <c r="I152" s="445">
        <f t="shared" si="33"/>
        <v>0</v>
      </c>
      <c r="J152" s="53">
        <f t="shared" si="35"/>
        <v>0</v>
      </c>
      <c r="K152" s="53"/>
      <c r="L152" s="112"/>
      <c r="M152" s="53">
        <f t="shared" si="36"/>
        <v>0</v>
      </c>
      <c r="N152" s="112"/>
      <c r="O152" s="53">
        <f t="shared" si="37"/>
        <v>0</v>
      </c>
      <c r="P152" s="53">
        <f t="shared" si="38"/>
        <v>0</v>
      </c>
    </row>
    <row r="153" spans="2:16">
      <c r="B153" t="str">
        <f t="shared" si="20"/>
        <v/>
      </c>
      <c r="C153" s="49">
        <f>IF(D94="","-",+C152+1)</f>
        <v>2075</v>
      </c>
      <c r="D153" s="462">
        <f>IF(F152+SUM(E$100:E152)=D$93,F152,D$93-SUM(E$100:E152))</f>
        <v>0</v>
      </c>
      <c r="E153" s="374">
        <f t="shared" si="29"/>
        <v>0</v>
      </c>
      <c r="F153" s="463">
        <f t="shared" si="30"/>
        <v>0</v>
      </c>
      <c r="G153" s="463">
        <f t="shared" si="31"/>
        <v>0</v>
      </c>
      <c r="H153" s="464">
        <f t="shared" si="34"/>
        <v>0</v>
      </c>
      <c r="I153" s="445">
        <f t="shared" si="33"/>
        <v>0</v>
      </c>
      <c r="J153" s="53">
        <f t="shared" si="35"/>
        <v>0</v>
      </c>
      <c r="K153" s="53"/>
      <c r="L153" s="112"/>
      <c r="M153" s="53">
        <f t="shared" si="36"/>
        <v>0</v>
      </c>
      <c r="N153" s="112"/>
      <c r="O153" s="53">
        <f t="shared" si="37"/>
        <v>0</v>
      </c>
      <c r="P153" s="53">
        <f t="shared" si="38"/>
        <v>0</v>
      </c>
    </row>
    <row r="154" spans="2:16">
      <c r="B154" t="str">
        <f t="shared" si="20"/>
        <v/>
      </c>
      <c r="C154" s="49">
        <f>IF(D94="","-",+C153+1)</f>
        <v>2076</v>
      </c>
      <c r="D154" s="462">
        <f>IF(F153+SUM(E$100:E153)=D$93,F153,D$93-SUM(E$100:E153))</f>
        <v>0</v>
      </c>
      <c r="E154" s="374">
        <f t="shared" si="29"/>
        <v>0</v>
      </c>
      <c r="F154" s="463">
        <f t="shared" si="30"/>
        <v>0</v>
      </c>
      <c r="G154" s="463">
        <f t="shared" si="31"/>
        <v>0</v>
      </c>
      <c r="H154" s="464">
        <f t="shared" si="34"/>
        <v>0</v>
      </c>
      <c r="I154" s="445">
        <f t="shared" si="33"/>
        <v>0</v>
      </c>
      <c r="J154" s="53">
        <f t="shared" si="35"/>
        <v>0</v>
      </c>
      <c r="K154" s="53"/>
      <c r="L154" s="112"/>
      <c r="M154" s="53">
        <f t="shared" si="36"/>
        <v>0</v>
      </c>
      <c r="N154" s="112"/>
      <c r="O154" s="53">
        <f t="shared" si="37"/>
        <v>0</v>
      </c>
      <c r="P154" s="53">
        <f t="shared" si="38"/>
        <v>0</v>
      </c>
    </row>
    <row r="155" spans="2:16" ht="13" thickBot="1">
      <c r="B155" t="str">
        <f t="shared" si="20"/>
        <v/>
      </c>
      <c r="C155" s="58">
        <f>IF(D94="","-",+C154+1)</f>
        <v>2077</v>
      </c>
      <c r="D155" s="465">
        <f>IF(F154+SUM(E$100:E154)=D$93,F154,D$93-SUM(E$100:E154))</f>
        <v>0</v>
      </c>
      <c r="E155" s="386">
        <f t="shared" si="29"/>
        <v>0</v>
      </c>
      <c r="F155" s="466">
        <f t="shared" si="30"/>
        <v>0</v>
      </c>
      <c r="G155" s="466">
        <f t="shared" si="31"/>
        <v>0</v>
      </c>
      <c r="H155" s="464">
        <f t="shared" si="34"/>
        <v>0</v>
      </c>
      <c r="I155" s="442">
        <f t="shared" si="33"/>
        <v>0</v>
      </c>
      <c r="J155" s="63">
        <f t="shared" si="35"/>
        <v>0</v>
      </c>
      <c r="K155" s="53"/>
      <c r="L155" s="113"/>
      <c r="M155" s="63">
        <f t="shared" si="36"/>
        <v>0</v>
      </c>
      <c r="N155" s="113"/>
      <c r="O155" s="63">
        <f t="shared" si="37"/>
        <v>0</v>
      </c>
      <c r="P155" s="63">
        <f t="shared" si="38"/>
        <v>0</v>
      </c>
    </row>
    <row r="156" spans="2:16">
      <c r="C156" s="11" t="s">
        <v>75</v>
      </c>
      <c r="D156" s="13"/>
      <c r="E156" s="13">
        <f>SUM(E100:E155)</f>
        <v>6667708.0000000019</v>
      </c>
      <c r="F156" s="13"/>
      <c r="G156" s="13"/>
      <c r="H156" s="13">
        <f>SUM(H100:H155)</f>
        <v>13543664.934840646</v>
      </c>
      <c r="I156" s="13">
        <f>SUM(I100:I155)</f>
        <v>13543664.934840646</v>
      </c>
      <c r="J156" s="13">
        <f>SUM(J100:J155)</f>
        <v>0</v>
      </c>
      <c r="K156" s="13"/>
      <c r="L156" s="13"/>
      <c r="M156" s="13"/>
      <c r="N156" s="13"/>
      <c r="O156" s="13"/>
      <c r="P156" s="1"/>
    </row>
    <row r="157" spans="2:16">
      <c r="C157" t="s">
        <v>90</v>
      </c>
      <c r="D157" s="2"/>
      <c r="E157" s="1"/>
      <c r="F157" s="1"/>
      <c r="G157" s="1"/>
      <c r="H157" s="1"/>
      <c r="I157" s="3"/>
      <c r="J157" s="3"/>
      <c r="K157" s="13"/>
      <c r="L157" s="3"/>
      <c r="M157" s="3"/>
      <c r="N157" s="3"/>
      <c r="O157" s="3"/>
      <c r="P157" s="1"/>
    </row>
    <row r="158" spans="2:16">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15" priority="1" stopIfTrue="1" operator="equal">
      <formula>$I$10</formula>
    </cfRule>
  </conditionalFormatting>
  <conditionalFormatting sqref="C100:C155">
    <cfRule type="cellIs" dxfId="14" priority="3" stopIfTrue="1" operator="equal">
      <formula>$J$93</formula>
    </cfRule>
  </conditionalFormatting>
  <pageMargins left="0.5" right="0.25" top="1" bottom="0.5" header="0.25" footer="0.5"/>
  <pageSetup scale="47" orientation="landscape" r:id="rId1"/>
  <headerFooter>
    <oddHeader xml:space="preserve">&amp;R&amp;18AEPTCo - SPP Formula Rate
&amp;A TCOS - Worksheets F and G
Section IV -- (BPU Project Tables)
Page: &amp;P of &amp;N
</oddHeader>
    <oddFooter>&amp;L&amp;A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63"/>
  <sheetViews>
    <sheetView topLeftCell="A81" zoomScale="80" zoomScaleNormal="80" workbookViewId="0">
      <selection activeCell="L100" sqref="L100:N100"/>
    </sheetView>
  </sheetViews>
  <sheetFormatPr defaultRowHeight="12.5"/>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23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1128397.597246838</v>
      </c>
      <c r="P5" s="1"/>
    </row>
    <row r="6" spans="1:16" ht="15.5">
      <c r="C6" s="6"/>
      <c r="D6" s="2"/>
      <c r="E6" s="1"/>
      <c r="F6" s="1"/>
      <c r="G6" s="1"/>
      <c r="H6" s="20"/>
      <c r="I6" s="20"/>
      <c r="J6" s="21"/>
      <c r="K6" s="22" t="s">
        <v>243</v>
      </c>
      <c r="L6" s="23"/>
      <c r="M6" s="1"/>
      <c r="N6" s="24">
        <f>VLOOKUP(I10,C17:I73,6)</f>
        <v>1128397.597246838</v>
      </c>
      <c r="O6" s="1"/>
      <c r="P6" s="1"/>
    </row>
    <row r="7" spans="1:16" ht="13.5" thickBot="1">
      <c r="C7" s="25" t="s">
        <v>46</v>
      </c>
      <c r="D7" s="469" t="s">
        <v>323</v>
      </c>
      <c r="E7" s="1"/>
      <c r="F7" s="1"/>
      <c r="G7" s="1"/>
      <c r="H7" s="3"/>
      <c r="I7" s="3"/>
      <c r="J7" s="13"/>
      <c r="K7" s="26" t="s">
        <v>47</v>
      </c>
      <c r="L7" s="27"/>
      <c r="M7" s="27"/>
      <c r="N7" s="28">
        <f>+N6-N5</f>
        <v>0</v>
      </c>
      <c r="O7" s="1"/>
      <c r="P7" s="1"/>
    </row>
    <row r="8" spans="1:16" ht="13.5" thickBot="1">
      <c r="C8" s="29"/>
      <c r="D8" s="83"/>
      <c r="E8" s="10"/>
      <c r="F8" s="10"/>
      <c r="G8" s="10"/>
      <c r="H8" s="10"/>
      <c r="I8" s="10"/>
      <c r="J8" s="10"/>
      <c r="K8" s="10"/>
      <c r="L8" s="10"/>
      <c r="M8" s="10"/>
      <c r="N8" s="10"/>
      <c r="O8" s="10"/>
      <c r="P8" s="1"/>
    </row>
    <row r="9" spans="1:16" ht="13.5" thickBot="1">
      <c r="C9" s="30" t="s">
        <v>48</v>
      </c>
      <c r="D9" s="89" t="s">
        <v>324</v>
      </c>
      <c r="E9" s="461" t="s">
        <v>325</v>
      </c>
      <c r="F9" s="31"/>
      <c r="G9" s="472" t="s">
        <v>347</v>
      </c>
      <c r="H9" s="31"/>
      <c r="I9" s="32"/>
      <c r="J9" s="33"/>
      <c r="P9" s="1"/>
    </row>
    <row r="10" spans="1:16" ht="13">
      <c r="C10" s="34" t="s">
        <v>49</v>
      </c>
      <c r="D10" s="35">
        <v>19525366.93564127</v>
      </c>
      <c r="E10" s="1" t="s">
        <v>50</v>
      </c>
      <c r="G10" s="2"/>
      <c r="H10" s="2"/>
      <c r="I10" s="36">
        <f>+'OKT.WS.F.BPU.ATRR.Projected'!R101</f>
        <v>2026</v>
      </c>
      <c r="J10" s="33"/>
      <c r="K10" s="13" t="s">
        <v>51</v>
      </c>
      <c r="O10" s="1"/>
      <c r="P10" s="1"/>
    </row>
    <row r="11" spans="1:16">
      <c r="C11" s="34" t="s">
        <v>52</v>
      </c>
      <c r="D11" s="35">
        <v>2025</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
        <v>10</v>
      </c>
      <c r="E12" s="34" t="s">
        <v>55</v>
      </c>
      <c r="F12" s="2"/>
      <c r="I12" s="40">
        <f>'OKT.WS.F.BPU.ATRR.Projected'!$F$79</f>
        <v>0.1095320357910306</v>
      </c>
      <c r="J12" s="7"/>
      <c r="K12" t="s">
        <v>56</v>
      </c>
      <c r="O12" s="1"/>
      <c r="P12" s="1"/>
    </row>
    <row r="13" spans="1:16">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650845.56452137569</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3" thickBot="1">
      <c r="B17" t="str">
        <f t="shared" ref="B17:B71" si="0">IF(D17=F16,"","IU")</f>
        <v>IU</v>
      </c>
      <c r="C17" s="49">
        <f>IF(D11= "","-",D11)</f>
        <v>2025</v>
      </c>
      <c r="D17" s="112">
        <v>0</v>
      </c>
      <c r="E17" s="112">
        <v>201061.92204301074</v>
      </c>
      <c r="F17" s="112">
        <v>10483943.077956989</v>
      </c>
      <c r="G17" s="112">
        <v>798288.30041797447</v>
      </c>
      <c r="H17" s="112">
        <v>798288.30041797447</v>
      </c>
      <c r="I17" s="51">
        <f t="shared" ref="I17:I71" si="1">H17-G17</f>
        <v>0</v>
      </c>
      <c r="J17" s="51"/>
      <c r="K17" s="114">
        <f>+G17</f>
        <v>798288.30041797447</v>
      </c>
      <c r="L17" s="52">
        <f t="shared" ref="L17" si="2">IF(K17&lt;&gt;0,+G17-K17,0)</f>
        <v>0</v>
      </c>
      <c r="M17" s="114">
        <f>+H17</f>
        <v>798288.30041797447</v>
      </c>
      <c r="N17" s="52">
        <f t="shared" ref="N17" si="3">IF(M17&lt;&gt;0,+H17-M17,0)</f>
        <v>0</v>
      </c>
      <c r="O17" s="53">
        <f t="shared" ref="O17" si="4">+N17-L17</f>
        <v>0</v>
      </c>
      <c r="P17" s="1"/>
    </row>
    <row r="18" spans="2:16">
      <c r="B18" t="str">
        <f t="shared" si="0"/>
        <v>IU</v>
      </c>
      <c r="C18" s="49">
        <f>IF(D11="","-",+C17+1)</f>
        <v>2026</v>
      </c>
      <c r="D18" s="112">
        <v>7692018.4929470439</v>
      </c>
      <c r="E18" s="112">
        <v>263102.68049966847</v>
      </c>
      <c r="F18" s="112">
        <v>7428915.8124473756</v>
      </c>
      <c r="G18" s="112">
        <v>1128397.597246838</v>
      </c>
      <c r="H18" s="112">
        <v>1128397.597246838</v>
      </c>
      <c r="I18" s="51">
        <f t="shared" si="1"/>
        <v>0</v>
      </c>
      <c r="J18" s="51"/>
      <c r="K18" s="114">
        <f>+G18</f>
        <v>1128397.597246838</v>
      </c>
      <c r="L18" s="52">
        <f t="shared" ref="L18" si="5">IF(K18&lt;&gt;0,+G18-K18,0)</f>
        <v>0</v>
      </c>
      <c r="M18" s="114">
        <f>+H18</f>
        <v>1128397.597246838</v>
      </c>
      <c r="N18" s="52">
        <f t="shared" ref="N18" si="6">IF(M18&lt;&gt;0,+H18-M18,0)</f>
        <v>0</v>
      </c>
      <c r="O18" s="53">
        <f t="shared" ref="O18" si="7">+N18-L18</f>
        <v>0</v>
      </c>
      <c r="P18" s="1"/>
    </row>
    <row r="19" spans="2:16" ht="13">
      <c r="B19" t="str">
        <f t="shared" si="0"/>
        <v>IU</v>
      </c>
      <c r="C19" s="479">
        <f>IF(D11="","-",+C18+1)</f>
        <v>2027</v>
      </c>
      <c r="D19" s="54">
        <f>IF(F18+SUM(E$17:E18)=D$10,F18,D$10-SUM(E$17:E18))</f>
        <v>19061202.33309859</v>
      </c>
      <c r="E19" s="55">
        <f t="shared" ref="E19:E71" si="8">IF(+I$14&lt;F18,I$14,D19)</f>
        <v>650845.56452137569</v>
      </c>
      <c r="F19" s="54">
        <f t="shared" ref="F19:F71" si="9">+D19-E19</f>
        <v>18410356.768577214</v>
      </c>
      <c r="G19" s="56">
        <f t="shared" ref="G19:G71" si="10">(D19+F19)/2*I$12+E19</f>
        <v>2703013.6408566125</v>
      </c>
      <c r="H19" s="41">
        <f t="shared" ref="H19:H71" si="11">+(D19+F19)/2*I$13+E19</f>
        <v>2703013.6408566125</v>
      </c>
      <c r="I19" s="51">
        <f t="shared" si="1"/>
        <v>0</v>
      </c>
      <c r="J19" s="51"/>
      <c r="K19" s="112"/>
      <c r="L19" s="53">
        <f t="shared" ref="L19:L71" si="12">IF(K19&lt;&gt;0,+G19-K19,0)</f>
        <v>0</v>
      </c>
      <c r="M19" s="112"/>
      <c r="N19" s="53">
        <f t="shared" ref="N19:N71" si="13">IF(M19&lt;&gt;0,+H19-M19,0)</f>
        <v>0</v>
      </c>
      <c r="O19" s="53">
        <f t="shared" ref="O19:O71" si="14">+N19-L19</f>
        <v>0</v>
      </c>
      <c r="P19" s="1"/>
    </row>
    <row r="20" spans="2:16">
      <c r="B20" t="str">
        <f t="shared" si="0"/>
        <v/>
      </c>
      <c r="C20" s="49">
        <f>IF(D11="","-",+C19+1)</f>
        <v>2028</v>
      </c>
      <c r="D20" s="54">
        <f>IF(F19+SUM(E$17:E19)=D$10,F19,D$10-SUM(E$17:E19))</f>
        <v>18410356.768577214</v>
      </c>
      <c r="E20" s="55">
        <f t="shared" si="8"/>
        <v>650845.56452137569</v>
      </c>
      <c r="F20" s="54">
        <f t="shared" si="9"/>
        <v>17759511.204055838</v>
      </c>
      <c r="G20" s="56">
        <f t="shared" si="10"/>
        <v>2631725.201189023</v>
      </c>
      <c r="H20" s="41">
        <f t="shared" si="11"/>
        <v>2631725.201189023</v>
      </c>
      <c r="I20" s="51">
        <f t="shared" si="1"/>
        <v>0</v>
      </c>
      <c r="J20" s="51"/>
      <c r="K20" s="112"/>
      <c r="L20" s="53">
        <f t="shared" si="12"/>
        <v>0</v>
      </c>
      <c r="M20" s="112"/>
      <c r="N20" s="53">
        <f t="shared" si="13"/>
        <v>0</v>
      </c>
      <c r="O20" s="53">
        <f t="shared" si="14"/>
        <v>0</v>
      </c>
      <c r="P20" s="1"/>
    </row>
    <row r="21" spans="2:16">
      <c r="B21" t="str">
        <f t="shared" si="0"/>
        <v/>
      </c>
      <c r="C21" s="49">
        <f>IF(D11="","-",+C20+1)</f>
        <v>2029</v>
      </c>
      <c r="D21" s="54">
        <f>IF(F20+SUM(E$17:E20)=D$10,F20,D$10-SUM(E$17:E20))</f>
        <v>17759511.204055838</v>
      </c>
      <c r="E21" s="55">
        <f t="shared" si="8"/>
        <v>650845.56452137569</v>
      </c>
      <c r="F21" s="54">
        <f t="shared" si="9"/>
        <v>17108665.639534462</v>
      </c>
      <c r="G21" s="56">
        <f t="shared" si="10"/>
        <v>2560436.7615214344</v>
      </c>
      <c r="H21" s="41">
        <f t="shared" si="11"/>
        <v>2560436.7615214344</v>
      </c>
      <c r="I21" s="51">
        <f t="shared" si="1"/>
        <v>0</v>
      </c>
      <c r="J21" s="51"/>
      <c r="K21" s="112"/>
      <c r="L21" s="53">
        <f t="shared" si="12"/>
        <v>0</v>
      </c>
      <c r="M21" s="112"/>
      <c r="N21" s="53">
        <f t="shared" si="13"/>
        <v>0</v>
      </c>
      <c r="O21" s="53">
        <f t="shared" si="14"/>
        <v>0</v>
      </c>
      <c r="P21" s="1"/>
    </row>
    <row r="22" spans="2:16">
      <c r="B22" t="str">
        <f t="shared" si="0"/>
        <v/>
      </c>
      <c r="C22" s="49">
        <f>IF(D11="","-",+C21+1)</f>
        <v>2030</v>
      </c>
      <c r="D22" s="54">
        <f>IF(F21+SUM(E$17:E21)=D$10,F21,D$10-SUM(E$17:E21))</f>
        <v>17108665.639534462</v>
      </c>
      <c r="E22" s="55">
        <f t="shared" si="8"/>
        <v>650845.56452137569</v>
      </c>
      <c r="F22" s="54">
        <f t="shared" si="9"/>
        <v>16457820.075013086</v>
      </c>
      <c r="G22" s="56">
        <f t="shared" si="10"/>
        <v>2489148.3218538454</v>
      </c>
      <c r="H22" s="41">
        <f t="shared" si="11"/>
        <v>2489148.3218538454</v>
      </c>
      <c r="I22" s="51">
        <f t="shared" si="1"/>
        <v>0</v>
      </c>
      <c r="J22" s="51"/>
      <c r="K22" s="112"/>
      <c r="L22" s="53">
        <f t="shared" si="12"/>
        <v>0</v>
      </c>
      <c r="M22" s="112"/>
      <c r="N22" s="53">
        <f t="shared" si="13"/>
        <v>0</v>
      </c>
      <c r="O22" s="53">
        <f t="shared" si="14"/>
        <v>0</v>
      </c>
      <c r="P22" s="1"/>
    </row>
    <row r="23" spans="2:16">
      <c r="B23" t="str">
        <f t="shared" si="0"/>
        <v/>
      </c>
      <c r="C23" s="49">
        <f>IF(D11="","-",+C22+1)</f>
        <v>2031</v>
      </c>
      <c r="D23" s="54">
        <f>IF(F22+SUM(E$17:E22)=D$10,F22,D$10-SUM(E$17:E22))</f>
        <v>16457820.075013086</v>
      </c>
      <c r="E23" s="55">
        <f t="shared" si="8"/>
        <v>650845.56452137569</v>
      </c>
      <c r="F23" s="54">
        <f t="shared" si="9"/>
        <v>15806974.51049171</v>
      </c>
      <c r="G23" s="56">
        <f t="shared" si="10"/>
        <v>2417859.8821862563</v>
      </c>
      <c r="H23" s="41">
        <f t="shared" si="11"/>
        <v>2417859.8821862563</v>
      </c>
      <c r="I23" s="51">
        <f t="shared" si="1"/>
        <v>0</v>
      </c>
      <c r="J23" s="51"/>
      <c r="K23" s="112"/>
      <c r="L23" s="53">
        <f t="shared" si="12"/>
        <v>0</v>
      </c>
      <c r="M23" s="112"/>
      <c r="N23" s="53">
        <f t="shared" si="13"/>
        <v>0</v>
      </c>
      <c r="O23" s="53">
        <f t="shared" si="14"/>
        <v>0</v>
      </c>
      <c r="P23" s="1"/>
    </row>
    <row r="24" spans="2:16">
      <c r="B24" t="str">
        <f t="shared" si="0"/>
        <v/>
      </c>
      <c r="C24" s="49">
        <f>IF(D11="","-",+C23+1)</f>
        <v>2032</v>
      </c>
      <c r="D24" s="54">
        <f>IF(F23+SUM(E$17:E23)=D$10,F23,D$10-SUM(E$17:E23))</f>
        <v>15806974.51049171</v>
      </c>
      <c r="E24" s="55">
        <f t="shared" si="8"/>
        <v>650845.56452137569</v>
      </c>
      <c r="F24" s="54">
        <f t="shared" si="9"/>
        <v>15156128.945970334</v>
      </c>
      <c r="G24" s="56">
        <f t="shared" si="10"/>
        <v>2346571.4425186678</v>
      </c>
      <c r="H24" s="41">
        <f t="shared" si="11"/>
        <v>2346571.4425186678</v>
      </c>
      <c r="I24" s="51">
        <f t="shared" si="1"/>
        <v>0</v>
      </c>
      <c r="J24" s="51"/>
      <c r="K24" s="112"/>
      <c r="L24" s="53">
        <f t="shared" si="12"/>
        <v>0</v>
      </c>
      <c r="M24" s="112"/>
      <c r="N24" s="53">
        <f t="shared" si="13"/>
        <v>0</v>
      </c>
      <c r="O24" s="53">
        <f t="shared" si="14"/>
        <v>0</v>
      </c>
      <c r="P24" s="1"/>
    </row>
    <row r="25" spans="2:16">
      <c r="B25" t="str">
        <f t="shared" si="0"/>
        <v/>
      </c>
      <c r="C25" s="49">
        <f>IF(D11="","-",+C24+1)</f>
        <v>2033</v>
      </c>
      <c r="D25" s="54">
        <f>IF(F24+SUM(E$17:E24)=D$10,F24,D$10-SUM(E$17:E24))</f>
        <v>15156128.945970334</v>
      </c>
      <c r="E25" s="55">
        <f t="shared" si="8"/>
        <v>650845.56452137569</v>
      </c>
      <c r="F25" s="54">
        <f t="shared" si="9"/>
        <v>14505283.381448958</v>
      </c>
      <c r="G25" s="56">
        <f t="shared" si="10"/>
        <v>2275283.0028510788</v>
      </c>
      <c r="H25" s="41">
        <f t="shared" si="11"/>
        <v>2275283.0028510788</v>
      </c>
      <c r="I25" s="51">
        <f t="shared" si="1"/>
        <v>0</v>
      </c>
      <c r="J25" s="51"/>
      <c r="K25" s="112"/>
      <c r="L25" s="53">
        <f t="shared" si="12"/>
        <v>0</v>
      </c>
      <c r="M25" s="112"/>
      <c r="N25" s="53">
        <f t="shared" si="13"/>
        <v>0</v>
      </c>
      <c r="O25" s="53">
        <f t="shared" si="14"/>
        <v>0</v>
      </c>
      <c r="P25" s="1"/>
    </row>
    <row r="26" spans="2:16">
      <c r="B26" t="str">
        <f t="shared" si="0"/>
        <v/>
      </c>
      <c r="C26" s="49">
        <f>IF(D11="","-",+C25+1)</f>
        <v>2034</v>
      </c>
      <c r="D26" s="54">
        <f>IF(F25+SUM(E$17:E25)=D$10,F25,D$10-SUM(E$17:E25))</f>
        <v>14505283.381448958</v>
      </c>
      <c r="E26" s="55">
        <f t="shared" si="8"/>
        <v>650845.56452137569</v>
      </c>
      <c r="F26" s="54">
        <f t="shared" si="9"/>
        <v>13854437.816927582</v>
      </c>
      <c r="G26" s="56">
        <f t="shared" si="10"/>
        <v>2203994.5631834897</v>
      </c>
      <c r="H26" s="41">
        <f t="shared" si="11"/>
        <v>2203994.5631834897</v>
      </c>
      <c r="I26" s="51">
        <f t="shared" si="1"/>
        <v>0</v>
      </c>
      <c r="J26" s="51"/>
      <c r="K26" s="112"/>
      <c r="L26" s="53">
        <f t="shared" si="12"/>
        <v>0</v>
      </c>
      <c r="M26" s="112"/>
      <c r="N26" s="53">
        <f t="shared" si="13"/>
        <v>0</v>
      </c>
      <c r="O26" s="53">
        <f t="shared" si="14"/>
        <v>0</v>
      </c>
      <c r="P26" s="1"/>
    </row>
    <row r="27" spans="2:16">
      <c r="B27" t="str">
        <f t="shared" si="0"/>
        <v/>
      </c>
      <c r="C27" s="49">
        <f>IF(D11="","-",+C26+1)</f>
        <v>2035</v>
      </c>
      <c r="D27" s="54">
        <f>IF(F26+SUM(E$17:E26)=D$10,F26,D$10-SUM(E$17:E26))</f>
        <v>13854437.816927582</v>
      </c>
      <c r="E27" s="55">
        <f t="shared" si="8"/>
        <v>650845.56452137569</v>
      </c>
      <c r="F27" s="54">
        <f t="shared" si="9"/>
        <v>13203592.252406206</v>
      </c>
      <c r="G27" s="56">
        <f t="shared" si="10"/>
        <v>2132706.1235159012</v>
      </c>
      <c r="H27" s="41">
        <f t="shared" si="11"/>
        <v>2132706.1235159012</v>
      </c>
      <c r="I27" s="51">
        <f t="shared" si="1"/>
        <v>0</v>
      </c>
      <c r="J27" s="51"/>
      <c r="K27" s="112"/>
      <c r="L27" s="53">
        <f t="shared" si="12"/>
        <v>0</v>
      </c>
      <c r="M27" s="112"/>
      <c r="N27" s="53">
        <f t="shared" si="13"/>
        <v>0</v>
      </c>
      <c r="O27" s="53">
        <f t="shared" si="14"/>
        <v>0</v>
      </c>
      <c r="P27" s="1"/>
    </row>
    <row r="28" spans="2:16">
      <c r="B28" t="str">
        <f t="shared" si="0"/>
        <v/>
      </c>
      <c r="C28" s="49">
        <f>IF(D11="","-",+C27+1)</f>
        <v>2036</v>
      </c>
      <c r="D28" s="54">
        <f>IF(F27+SUM(E$17:E27)=D$10,F27,D$10-SUM(E$17:E27))</f>
        <v>13203592.252406206</v>
      </c>
      <c r="E28" s="55">
        <f t="shared" si="8"/>
        <v>650845.56452137569</v>
      </c>
      <c r="F28" s="54">
        <f t="shared" si="9"/>
        <v>12552746.68788483</v>
      </c>
      <c r="G28" s="56">
        <f t="shared" si="10"/>
        <v>2061417.6838483121</v>
      </c>
      <c r="H28" s="41">
        <f t="shared" si="11"/>
        <v>2061417.6838483121</v>
      </c>
      <c r="I28" s="51">
        <f t="shared" si="1"/>
        <v>0</v>
      </c>
      <c r="J28" s="51"/>
      <c r="K28" s="112"/>
      <c r="L28" s="53">
        <f t="shared" si="12"/>
        <v>0</v>
      </c>
      <c r="M28" s="112"/>
      <c r="N28" s="53">
        <f t="shared" si="13"/>
        <v>0</v>
      </c>
      <c r="O28" s="53">
        <f t="shared" si="14"/>
        <v>0</v>
      </c>
      <c r="P28" s="1"/>
    </row>
    <row r="29" spans="2:16">
      <c r="B29" t="str">
        <f t="shared" si="0"/>
        <v/>
      </c>
      <c r="C29" s="49">
        <f>IF(D11="","-",+C28+1)</f>
        <v>2037</v>
      </c>
      <c r="D29" s="54">
        <f>IF(F28+SUM(E$17:E28)=D$10,F28,D$10-SUM(E$17:E28))</f>
        <v>12552746.68788483</v>
      </c>
      <c r="E29" s="55">
        <f t="shared" si="8"/>
        <v>650845.56452137569</v>
      </c>
      <c r="F29" s="54">
        <f t="shared" si="9"/>
        <v>11901901.123363454</v>
      </c>
      <c r="G29" s="56">
        <f t="shared" si="10"/>
        <v>1990129.2441807231</v>
      </c>
      <c r="H29" s="41">
        <f t="shared" si="11"/>
        <v>1990129.2441807231</v>
      </c>
      <c r="I29" s="51">
        <f t="shared" si="1"/>
        <v>0</v>
      </c>
      <c r="J29" s="51"/>
      <c r="K29" s="112"/>
      <c r="L29" s="53">
        <f t="shared" si="12"/>
        <v>0</v>
      </c>
      <c r="M29" s="112"/>
      <c r="N29" s="53">
        <f t="shared" si="13"/>
        <v>0</v>
      </c>
      <c r="O29" s="53">
        <f t="shared" si="14"/>
        <v>0</v>
      </c>
      <c r="P29" s="1"/>
    </row>
    <row r="30" spans="2:16">
      <c r="B30" t="str">
        <f t="shared" si="0"/>
        <v/>
      </c>
      <c r="C30" s="49">
        <f>IF(D11="","-",+C29+1)</f>
        <v>2038</v>
      </c>
      <c r="D30" s="54">
        <f>IF(F29+SUM(E$17:E29)=D$10,F29,D$10-SUM(E$17:E29))</f>
        <v>11901901.123363454</v>
      </c>
      <c r="E30" s="55">
        <f t="shared" si="8"/>
        <v>650845.56452137569</v>
      </c>
      <c r="F30" s="54">
        <f t="shared" si="9"/>
        <v>11251055.558842078</v>
      </c>
      <c r="G30" s="56">
        <f t="shared" si="10"/>
        <v>1918840.8045131345</v>
      </c>
      <c r="H30" s="41">
        <f t="shared" si="11"/>
        <v>1918840.8045131345</v>
      </c>
      <c r="I30" s="51">
        <f t="shared" si="1"/>
        <v>0</v>
      </c>
      <c r="J30" s="51"/>
      <c r="K30" s="112"/>
      <c r="L30" s="53">
        <f t="shared" si="12"/>
        <v>0</v>
      </c>
      <c r="M30" s="112"/>
      <c r="N30" s="53">
        <f t="shared" si="13"/>
        <v>0</v>
      </c>
      <c r="O30" s="53">
        <f t="shared" si="14"/>
        <v>0</v>
      </c>
      <c r="P30" s="1"/>
    </row>
    <row r="31" spans="2:16">
      <c r="B31" t="str">
        <f t="shared" si="0"/>
        <v/>
      </c>
      <c r="C31" s="49">
        <f>IF(D11="","-",+C30+1)</f>
        <v>2039</v>
      </c>
      <c r="D31" s="54">
        <f>IF(F30+SUM(E$17:E30)=D$10,F30,D$10-SUM(E$17:E30))</f>
        <v>11251055.558842078</v>
      </c>
      <c r="E31" s="55">
        <f t="shared" si="8"/>
        <v>650845.56452137569</v>
      </c>
      <c r="F31" s="54">
        <f t="shared" si="9"/>
        <v>10600209.994320702</v>
      </c>
      <c r="G31" s="56">
        <f t="shared" si="10"/>
        <v>1847552.3648455455</v>
      </c>
      <c r="H31" s="41">
        <f t="shared" si="11"/>
        <v>1847552.3648455455</v>
      </c>
      <c r="I31" s="51">
        <f t="shared" si="1"/>
        <v>0</v>
      </c>
      <c r="J31" s="51"/>
      <c r="K31" s="112"/>
      <c r="L31" s="53">
        <f t="shared" si="12"/>
        <v>0</v>
      </c>
      <c r="M31" s="112"/>
      <c r="N31" s="53">
        <f t="shared" si="13"/>
        <v>0</v>
      </c>
      <c r="O31" s="53">
        <f t="shared" si="14"/>
        <v>0</v>
      </c>
      <c r="P31" s="1"/>
    </row>
    <row r="32" spans="2:16">
      <c r="B32" t="str">
        <f t="shared" si="0"/>
        <v/>
      </c>
      <c r="C32" s="49">
        <f>IF(D11="","-",+C31+1)</f>
        <v>2040</v>
      </c>
      <c r="D32" s="54">
        <f>IF(F31+SUM(E$17:E31)=D$10,F31,D$10-SUM(E$17:E31))</f>
        <v>10600209.994320702</v>
      </c>
      <c r="E32" s="55">
        <f t="shared" si="8"/>
        <v>650845.56452137569</v>
      </c>
      <c r="F32" s="54">
        <f t="shared" si="9"/>
        <v>9949364.4297993258</v>
      </c>
      <c r="G32" s="56">
        <f t="shared" si="10"/>
        <v>1776263.9251779565</v>
      </c>
      <c r="H32" s="41">
        <f t="shared" si="11"/>
        <v>1776263.9251779565</v>
      </c>
      <c r="I32" s="51">
        <f t="shared" si="1"/>
        <v>0</v>
      </c>
      <c r="J32" s="51"/>
      <c r="K32" s="112"/>
      <c r="L32" s="53">
        <f t="shared" si="12"/>
        <v>0</v>
      </c>
      <c r="M32" s="112"/>
      <c r="N32" s="53">
        <f t="shared" si="13"/>
        <v>0</v>
      </c>
      <c r="O32" s="53">
        <f t="shared" si="14"/>
        <v>0</v>
      </c>
      <c r="P32" s="1"/>
    </row>
    <row r="33" spans="2:16">
      <c r="B33" t="str">
        <f t="shared" si="0"/>
        <v/>
      </c>
      <c r="C33" s="49">
        <f>IF(D11="","-",+C32+1)</f>
        <v>2041</v>
      </c>
      <c r="D33" s="54">
        <f>IF(F32+SUM(E$17:E32)=D$10,F32,D$10-SUM(E$17:E32))</f>
        <v>9949364.4297993258</v>
      </c>
      <c r="E33" s="55">
        <f t="shared" si="8"/>
        <v>650845.56452137569</v>
      </c>
      <c r="F33" s="54">
        <f t="shared" si="9"/>
        <v>9298518.8652779497</v>
      </c>
      <c r="G33" s="56">
        <f t="shared" si="10"/>
        <v>1704975.4855103679</v>
      </c>
      <c r="H33" s="41">
        <f t="shared" si="11"/>
        <v>1704975.4855103679</v>
      </c>
      <c r="I33" s="51">
        <f t="shared" si="1"/>
        <v>0</v>
      </c>
      <c r="J33" s="51"/>
      <c r="K33" s="112"/>
      <c r="L33" s="53">
        <f t="shared" si="12"/>
        <v>0</v>
      </c>
      <c r="M33" s="112"/>
      <c r="N33" s="53">
        <f t="shared" si="13"/>
        <v>0</v>
      </c>
      <c r="O33" s="53">
        <f t="shared" si="14"/>
        <v>0</v>
      </c>
      <c r="P33" s="1"/>
    </row>
    <row r="34" spans="2:16">
      <c r="B34" t="str">
        <f t="shared" si="0"/>
        <v/>
      </c>
      <c r="C34" s="49">
        <f>IF(D11="","-",+C33+1)</f>
        <v>2042</v>
      </c>
      <c r="D34" s="54">
        <f>IF(F33+SUM(E$17:E33)=D$10,F33,D$10-SUM(E$17:E33))</f>
        <v>9298518.8652779497</v>
      </c>
      <c r="E34" s="55">
        <f t="shared" si="8"/>
        <v>650845.56452137569</v>
      </c>
      <c r="F34" s="54">
        <f t="shared" si="9"/>
        <v>8647673.3007565737</v>
      </c>
      <c r="G34" s="56">
        <f t="shared" si="10"/>
        <v>1633687.0458427789</v>
      </c>
      <c r="H34" s="41">
        <f t="shared" si="11"/>
        <v>1633687.0458427789</v>
      </c>
      <c r="I34" s="51">
        <f t="shared" si="1"/>
        <v>0</v>
      </c>
      <c r="J34" s="51"/>
      <c r="K34" s="112"/>
      <c r="L34" s="53">
        <f t="shared" si="12"/>
        <v>0</v>
      </c>
      <c r="M34" s="112"/>
      <c r="N34" s="53">
        <f t="shared" si="13"/>
        <v>0</v>
      </c>
      <c r="O34" s="53">
        <f t="shared" si="14"/>
        <v>0</v>
      </c>
      <c r="P34" s="1"/>
    </row>
    <row r="35" spans="2:16">
      <c r="B35" t="str">
        <f t="shared" si="0"/>
        <v/>
      </c>
      <c r="C35" s="49">
        <f>IF(D11="","-",+C34+1)</f>
        <v>2043</v>
      </c>
      <c r="D35" s="54">
        <f>IF(F34+SUM(E$17:E34)=D$10,F34,D$10-SUM(E$17:E34))</f>
        <v>8647673.3007565737</v>
      </c>
      <c r="E35" s="55">
        <f t="shared" si="8"/>
        <v>650845.56452137569</v>
      </c>
      <c r="F35" s="54">
        <f t="shared" si="9"/>
        <v>7996827.7362351976</v>
      </c>
      <c r="G35" s="56">
        <f t="shared" si="10"/>
        <v>1562398.6061751901</v>
      </c>
      <c r="H35" s="41">
        <f t="shared" si="11"/>
        <v>1562398.6061751901</v>
      </c>
      <c r="I35" s="51">
        <f t="shared" si="1"/>
        <v>0</v>
      </c>
      <c r="J35" s="51"/>
      <c r="K35" s="112"/>
      <c r="L35" s="53">
        <f t="shared" si="12"/>
        <v>0</v>
      </c>
      <c r="M35" s="112"/>
      <c r="N35" s="53">
        <f t="shared" si="13"/>
        <v>0</v>
      </c>
      <c r="O35" s="53">
        <f t="shared" si="14"/>
        <v>0</v>
      </c>
      <c r="P35" s="1"/>
    </row>
    <row r="36" spans="2:16">
      <c r="B36" t="str">
        <f t="shared" si="0"/>
        <v/>
      </c>
      <c r="C36" s="49">
        <f>IF(D11="","-",+C35+1)</f>
        <v>2044</v>
      </c>
      <c r="D36" s="54">
        <f>IF(F35+SUM(E$17:E35)=D$10,F35,D$10-SUM(E$17:E35))</f>
        <v>7996827.7362351976</v>
      </c>
      <c r="E36" s="55">
        <f t="shared" si="8"/>
        <v>650845.56452137569</v>
      </c>
      <c r="F36" s="54">
        <f t="shared" si="9"/>
        <v>7345982.1717138216</v>
      </c>
      <c r="G36" s="56">
        <f t="shared" si="10"/>
        <v>1491110.1665076013</v>
      </c>
      <c r="H36" s="41">
        <f t="shared" si="11"/>
        <v>1491110.1665076013</v>
      </c>
      <c r="I36" s="51">
        <f t="shared" si="1"/>
        <v>0</v>
      </c>
      <c r="J36" s="51"/>
      <c r="K36" s="112"/>
      <c r="L36" s="53">
        <f t="shared" si="12"/>
        <v>0</v>
      </c>
      <c r="M36" s="112"/>
      <c r="N36" s="53">
        <f t="shared" si="13"/>
        <v>0</v>
      </c>
      <c r="O36" s="53">
        <f t="shared" si="14"/>
        <v>0</v>
      </c>
      <c r="P36" s="1"/>
    </row>
    <row r="37" spans="2:16">
      <c r="B37" t="str">
        <f t="shared" si="0"/>
        <v/>
      </c>
      <c r="C37" s="49">
        <f>IF(D11="","-",+C36+1)</f>
        <v>2045</v>
      </c>
      <c r="D37" s="54">
        <f>IF(F36+SUM(E$17:E36)=D$10,F36,D$10-SUM(E$17:E36))</f>
        <v>7345982.1717138216</v>
      </c>
      <c r="E37" s="55">
        <f t="shared" si="8"/>
        <v>650845.56452137569</v>
      </c>
      <c r="F37" s="54">
        <f t="shared" si="9"/>
        <v>6695136.6071924455</v>
      </c>
      <c r="G37" s="56">
        <f t="shared" si="10"/>
        <v>1419821.7268400122</v>
      </c>
      <c r="H37" s="41">
        <f t="shared" si="11"/>
        <v>1419821.7268400122</v>
      </c>
      <c r="I37" s="51">
        <f t="shared" si="1"/>
        <v>0</v>
      </c>
      <c r="J37" s="51"/>
      <c r="K37" s="112"/>
      <c r="L37" s="53">
        <f t="shared" si="12"/>
        <v>0</v>
      </c>
      <c r="M37" s="112"/>
      <c r="N37" s="53">
        <f t="shared" si="13"/>
        <v>0</v>
      </c>
      <c r="O37" s="53">
        <f t="shared" si="14"/>
        <v>0</v>
      </c>
      <c r="P37" s="1"/>
    </row>
    <row r="38" spans="2:16">
      <c r="B38" t="str">
        <f t="shared" si="0"/>
        <v/>
      </c>
      <c r="C38" s="49">
        <f>IF(D11="","-",+C37+1)</f>
        <v>2046</v>
      </c>
      <c r="D38" s="54">
        <f>IF(F37+SUM(E$17:E37)=D$10,F37,D$10-SUM(E$17:E37))</f>
        <v>6695136.6071924455</v>
      </c>
      <c r="E38" s="55">
        <f t="shared" si="8"/>
        <v>650845.56452137569</v>
      </c>
      <c r="F38" s="54">
        <f t="shared" si="9"/>
        <v>6044291.0426710695</v>
      </c>
      <c r="G38" s="56">
        <f t="shared" si="10"/>
        <v>1348533.2871724234</v>
      </c>
      <c r="H38" s="41">
        <f t="shared" si="11"/>
        <v>1348533.2871724234</v>
      </c>
      <c r="I38" s="51">
        <f t="shared" si="1"/>
        <v>0</v>
      </c>
      <c r="J38" s="51"/>
      <c r="K38" s="112"/>
      <c r="L38" s="53">
        <f t="shared" si="12"/>
        <v>0</v>
      </c>
      <c r="M38" s="112"/>
      <c r="N38" s="53">
        <f t="shared" si="13"/>
        <v>0</v>
      </c>
      <c r="O38" s="53">
        <f t="shared" si="14"/>
        <v>0</v>
      </c>
      <c r="P38" s="1"/>
    </row>
    <row r="39" spans="2:16">
      <c r="B39" t="str">
        <f t="shared" si="0"/>
        <v/>
      </c>
      <c r="C39" s="49">
        <f>IF(D11="","-",+C38+1)</f>
        <v>2047</v>
      </c>
      <c r="D39" s="54">
        <f>IF(F38+SUM(E$17:E38)=D$10,F38,D$10-SUM(E$17:E38))</f>
        <v>6044291.0426710695</v>
      </c>
      <c r="E39" s="55">
        <f t="shared" si="8"/>
        <v>650845.56452137569</v>
      </c>
      <c r="F39" s="54">
        <f t="shared" si="9"/>
        <v>5393445.4781496935</v>
      </c>
      <c r="G39" s="56">
        <f t="shared" si="10"/>
        <v>1277244.8475048346</v>
      </c>
      <c r="H39" s="41">
        <f t="shared" si="11"/>
        <v>1277244.8475048346</v>
      </c>
      <c r="I39" s="51">
        <f t="shared" si="1"/>
        <v>0</v>
      </c>
      <c r="J39" s="51"/>
      <c r="K39" s="112"/>
      <c r="L39" s="53">
        <f t="shared" si="12"/>
        <v>0</v>
      </c>
      <c r="M39" s="112"/>
      <c r="N39" s="53">
        <f t="shared" si="13"/>
        <v>0</v>
      </c>
      <c r="O39" s="53">
        <f t="shared" si="14"/>
        <v>0</v>
      </c>
      <c r="P39" s="1"/>
    </row>
    <row r="40" spans="2:16">
      <c r="B40" t="str">
        <f t="shared" si="0"/>
        <v/>
      </c>
      <c r="C40" s="49">
        <f>IF(D11="","-",+C39+1)</f>
        <v>2048</v>
      </c>
      <c r="D40" s="54">
        <f>IF(F39+SUM(E$17:E39)=D$10,F39,D$10-SUM(E$17:E39))</f>
        <v>5393445.4781496935</v>
      </c>
      <c r="E40" s="55">
        <f t="shared" si="8"/>
        <v>650845.56452137569</v>
      </c>
      <c r="F40" s="54">
        <f t="shared" si="9"/>
        <v>4742599.9136283174</v>
      </c>
      <c r="G40" s="56">
        <f t="shared" si="10"/>
        <v>1205956.4078372456</v>
      </c>
      <c r="H40" s="41">
        <f t="shared" si="11"/>
        <v>1205956.4078372456</v>
      </c>
      <c r="I40" s="51">
        <f t="shared" si="1"/>
        <v>0</v>
      </c>
      <c r="J40" s="51"/>
      <c r="K40" s="112"/>
      <c r="L40" s="53">
        <f t="shared" si="12"/>
        <v>0</v>
      </c>
      <c r="M40" s="112"/>
      <c r="N40" s="53">
        <f t="shared" si="13"/>
        <v>0</v>
      </c>
      <c r="O40" s="53">
        <f t="shared" si="14"/>
        <v>0</v>
      </c>
      <c r="P40" s="1"/>
    </row>
    <row r="41" spans="2:16">
      <c r="B41" t="str">
        <f t="shared" si="0"/>
        <v/>
      </c>
      <c r="C41" s="49">
        <f>IF(D11="","-",+C40+1)</f>
        <v>2049</v>
      </c>
      <c r="D41" s="54">
        <f>IF(F40+SUM(E$17:E40)=D$10,F40,D$10-SUM(E$17:E40))</f>
        <v>4742599.9136283174</v>
      </c>
      <c r="E41" s="55">
        <f t="shared" si="8"/>
        <v>650845.56452137569</v>
      </c>
      <c r="F41" s="54">
        <f t="shared" si="9"/>
        <v>4091754.3491069418</v>
      </c>
      <c r="G41" s="56">
        <f t="shared" si="10"/>
        <v>1134667.9681696568</v>
      </c>
      <c r="H41" s="41">
        <f t="shared" si="11"/>
        <v>1134667.9681696568</v>
      </c>
      <c r="I41" s="51">
        <f t="shared" si="1"/>
        <v>0</v>
      </c>
      <c r="J41" s="51"/>
      <c r="K41" s="112"/>
      <c r="L41" s="53">
        <f t="shared" si="12"/>
        <v>0</v>
      </c>
      <c r="M41" s="112"/>
      <c r="N41" s="53">
        <f t="shared" si="13"/>
        <v>0</v>
      </c>
      <c r="O41" s="53">
        <f t="shared" si="14"/>
        <v>0</v>
      </c>
      <c r="P41" s="1"/>
    </row>
    <row r="42" spans="2:16">
      <c r="B42" t="str">
        <f t="shared" si="0"/>
        <v/>
      </c>
      <c r="C42" s="49">
        <f>IF(D11="","-",+C41+1)</f>
        <v>2050</v>
      </c>
      <c r="D42" s="54">
        <f>IF(F41+SUM(E$17:E41)=D$10,F41,D$10-SUM(E$17:E41))</f>
        <v>4091754.3491069418</v>
      </c>
      <c r="E42" s="55">
        <f t="shared" si="8"/>
        <v>650845.56452137569</v>
      </c>
      <c r="F42" s="54">
        <f t="shared" si="9"/>
        <v>3440908.7845855663</v>
      </c>
      <c r="G42" s="56">
        <f t="shared" si="10"/>
        <v>1063379.528502068</v>
      </c>
      <c r="H42" s="41">
        <f t="shared" si="11"/>
        <v>1063379.528502068</v>
      </c>
      <c r="I42" s="51">
        <f t="shared" si="1"/>
        <v>0</v>
      </c>
      <c r="J42" s="51"/>
      <c r="K42" s="112"/>
      <c r="L42" s="53">
        <f t="shared" si="12"/>
        <v>0</v>
      </c>
      <c r="M42" s="112"/>
      <c r="N42" s="53">
        <f t="shared" si="13"/>
        <v>0</v>
      </c>
      <c r="O42" s="53">
        <f t="shared" si="14"/>
        <v>0</v>
      </c>
      <c r="P42" s="1"/>
    </row>
    <row r="43" spans="2:16">
      <c r="B43" t="str">
        <f t="shared" si="0"/>
        <v/>
      </c>
      <c r="C43" s="49">
        <f>IF(D11="","-",+C42+1)</f>
        <v>2051</v>
      </c>
      <c r="D43" s="54">
        <f>IF(F42+SUM(E$17:E42)=D$10,F42,D$10-SUM(E$17:E42))</f>
        <v>3440908.7845855663</v>
      </c>
      <c r="E43" s="55">
        <f t="shared" si="8"/>
        <v>650845.56452137569</v>
      </c>
      <c r="F43" s="54">
        <f t="shared" si="9"/>
        <v>2790063.2200641907</v>
      </c>
      <c r="G43" s="56">
        <f t="shared" si="10"/>
        <v>992091.0888344791</v>
      </c>
      <c r="H43" s="41">
        <f t="shared" si="11"/>
        <v>992091.0888344791</v>
      </c>
      <c r="I43" s="51">
        <f t="shared" si="1"/>
        <v>0</v>
      </c>
      <c r="J43" s="51"/>
      <c r="K43" s="112"/>
      <c r="L43" s="53">
        <f t="shared" si="12"/>
        <v>0</v>
      </c>
      <c r="M43" s="112"/>
      <c r="N43" s="53">
        <f t="shared" si="13"/>
        <v>0</v>
      </c>
      <c r="O43" s="53">
        <f t="shared" si="14"/>
        <v>0</v>
      </c>
      <c r="P43" s="1"/>
    </row>
    <row r="44" spans="2:16">
      <c r="B44" t="str">
        <f t="shared" si="0"/>
        <v/>
      </c>
      <c r="C44" s="49">
        <f>IF(D11="","-",+C43+1)</f>
        <v>2052</v>
      </c>
      <c r="D44" s="54">
        <f>IF(F43+SUM(E$17:E43)=D$10,F43,D$10-SUM(E$17:E43))</f>
        <v>2790063.2200641907</v>
      </c>
      <c r="E44" s="55">
        <f t="shared" si="8"/>
        <v>650845.56452137569</v>
      </c>
      <c r="F44" s="54">
        <f t="shared" si="9"/>
        <v>2139217.6555428151</v>
      </c>
      <c r="G44" s="56">
        <f t="shared" si="10"/>
        <v>920802.6491668903</v>
      </c>
      <c r="H44" s="41">
        <f t="shared" si="11"/>
        <v>920802.6491668903</v>
      </c>
      <c r="I44" s="51">
        <f t="shared" si="1"/>
        <v>0</v>
      </c>
      <c r="J44" s="51"/>
      <c r="K44" s="112"/>
      <c r="L44" s="53">
        <f t="shared" si="12"/>
        <v>0</v>
      </c>
      <c r="M44" s="112"/>
      <c r="N44" s="53">
        <f t="shared" si="13"/>
        <v>0</v>
      </c>
      <c r="O44" s="53">
        <f t="shared" si="14"/>
        <v>0</v>
      </c>
      <c r="P44" s="1"/>
    </row>
    <row r="45" spans="2:16">
      <c r="B45" t="str">
        <f t="shared" si="0"/>
        <v/>
      </c>
      <c r="C45" s="49">
        <f>IF(D11="","-",+C44+1)</f>
        <v>2053</v>
      </c>
      <c r="D45" s="54">
        <f>IF(F44+SUM(E$17:E44)=D$10,F44,D$10-SUM(E$17:E44))</f>
        <v>2139217.6555428151</v>
      </c>
      <c r="E45" s="55">
        <f t="shared" si="8"/>
        <v>650845.56452137569</v>
      </c>
      <c r="F45" s="54">
        <f t="shared" si="9"/>
        <v>1488372.0910214395</v>
      </c>
      <c r="G45" s="56">
        <f t="shared" si="10"/>
        <v>849514.20949930151</v>
      </c>
      <c r="H45" s="41">
        <f t="shared" si="11"/>
        <v>849514.20949930151</v>
      </c>
      <c r="I45" s="51">
        <f t="shared" si="1"/>
        <v>0</v>
      </c>
      <c r="J45" s="51"/>
      <c r="K45" s="112"/>
      <c r="L45" s="53">
        <f t="shared" si="12"/>
        <v>0</v>
      </c>
      <c r="M45" s="112"/>
      <c r="N45" s="53">
        <f t="shared" si="13"/>
        <v>0</v>
      </c>
      <c r="O45" s="53">
        <f t="shared" si="14"/>
        <v>0</v>
      </c>
      <c r="P45" s="1"/>
    </row>
    <row r="46" spans="2:16">
      <c r="B46" t="str">
        <f t="shared" si="0"/>
        <v/>
      </c>
      <c r="C46" s="49">
        <f>IF(D11="","-",+C45+1)</f>
        <v>2054</v>
      </c>
      <c r="D46" s="54">
        <f>IF(F45+SUM(E$17:E45)=D$10,F45,D$10-SUM(E$17:E45))</f>
        <v>1488372.0910214395</v>
      </c>
      <c r="E46" s="55">
        <f t="shared" si="8"/>
        <v>650845.56452137569</v>
      </c>
      <c r="F46" s="54">
        <f t="shared" si="9"/>
        <v>837526.52650006383</v>
      </c>
      <c r="G46" s="56">
        <f t="shared" si="10"/>
        <v>778225.76983171259</v>
      </c>
      <c r="H46" s="41">
        <f t="shared" si="11"/>
        <v>778225.76983171259</v>
      </c>
      <c r="I46" s="51">
        <f t="shared" si="1"/>
        <v>0</v>
      </c>
      <c r="J46" s="51"/>
      <c r="K46" s="112"/>
      <c r="L46" s="53">
        <f t="shared" si="12"/>
        <v>0</v>
      </c>
      <c r="M46" s="112"/>
      <c r="N46" s="53">
        <f t="shared" si="13"/>
        <v>0</v>
      </c>
      <c r="O46" s="53">
        <f t="shared" si="14"/>
        <v>0</v>
      </c>
      <c r="P46" s="1"/>
    </row>
    <row r="47" spans="2:16">
      <c r="B47" t="str">
        <f t="shared" si="0"/>
        <v/>
      </c>
      <c r="C47" s="49">
        <f>IF(D11="","-",+C46+1)</f>
        <v>2055</v>
      </c>
      <c r="D47" s="54">
        <f>IF(F46+SUM(E$17:E46)=D$10,F46,D$10-SUM(E$17:E46))</f>
        <v>837526.52650006383</v>
      </c>
      <c r="E47" s="55">
        <f t="shared" si="8"/>
        <v>650845.56452137569</v>
      </c>
      <c r="F47" s="54">
        <f t="shared" si="9"/>
        <v>186680.96197868814</v>
      </c>
      <c r="G47" s="56">
        <f t="shared" si="10"/>
        <v>706937.33016412379</v>
      </c>
      <c r="H47" s="41">
        <f t="shared" si="11"/>
        <v>706937.33016412379</v>
      </c>
      <c r="I47" s="51">
        <f t="shared" si="1"/>
        <v>0</v>
      </c>
      <c r="J47" s="51"/>
      <c r="K47" s="112"/>
      <c r="L47" s="53">
        <f t="shared" si="12"/>
        <v>0</v>
      </c>
      <c r="M47" s="112"/>
      <c r="N47" s="53">
        <f t="shared" si="13"/>
        <v>0</v>
      </c>
      <c r="O47" s="53">
        <f t="shared" si="14"/>
        <v>0</v>
      </c>
      <c r="P47" s="1"/>
    </row>
    <row r="48" spans="2:16">
      <c r="B48" t="str">
        <f t="shared" si="0"/>
        <v/>
      </c>
      <c r="C48" s="49">
        <f>IF(D11="","-",+C47+1)</f>
        <v>2056</v>
      </c>
      <c r="D48" s="54">
        <f>IF(F47+SUM(E$17:E47)=D$10,F47,D$10-SUM(E$17:E47))</f>
        <v>186680.96197868814</v>
      </c>
      <c r="E48" s="55">
        <f t="shared" si="8"/>
        <v>186680.96197868814</v>
      </c>
      <c r="F48" s="54">
        <f t="shared" si="9"/>
        <v>0</v>
      </c>
      <c r="G48" s="56">
        <f t="shared" si="10"/>
        <v>196904.73488316499</v>
      </c>
      <c r="H48" s="41">
        <f t="shared" si="11"/>
        <v>196904.73488316499</v>
      </c>
      <c r="I48" s="51">
        <f t="shared" si="1"/>
        <v>0</v>
      </c>
      <c r="J48" s="51"/>
      <c r="K48" s="112"/>
      <c r="L48" s="53">
        <f t="shared" si="12"/>
        <v>0</v>
      </c>
      <c r="M48" s="112"/>
      <c r="N48" s="53">
        <f t="shared" si="13"/>
        <v>0</v>
      </c>
      <c r="O48" s="53">
        <f t="shared" si="14"/>
        <v>0</v>
      </c>
      <c r="P48" s="1"/>
    </row>
    <row r="49" spans="2:16">
      <c r="B49" t="str">
        <f t="shared" si="0"/>
        <v/>
      </c>
      <c r="C49" s="49">
        <f>IF(D11="","-",+C48+1)</f>
        <v>2057</v>
      </c>
      <c r="D49" s="54">
        <f>IF(F48+SUM(E$17:E48)=D$10,F48,D$10-SUM(E$17:E48))</f>
        <v>0</v>
      </c>
      <c r="E49" s="55">
        <f t="shared" si="8"/>
        <v>0</v>
      </c>
      <c r="F49" s="54">
        <f t="shared" si="9"/>
        <v>0</v>
      </c>
      <c r="G49" s="56">
        <f t="shared" si="10"/>
        <v>0</v>
      </c>
      <c r="H49" s="41">
        <f t="shared" si="11"/>
        <v>0</v>
      </c>
      <c r="I49" s="51">
        <f t="shared" si="1"/>
        <v>0</v>
      </c>
      <c r="J49" s="51"/>
      <c r="K49" s="112"/>
      <c r="L49" s="53">
        <f t="shared" si="12"/>
        <v>0</v>
      </c>
      <c r="M49" s="112"/>
      <c r="N49" s="53">
        <f t="shared" si="13"/>
        <v>0</v>
      </c>
      <c r="O49" s="53">
        <f t="shared" si="14"/>
        <v>0</v>
      </c>
      <c r="P49" s="1"/>
    </row>
    <row r="50" spans="2:16">
      <c r="B50" t="str">
        <f t="shared" si="0"/>
        <v/>
      </c>
      <c r="C50" s="49">
        <f>IF(D11="","-",+C49+1)</f>
        <v>2058</v>
      </c>
      <c r="D50" s="54">
        <f>IF(F49+SUM(E$17:E49)=D$10,F49,D$10-SUM(E$17:E49))</f>
        <v>0</v>
      </c>
      <c r="E50" s="55">
        <f t="shared" si="8"/>
        <v>0</v>
      </c>
      <c r="F50" s="54">
        <f t="shared" si="9"/>
        <v>0</v>
      </c>
      <c r="G50" s="56">
        <f t="shared" si="10"/>
        <v>0</v>
      </c>
      <c r="H50" s="41">
        <f t="shared" si="11"/>
        <v>0</v>
      </c>
      <c r="I50" s="51">
        <f t="shared" si="1"/>
        <v>0</v>
      </c>
      <c r="J50" s="51"/>
      <c r="K50" s="112"/>
      <c r="L50" s="53">
        <f t="shared" si="12"/>
        <v>0</v>
      </c>
      <c r="M50" s="112"/>
      <c r="N50" s="53">
        <f t="shared" si="13"/>
        <v>0</v>
      </c>
      <c r="O50" s="53">
        <f t="shared" si="14"/>
        <v>0</v>
      </c>
      <c r="P50" s="1"/>
    </row>
    <row r="51" spans="2:16">
      <c r="B51" t="str">
        <f t="shared" si="0"/>
        <v/>
      </c>
      <c r="C51" s="49">
        <f>IF(D11="","-",+C50+1)</f>
        <v>2059</v>
      </c>
      <c r="D51" s="54">
        <f>IF(F50+SUM(E$17:E50)=D$10,F50,D$10-SUM(E$17:E50))</f>
        <v>0</v>
      </c>
      <c r="E51" s="55">
        <f t="shared" si="8"/>
        <v>0</v>
      </c>
      <c r="F51" s="54">
        <f t="shared" si="9"/>
        <v>0</v>
      </c>
      <c r="G51" s="56">
        <f t="shared" si="10"/>
        <v>0</v>
      </c>
      <c r="H51" s="41">
        <f t="shared" si="11"/>
        <v>0</v>
      </c>
      <c r="I51" s="51">
        <f t="shared" si="1"/>
        <v>0</v>
      </c>
      <c r="J51" s="51"/>
      <c r="K51" s="112"/>
      <c r="L51" s="53">
        <f t="shared" si="12"/>
        <v>0</v>
      </c>
      <c r="M51" s="112"/>
      <c r="N51" s="53">
        <f t="shared" si="13"/>
        <v>0</v>
      </c>
      <c r="O51" s="53">
        <f t="shared" si="14"/>
        <v>0</v>
      </c>
      <c r="P51" s="1"/>
    </row>
    <row r="52" spans="2:16">
      <c r="B52" t="str">
        <f t="shared" si="0"/>
        <v/>
      </c>
      <c r="C52" s="49">
        <f>IF(D11="","-",+C51+1)</f>
        <v>2060</v>
      </c>
      <c r="D52" s="54">
        <f>IF(F51+SUM(E$17:E51)=D$10,F51,D$10-SUM(E$17:E51))</f>
        <v>0</v>
      </c>
      <c r="E52" s="55">
        <f t="shared" si="8"/>
        <v>0</v>
      </c>
      <c r="F52" s="54">
        <f t="shared" si="9"/>
        <v>0</v>
      </c>
      <c r="G52" s="56">
        <f t="shared" si="10"/>
        <v>0</v>
      </c>
      <c r="H52" s="41">
        <f t="shared" si="11"/>
        <v>0</v>
      </c>
      <c r="I52" s="51">
        <f t="shared" si="1"/>
        <v>0</v>
      </c>
      <c r="J52" s="51"/>
      <c r="K52" s="112"/>
      <c r="L52" s="53">
        <f t="shared" si="12"/>
        <v>0</v>
      </c>
      <c r="M52" s="112"/>
      <c r="N52" s="53">
        <f t="shared" si="13"/>
        <v>0</v>
      </c>
      <c r="O52" s="53">
        <f t="shared" si="14"/>
        <v>0</v>
      </c>
      <c r="P52" s="1"/>
    </row>
    <row r="53" spans="2:16">
      <c r="B53" t="str">
        <f t="shared" si="0"/>
        <v/>
      </c>
      <c r="C53" s="49">
        <f>IF(D11="","-",+C52+1)</f>
        <v>2061</v>
      </c>
      <c r="D53" s="54">
        <f>IF(F52+SUM(E$17:E52)=D$10,F52,D$10-SUM(E$17:E52))</f>
        <v>0</v>
      </c>
      <c r="E53" s="55">
        <f t="shared" si="8"/>
        <v>0</v>
      </c>
      <c r="F53" s="54">
        <f t="shared" si="9"/>
        <v>0</v>
      </c>
      <c r="G53" s="56">
        <f t="shared" si="10"/>
        <v>0</v>
      </c>
      <c r="H53" s="41">
        <f t="shared" si="11"/>
        <v>0</v>
      </c>
      <c r="I53" s="51">
        <f t="shared" si="1"/>
        <v>0</v>
      </c>
      <c r="J53" s="51"/>
      <c r="K53" s="112"/>
      <c r="L53" s="53">
        <f t="shared" si="12"/>
        <v>0</v>
      </c>
      <c r="M53" s="112"/>
      <c r="N53" s="53">
        <f t="shared" si="13"/>
        <v>0</v>
      </c>
      <c r="O53" s="53">
        <f t="shared" si="14"/>
        <v>0</v>
      </c>
      <c r="P53" s="1"/>
    </row>
    <row r="54" spans="2:16">
      <c r="B54" t="str">
        <f t="shared" si="0"/>
        <v/>
      </c>
      <c r="C54" s="49">
        <f>IF(D11="","-",+C53+1)</f>
        <v>2062</v>
      </c>
      <c r="D54" s="54">
        <f>IF(F53+SUM(E$17:E53)=D$10,F53,D$10-SUM(E$17:E53))</f>
        <v>0</v>
      </c>
      <c r="E54" s="55">
        <f t="shared" si="8"/>
        <v>0</v>
      </c>
      <c r="F54" s="54">
        <f t="shared" si="9"/>
        <v>0</v>
      </c>
      <c r="G54" s="56">
        <f t="shared" si="10"/>
        <v>0</v>
      </c>
      <c r="H54" s="41">
        <f t="shared" si="11"/>
        <v>0</v>
      </c>
      <c r="I54" s="51">
        <f t="shared" si="1"/>
        <v>0</v>
      </c>
      <c r="J54" s="51"/>
      <c r="K54" s="112"/>
      <c r="L54" s="53">
        <f t="shared" si="12"/>
        <v>0</v>
      </c>
      <c r="M54" s="112"/>
      <c r="N54" s="53">
        <f t="shared" si="13"/>
        <v>0</v>
      </c>
      <c r="O54" s="53">
        <f t="shared" si="14"/>
        <v>0</v>
      </c>
      <c r="P54" s="1"/>
    </row>
    <row r="55" spans="2:16">
      <c r="B55" t="str">
        <f t="shared" si="0"/>
        <v/>
      </c>
      <c r="C55" s="49">
        <f>IF(D11="","-",+C54+1)</f>
        <v>2063</v>
      </c>
      <c r="D55" s="54">
        <f>IF(F54+SUM(E$17:E54)=D$10,F54,D$10-SUM(E$17:E54))</f>
        <v>0</v>
      </c>
      <c r="E55" s="55">
        <f t="shared" si="8"/>
        <v>0</v>
      </c>
      <c r="F55" s="54">
        <f t="shared" si="9"/>
        <v>0</v>
      </c>
      <c r="G55" s="56">
        <f t="shared" si="10"/>
        <v>0</v>
      </c>
      <c r="H55" s="41">
        <f t="shared" si="11"/>
        <v>0</v>
      </c>
      <c r="I55" s="51">
        <f t="shared" si="1"/>
        <v>0</v>
      </c>
      <c r="J55" s="51"/>
      <c r="K55" s="112"/>
      <c r="L55" s="53">
        <f t="shared" si="12"/>
        <v>0</v>
      </c>
      <c r="M55" s="112"/>
      <c r="N55" s="53">
        <f t="shared" si="13"/>
        <v>0</v>
      </c>
      <c r="O55" s="53">
        <f t="shared" si="14"/>
        <v>0</v>
      </c>
      <c r="P55" s="1"/>
    </row>
    <row r="56" spans="2:16">
      <c r="B56" t="str">
        <f t="shared" si="0"/>
        <v/>
      </c>
      <c r="C56" s="49">
        <f>IF(D11="","-",+C55+1)</f>
        <v>2064</v>
      </c>
      <c r="D56" s="54">
        <f>IF(F55+SUM(E$17:E55)=D$10,F55,D$10-SUM(E$17:E55))</f>
        <v>0</v>
      </c>
      <c r="E56" s="55">
        <f t="shared" si="8"/>
        <v>0</v>
      </c>
      <c r="F56" s="54">
        <f t="shared" si="9"/>
        <v>0</v>
      </c>
      <c r="G56" s="56">
        <f t="shared" si="10"/>
        <v>0</v>
      </c>
      <c r="H56" s="41">
        <f t="shared" si="11"/>
        <v>0</v>
      </c>
      <c r="I56" s="51">
        <f t="shared" si="1"/>
        <v>0</v>
      </c>
      <c r="J56" s="51"/>
      <c r="K56" s="112"/>
      <c r="L56" s="53">
        <f t="shared" si="12"/>
        <v>0</v>
      </c>
      <c r="M56" s="112"/>
      <c r="N56" s="53">
        <f t="shared" si="13"/>
        <v>0</v>
      </c>
      <c r="O56" s="53">
        <f t="shared" si="14"/>
        <v>0</v>
      </c>
      <c r="P56" s="1"/>
    </row>
    <row r="57" spans="2:16">
      <c r="B57" t="str">
        <f t="shared" si="0"/>
        <v/>
      </c>
      <c r="C57" s="49">
        <f>IF(D11="","-",+C56+1)</f>
        <v>2065</v>
      </c>
      <c r="D57" s="54">
        <f>IF(F56+SUM(E$17:E56)=D$10,F56,D$10-SUM(E$17:E56))</f>
        <v>0</v>
      </c>
      <c r="E57" s="55">
        <f t="shared" si="8"/>
        <v>0</v>
      </c>
      <c r="F57" s="54">
        <f t="shared" si="9"/>
        <v>0</v>
      </c>
      <c r="G57" s="56">
        <f t="shared" si="10"/>
        <v>0</v>
      </c>
      <c r="H57" s="41">
        <f t="shared" si="11"/>
        <v>0</v>
      </c>
      <c r="I57" s="51">
        <f t="shared" si="1"/>
        <v>0</v>
      </c>
      <c r="J57" s="51"/>
      <c r="K57" s="112"/>
      <c r="L57" s="53">
        <f t="shared" si="12"/>
        <v>0</v>
      </c>
      <c r="M57" s="112"/>
      <c r="N57" s="53">
        <f t="shared" si="13"/>
        <v>0</v>
      </c>
      <c r="O57" s="53">
        <f t="shared" si="14"/>
        <v>0</v>
      </c>
      <c r="P57" s="1"/>
    </row>
    <row r="58" spans="2:16">
      <c r="B58" t="str">
        <f t="shared" si="0"/>
        <v/>
      </c>
      <c r="C58" s="49">
        <f>IF(D11="","-",+C57+1)</f>
        <v>2066</v>
      </c>
      <c r="D58" s="54">
        <f>IF(F57+SUM(E$17:E57)=D$10,F57,D$10-SUM(E$17:E57))</f>
        <v>0</v>
      </c>
      <c r="E58" s="55">
        <f t="shared" si="8"/>
        <v>0</v>
      </c>
      <c r="F58" s="54">
        <f t="shared" si="9"/>
        <v>0</v>
      </c>
      <c r="G58" s="56">
        <f t="shared" si="10"/>
        <v>0</v>
      </c>
      <c r="H58" s="41">
        <f t="shared" si="11"/>
        <v>0</v>
      </c>
      <c r="I58" s="51">
        <f t="shared" si="1"/>
        <v>0</v>
      </c>
      <c r="J58" s="51"/>
      <c r="K58" s="112"/>
      <c r="L58" s="53">
        <f t="shared" si="12"/>
        <v>0</v>
      </c>
      <c r="M58" s="112"/>
      <c r="N58" s="53">
        <f t="shared" si="13"/>
        <v>0</v>
      </c>
      <c r="O58" s="53">
        <f t="shared" si="14"/>
        <v>0</v>
      </c>
      <c r="P58" s="1"/>
    </row>
    <row r="59" spans="2:16">
      <c r="B59" t="str">
        <f t="shared" si="0"/>
        <v/>
      </c>
      <c r="C59" s="49">
        <f>IF(D11="","-",+C58+1)</f>
        <v>2067</v>
      </c>
      <c r="D59" s="54">
        <f>IF(F58+SUM(E$17:E58)=D$10,F58,D$10-SUM(E$17:E58))</f>
        <v>0</v>
      </c>
      <c r="E59" s="55">
        <f t="shared" si="8"/>
        <v>0</v>
      </c>
      <c r="F59" s="54">
        <f t="shared" si="9"/>
        <v>0</v>
      </c>
      <c r="G59" s="56">
        <f t="shared" si="10"/>
        <v>0</v>
      </c>
      <c r="H59" s="41">
        <f t="shared" si="11"/>
        <v>0</v>
      </c>
      <c r="I59" s="51">
        <f t="shared" si="1"/>
        <v>0</v>
      </c>
      <c r="J59" s="51"/>
      <c r="K59" s="112"/>
      <c r="L59" s="53">
        <f t="shared" si="12"/>
        <v>0</v>
      </c>
      <c r="M59" s="112"/>
      <c r="N59" s="53">
        <f t="shared" si="13"/>
        <v>0</v>
      </c>
      <c r="O59" s="53">
        <f t="shared" si="14"/>
        <v>0</v>
      </c>
      <c r="P59" s="1"/>
    </row>
    <row r="60" spans="2:16">
      <c r="B60" t="str">
        <f t="shared" si="0"/>
        <v/>
      </c>
      <c r="C60" s="49">
        <f>IF(D11="","-",+C59+1)</f>
        <v>2068</v>
      </c>
      <c r="D60" s="54">
        <f>IF(F59+SUM(E$17:E59)=D$10,F59,D$10-SUM(E$17:E59))</f>
        <v>0</v>
      </c>
      <c r="E60" s="55">
        <f t="shared" si="8"/>
        <v>0</v>
      </c>
      <c r="F60" s="54">
        <f t="shared" si="9"/>
        <v>0</v>
      </c>
      <c r="G60" s="56">
        <f t="shared" si="10"/>
        <v>0</v>
      </c>
      <c r="H60" s="41">
        <f t="shared" si="11"/>
        <v>0</v>
      </c>
      <c r="I60" s="51">
        <f t="shared" si="1"/>
        <v>0</v>
      </c>
      <c r="J60" s="51"/>
      <c r="K60" s="112"/>
      <c r="L60" s="53">
        <f t="shared" si="12"/>
        <v>0</v>
      </c>
      <c r="M60" s="112"/>
      <c r="N60" s="53">
        <f t="shared" si="13"/>
        <v>0</v>
      </c>
      <c r="O60" s="53">
        <f t="shared" si="14"/>
        <v>0</v>
      </c>
      <c r="P60" s="1"/>
    </row>
    <row r="61" spans="2:16">
      <c r="B61" t="str">
        <f t="shared" si="0"/>
        <v/>
      </c>
      <c r="C61" s="49">
        <f>IF(D11="","-",+C60+1)</f>
        <v>2069</v>
      </c>
      <c r="D61" s="54">
        <f>IF(F60+SUM(E$17:E60)=D$10,F60,D$10-SUM(E$17:E60))</f>
        <v>0</v>
      </c>
      <c r="E61" s="55">
        <f t="shared" si="8"/>
        <v>0</v>
      </c>
      <c r="F61" s="54">
        <f t="shared" si="9"/>
        <v>0</v>
      </c>
      <c r="G61" s="57">
        <f t="shared" si="10"/>
        <v>0</v>
      </c>
      <c r="H61" s="41">
        <f t="shared" si="11"/>
        <v>0</v>
      </c>
      <c r="I61" s="51">
        <f t="shared" si="1"/>
        <v>0</v>
      </c>
      <c r="J61" s="51"/>
      <c r="K61" s="112"/>
      <c r="L61" s="53">
        <f t="shared" si="12"/>
        <v>0</v>
      </c>
      <c r="M61" s="112"/>
      <c r="N61" s="53">
        <f t="shared" si="13"/>
        <v>0</v>
      </c>
      <c r="O61" s="53">
        <f t="shared" si="14"/>
        <v>0</v>
      </c>
      <c r="P61" s="1"/>
    </row>
    <row r="62" spans="2:16">
      <c r="B62" t="str">
        <f t="shared" si="0"/>
        <v/>
      </c>
      <c r="C62" s="49">
        <f>IF(D11="","-",+C61+1)</f>
        <v>2070</v>
      </c>
      <c r="D62" s="54">
        <f>IF(F61+SUM(E$17:E61)=D$10,F61,D$10-SUM(E$17:E61))</f>
        <v>0</v>
      </c>
      <c r="E62" s="55">
        <f t="shared" si="8"/>
        <v>0</v>
      </c>
      <c r="F62" s="54">
        <f t="shared" si="9"/>
        <v>0</v>
      </c>
      <c r="G62" s="57">
        <f t="shared" si="10"/>
        <v>0</v>
      </c>
      <c r="H62" s="41">
        <f t="shared" si="11"/>
        <v>0</v>
      </c>
      <c r="I62" s="51">
        <f t="shared" si="1"/>
        <v>0</v>
      </c>
      <c r="J62" s="51"/>
      <c r="K62" s="112"/>
      <c r="L62" s="53">
        <f t="shared" si="12"/>
        <v>0</v>
      </c>
      <c r="M62" s="112"/>
      <c r="N62" s="53">
        <f t="shared" si="13"/>
        <v>0</v>
      </c>
      <c r="O62" s="53">
        <f t="shared" si="14"/>
        <v>0</v>
      </c>
      <c r="P62" s="1"/>
    </row>
    <row r="63" spans="2:16">
      <c r="B63" t="str">
        <f t="shared" si="0"/>
        <v/>
      </c>
      <c r="C63" s="49">
        <f>IF(D11="","-",+C62+1)</f>
        <v>2071</v>
      </c>
      <c r="D63" s="54">
        <f>IF(F62+SUM(E$17:E62)=D$10,F62,D$10-SUM(E$17:E62))</f>
        <v>0</v>
      </c>
      <c r="E63" s="55">
        <f t="shared" si="8"/>
        <v>0</v>
      </c>
      <c r="F63" s="54">
        <f t="shared" si="9"/>
        <v>0</v>
      </c>
      <c r="G63" s="57">
        <f t="shared" si="10"/>
        <v>0</v>
      </c>
      <c r="H63" s="41">
        <f t="shared" si="11"/>
        <v>0</v>
      </c>
      <c r="I63" s="51">
        <f t="shared" si="1"/>
        <v>0</v>
      </c>
      <c r="J63" s="51"/>
      <c r="K63" s="112"/>
      <c r="L63" s="53">
        <f t="shared" si="12"/>
        <v>0</v>
      </c>
      <c r="M63" s="112"/>
      <c r="N63" s="53">
        <f t="shared" si="13"/>
        <v>0</v>
      </c>
      <c r="O63" s="53">
        <f t="shared" si="14"/>
        <v>0</v>
      </c>
      <c r="P63" s="1"/>
    </row>
    <row r="64" spans="2:16">
      <c r="B64" t="str">
        <f t="shared" si="0"/>
        <v/>
      </c>
      <c r="C64" s="49">
        <f>IF(D11="","-",+C63+1)</f>
        <v>2072</v>
      </c>
      <c r="D64" s="54">
        <f>IF(F63+SUM(E$17:E63)=D$10,F63,D$10-SUM(E$17:E63))</f>
        <v>0</v>
      </c>
      <c r="E64" s="55">
        <f t="shared" si="8"/>
        <v>0</v>
      </c>
      <c r="F64" s="54">
        <f t="shared" si="9"/>
        <v>0</v>
      </c>
      <c r="G64" s="57">
        <f t="shared" si="10"/>
        <v>0</v>
      </c>
      <c r="H64" s="41">
        <f t="shared" si="11"/>
        <v>0</v>
      </c>
      <c r="I64" s="51">
        <f t="shared" si="1"/>
        <v>0</v>
      </c>
      <c r="J64" s="51"/>
      <c r="K64" s="112"/>
      <c r="L64" s="53">
        <f t="shared" si="12"/>
        <v>0</v>
      </c>
      <c r="M64" s="112"/>
      <c r="N64" s="53">
        <f t="shared" si="13"/>
        <v>0</v>
      </c>
      <c r="O64" s="53">
        <f t="shared" si="14"/>
        <v>0</v>
      </c>
      <c r="P64" s="1"/>
    </row>
    <row r="65" spans="2:16">
      <c r="B65" t="str">
        <f t="shared" si="0"/>
        <v/>
      </c>
      <c r="C65" s="49">
        <f>IF(D11="","-",+C64+1)</f>
        <v>2073</v>
      </c>
      <c r="D65" s="54">
        <f>IF(F64+SUM(E$17:E64)=D$10,F64,D$10-SUM(E$17:E64))</f>
        <v>0</v>
      </c>
      <c r="E65" s="55">
        <f t="shared" si="8"/>
        <v>0</v>
      </c>
      <c r="F65" s="54">
        <f t="shared" si="9"/>
        <v>0</v>
      </c>
      <c r="G65" s="57">
        <f t="shared" si="10"/>
        <v>0</v>
      </c>
      <c r="H65" s="41">
        <f t="shared" si="11"/>
        <v>0</v>
      </c>
      <c r="I65" s="51">
        <f t="shared" si="1"/>
        <v>0</v>
      </c>
      <c r="J65" s="51"/>
      <c r="K65" s="112"/>
      <c r="L65" s="53">
        <f t="shared" si="12"/>
        <v>0</v>
      </c>
      <c r="M65" s="112"/>
      <c r="N65" s="53">
        <f t="shared" si="13"/>
        <v>0</v>
      </c>
      <c r="O65" s="53">
        <f t="shared" si="14"/>
        <v>0</v>
      </c>
      <c r="P65" s="1"/>
    </row>
    <row r="66" spans="2:16">
      <c r="B66" t="str">
        <f t="shared" si="0"/>
        <v/>
      </c>
      <c r="C66" s="49">
        <f>IF(D11="","-",+C65+1)</f>
        <v>2074</v>
      </c>
      <c r="D66" s="54">
        <f>IF(F65+SUM(E$17:E65)=D$10,F65,D$10-SUM(E$17:E65))</f>
        <v>0</v>
      </c>
      <c r="E66" s="55">
        <f t="shared" si="8"/>
        <v>0</v>
      </c>
      <c r="F66" s="54">
        <f t="shared" si="9"/>
        <v>0</v>
      </c>
      <c r="G66" s="57">
        <f t="shared" si="10"/>
        <v>0</v>
      </c>
      <c r="H66" s="41">
        <f t="shared" si="11"/>
        <v>0</v>
      </c>
      <c r="I66" s="51">
        <f t="shared" si="1"/>
        <v>0</v>
      </c>
      <c r="J66" s="51"/>
      <c r="K66" s="112"/>
      <c r="L66" s="53">
        <f t="shared" si="12"/>
        <v>0</v>
      </c>
      <c r="M66" s="112"/>
      <c r="N66" s="53">
        <f t="shared" si="13"/>
        <v>0</v>
      </c>
      <c r="O66" s="53">
        <f t="shared" si="14"/>
        <v>0</v>
      </c>
      <c r="P66" s="1"/>
    </row>
    <row r="67" spans="2:16">
      <c r="B67" t="str">
        <f t="shared" si="0"/>
        <v/>
      </c>
      <c r="C67" s="49">
        <f>IF(D11="","-",+C66+1)</f>
        <v>2075</v>
      </c>
      <c r="D67" s="54">
        <f>IF(F66+SUM(E$17:E66)=D$10,F66,D$10-SUM(E$17:E66))</f>
        <v>0</v>
      </c>
      <c r="E67" s="55">
        <f t="shared" si="8"/>
        <v>0</v>
      </c>
      <c r="F67" s="54">
        <f t="shared" si="9"/>
        <v>0</v>
      </c>
      <c r="G67" s="57">
        <f t="shared" si="10"/>
        <v>0</v>
      </c>
      <c r="H67" s="41">
        <f t="shared" si="11"/>
        <v>0</v>
      </c>
      <c r="I67" s="51">
        <f t="shared" si="1"/>
        <v>0</v>
      </c>
      <c r="J67" s="51"/>
      <c r="K67" s="112"/>
      <c r="L67" s="53">
        <f t="shared" si="12"/>
        <v>0</v>
      </c>
      <c r="M67" s="112"/>
      <c r="N67" s="53">
        <f t="shared" si="13"/>
        <v>0</v>
      </c>
      <c r="O67" s="53">
        <f t="shared" si="14"/>
        <v>0</v>
      </c>
      <c r="P67" s="1"/>
    </row>
    <row r="68" spans="2:16">
      <c r="B68" t="str">
        <f t="shared" si="0"/>
        <v/>
      </c>
      <c r="C68" s="49">
        <f>IF(D11="","-",+C67+1)</f>
        <v>2076</v>
      </c>
      <c r="D68" s="54">
        <f>IF(F67+SUM(E$17:E67)=D$10,F67,D$10-SUM(E$17:E67))</f>
        <v>0</v>
      </c>
      <c r="E68" s="55">
        <f t="shared" si="8"/>
        <v>0</v>
      </c>
      <c r="F68" s="54">
        <f t="shared" si="9"/>
        <v>0</v>
      </c>
      <c r="G68" s="57">
        <f t="shared" si="10"/>
        <v>0</v>
      </c>
      <c r="H68" s="41">
        <f t="shared" si="11"/>
        <v>0</v>
      </c>
      <c r="I68" s="51">
        <f t="shared" si="1"/>
        <v>0</v>
      </c>
      <c r="J68" s="51"/>
      <c r="K68" s="112"/>
      <c r="L68" s="53">
        <f t="shared" si="12"/>
        <v>0</v>
      </c>
      <c r="M68" s="112"/>
      <c r="N68" s="53">
        <f t="shared" si="13"/>
        <v>0</v>
      </c>
      <c r="O68" s="53">
        <f t="shared" si="14"/>
        <v>0</v>
      </c>
      <c r="P68" s="1"/>
    </row>
    <row r="69" spans="2:16">
      <c r="B69" t="str">
        <f t="shared" si="0"/>
        <v/>
      </c>
      <c r="C69" s="49">
        <f>IF(D11="","-",+C68+1)</f>
        <v>2077</v>
      </c>
      <c r="D69" s="54">
        <f>IF(F68+SUM(E$17:E68)=D$10,F68,D$10-SUM(E$17:E68))</f>
        <v>0</v>
      </c>
      <c r="E69" s="55">
        <f t="shared" si="8"/>
        <v>0</v>
      </c>
      <c r="F69" s="54">
        <f t="shared" si="9"/>
        <v>0</v>
      </c>
      <c r="G69" s="57">
        <f t="shared" si="10"/>
        <v>0</v>
      </c>
      <c r="H69" s="41">
        <f t="shared" si="11"/>
        <v>0</v>
      </c>
      <c r="I69" s="51">
        <f t="shared" si="1"/>
        <v>0</v>
      </c>
      <c r="J69" s="51"/>
      <c r="K69" s="112"/>
      <c r="L69" s="53">
        <f t="shared" si="12"/>
        <v>0</v>
      </c>
      <c r="M69" s="112"/>
      <c r="N69" s="53">
        <f t="shared" si="13"/>
        <v>0</v>
      </c>
      <c r="O69" s="53">
        <f t="shared" si="14"/>
        <v>0</v>
      </c>
      <c r="P69" s="1"/>
    </row>
    <row r="70" spans="2:16">
      <c r="B70" t="str">
        <f t="shared" si="0"/>
        <v/>
      </c>
      <c r="C70" s="49">
        <f>IF(D11="","-",+C69+1)</f>
        <v>2078</v>
      </c>
      <c r="D70" s="54">
        <f>IF(F69+SUM(E$17:E69)=D$10,F69,D$10-SUM(E$17:E69))</f>
        <v>0</v>
      </c>
      <c r="E70" s="55">
        <f t="shared" si="8"/>
        <v>0</v>
      </c>
      <c r="F70" s="54">
        <f t="shared" si="9"/>
        <v>0</v>
      </c>
      <c r="G70" s="57">
        <f t="shared" si="10"/>
        <v>0</v>
      </c>
      <c r="H70" s="41">
        <f t="shared" si="11"/>
        <v>0</v>
      </c>
      <c r="I70" s="51">
        <f t="shared" si="1"/>
        <v>0</v>
      </c>
      <c r="J70" s="51"/>
      <c r="K70" s="112"/>
      <c r="L70" s="53">
        <f t="shared" si="12"/>
        <v>0</v>
      </c>
      <c r="M70" s="112"/>
      <c r="N70" s="53">
        <f t="shared" si="13"/>
        <v>0</v>
      </c>
      <c r="O70" s="53">
        <f t="shared" si="14"/>
        <v>0</v>
      </c>
      <c r="P70" s="1"/>
    </row>
    <row r="71" spans="2:16">
      <c r="B71" t="str">
        <f t="shared" si="0"/>
        <v/>
      </c>
      <c r="C71" s="49">
        <f>IF(D11="","-",+C70+1)</f>
        <v>2079</v>
      </c>
      <c r="D71" s="54">
        <f>IF(F70+SUM(E$17:E70)=D$10,F70,D$10-SUM(E$17:E70))</f>
        <v>0</v>
      </c>
      <c r="E71" s="55">
        <f t="shared" si="8"/>
        <v>0</v>
      </c>
      <c r="F71" s="54">
        <f t="shared" si="9"/>
        <v>0</v>
      </c>
      <c r="G71" s="57">
        <f t="shared" si="10"/>
        <v>0</v>
      </c>
      <c r="H71" s="41">
        <f t="shared" si="11"/>
        <v>0</v>
      </c>
      <c r="I71" s="51">
        <f t="shared" si="1"/>
        <v>0</v>
      </c>
      <c r="J71" s="51"/>
      <c r="K71" s="112"/>
      <c r="L71" s="53">
        <f t="shared" si="12"/>
        <v>0</v>
      </c>
      <c r="M71" s="112"/>
      <c r="N71" s="53">
        <f t="shared" si="13"/>
        <v>0</v>
      </c>
      <c r="O71" s="53">
        <f t="shared" si="14"/>
        <v>0</v>
      </c>
      <c r="P71" s="1"/>
    </row>
    <row r="72" spans="2:16">
      <c r="C72" s="49">
        <f>IF(D12="","-",+C71+1)</f>
        <v>2080</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2081</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c r="C74" s="11" t="s">
        <v>75</v>
      </c>
      <c r="D74" s="13"/>
      <c r="E74" s="13">
        <f>SUM(E17:E73)</f>
        <v>19525366.93564127</v>
      </c>
      <c r="F74" s="13"/>
      <c r="G74" s="13">
        <f>SUM(G17:G73)</f>
        <v>51567879.712348647</v>
      </c>
      <c r="H74" s="13">
        <f>SUM(H17:H73)</f>
        <v>51567879.712348647</v>
      </c>
      <c r="I74" s="13">
        <f>SUM(I17:I73)</f>
        <v>0</v>
      </c>
      <c r="J74" s="13"/>
      <c r="K74" s="13"/>
      <c r="L74" s="13"/>
      <c r="M74" s="13"/>
      <c r="N74" s="13"/>
      <c r="O74" s="1"/>
      <c r="P74" s="1"/>
    </row>
    <row r="75" spans="2:16">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c r="B82" s="1"/>
      <c r="C82" s="1"/>
      <c r="D82" s="2"/>
      <c r="E82" s="1"/>
      <c r="F82" s="11"/>
      <c r="G82" s="1"/>
      <c r="H82" s="3"/>
      <c r="I82" s="1"/>
      <c r="J82" s="1"/>
      <c r="K82" s="1"/>
      <c r="L82" s="1"/>
      <c r="M82" s="1"/>
      <c r="N82" s="1"/>
      <c r="O82" s="1"/>
      <c r="P82" s="1"/>
    </row>
    <row r="83" spans="1:16">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23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5">
      <c r="C89" s="6"/>
      <c r="D89" s="2"/>
      <c r="E89" s="1"/>
      <c r="F89" s="1"/>
      <c r="G89" s="1"/>
      <c r="H89" s="1"/>
      <c r="I89" s="20"/>
      <c r="J89" s="20"/>
      <c r="K89" s="106"/>
      <c r="L89" s="107" t="s">
        <v>254</v>
      </c>
      <c r="M89" s="69">
        <v>423492</v>
      </c>
      <c r="N89" s="69">
        <v>423492</v>
      </c>
      <c r="O89" s="70">
        <f>+N89-M89</f>
        <v>0</v>
      </c>
      <c r="P89" s="1"/>
    </row>
    <row r="90" spans="1:16" ht="13.5" thickBot="1">
      <c r="C90" s="25" t="s">
        <v>82</v>
      </c>
      <c r="D90" s="96" t="str">
        <f>+D7</f>
        <v>Chisholm Substation 345 kV Terminal Upgrades</v>
      </c>
      <c r="E90" s="1"/>
      <c r="F90" s="1"/>
      <c r="G90" s="1"/>
      <c r="H90" s="1"/>
      <c r="I90" s="3"/>
      <c r="J90" s="3"/>
      <c r="K90" s="108"/>
      <c r="L90" s="109" t="s">
        <v>135</v>
      </c>
      <c r="M90" s="72">
        <f>+M89-M88</f>
        <v>423492</v>
      </c>
      <c r="N90" s="72">
        <f>+N89-N88</f>
        <v>423492</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TP2020266</v>
      </c>
      <c r="E92" s="75"/>
      <c r="F92" s="75"/>
      <c r="G92" s="75"/>
      <c r="H92" s="75"/>
      <c r="I92" s="75"/>
      <c r="J92" s="75"/>
    </row>
    <row r="93" spans="1:16" ht="13">
      <c r="C93" s="34" t="s">
        <v>49</v>
      </c>
      <c r="D93" s="468">
        <v>6928872</v>
      </c>
      <c r="E93" s="1" t="s">
        <v>84</v>
      </c>
      <c r="H93" s="2"/>
      <c r="I93" s="2"/>
      <c r="J93" s="36">
        <f>+'OKT.WS.G.BPU.ATRR.True-up'!M16</f>
        <v>2024</v>
      </c>
      <c r="K93" s="33"/>
      <c r="L93" s="13" t="s">
        <v>85</v>
      </c>
      <c r="P93" s="1"/>
    </row>
    <row r="94" spans="1:16">
      <c r="C94" s="34" t="s">
        <v>52</v>
      </c>
      <c r="D94" s="85">
        <v>2024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v>11</v>
      </c>
      <c r="E95" s="34" t="s">
        <v>55</v>
      </c>
      <c r="F95" s="2"/>
      <c r="G95" s="2"/>
      <c r="J95" s="40">
        <f>'OKT.WS.G.BPU.ATRR.True-up'!$F$81</f>
        <v>0.11072520516210502</v>
      </c>
      <c r="K95" s="7"/>
      <c r="L95" t="s">
        <v>86</v>
      </c>
      <c r="P95" s="1"/>
    </row>
    <row r="96" spans="1:16">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407580.70588235295</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c r="B100" t="str">
        <f t="shared" ref="B100:B155" si="15">IF(D100=F99,"","IU")</f>
        <v>IU</v>
      </c>
      <c r="C100" s="49">
        <f>IF(D94= "","-",D94)</f>
        <v>2024</v>
      </c>
      <c r="D100" s="11">
        <v>0</v>
      </c>
      <c r="E100" s="56">
        <v>27495.524920634914</v>
      </c>
      <c r="F100" s="54">
        <v>6901376.7550793644</v>
      </c>
      <c r="G100" s="81">
        <v>3450688.3775396822</v>
      </c>
      <c r="H100" s="81">
        <v>423492.29223003506</v>
      </c>
      <c r="I100" s="81">
        <v>423492.29223003506</v>
      </c>
      <c r="J100" s="53">
        <f t="shared" ref="J100:J131" si="16">+I100-H100</f>
        <v>0</v>
      </c>
      <c r="K100" s="53"/>
      <c r="L100" s="373">
        <f>+H100</f>
        <v>423492.29223003506</v>
      </c>
      <c r="M100" s="467">
        <f t="shared" ref="M100:M131" si="17">IF(L100&lt;&gt;0,+H100-L100,0)</f>
        <v>0</v>
      </c>
      <c r="N100" s="373">
        <f>+I100</f>
        <v>423492.29223003506</v>
      </c>
      <c r="O100" s="52">
        <f t="shared" ref="O100:O131" si="18">IF(N100&lt;&gt;0,+I100-N100,0)</f>
        <v>0</v>
      </c>
      <c r="P100" s="52">
        <f t="shared" ref="P100:P131" si="19">+O100-M100</f>
        <v>0</v>
      </c>
    </row>
    <row r="101" spans="1:16">
      <c r="B101" t="str">
        <f t="shared" si="15"/>
        <v>IU</v>
      </c>
      <c r="C101" s="49">
        <f>IF(D94="","-",+C100+1)</f>
        <v>2025</v>
      </c>
      <c r="D101" s="462">
        <f>IF(F100+SUM(E$100:E100)=D$93,F100,D$93-SUM(E$100:E100))</f>
        <v>6901376.4750793651</v>
      </c>
      <c r="E101" s="374">
        <f t="shared" ref="E101:E155" si="20">IF(+J$97&lt;F100,J$97,D101)</f>
        <v>407580.70588235295</v>
      </c>
      <c r="F101" s="463">
        <f t="shared" ref="F101:F155" si="21">+D101-E101</f>
        <v>6493795.7691970123</v>
      </c>
      <c r="G101" s="463">
        <f t="shared" ref="G101:G155" si="22">+(F101+D101)/2</f>
        <v>6697586.1221381892</v>
      </c>
      <c r="H101" s="464">
        <f t="shared" ref="H101:H102" si="23">(D101+F101)/2*J$95+E101</f>
        <v>1149172.3033469713</v>
      </c>
      <c r="I101" s="445">
        <f t="shared" ref="I101:I155" si="24">+J$96*G101+E101</f>
        <v>1149172.3033469713</v>
      </c>
      <c r="J101" s="53">
        <f t="shared" si="16"/>
        <v>0</v>
      </c>
      <c r="K101" s="53"/>
      <c r="L101" s="112"/>
      <c r="M101" s="53">
        <f t="shared" si="17"/>
        <v>0</v>
      </c>
      <c r="N101" s="112"/>
      <c r="O101" s="53">
        <f t="shared" si="18"/>
        <v>0</v>
      </c>
      <c r="P101" s="53">
        <f t="shared" si="19"/>
        <v>0</v>
      </c>
    </row>
    <row r="102" spans="1:16">
      <c r="B102" t="str">
        <f t="shared" si="15"/>
        <v/>
      </c>
      <c r="C102" s="49">
        <f>IF(D94="","-",+C101+1)</f>
        <v>2026</v>
      </c>
      <c r="D102" s="462">
        <f>IF(F101+SUM(E$100:E101)=D$93,F101,D$93-SUM(E$100:E101))</f>
        <v>6493795.7691970123</v>
      </c>
      <c r="E102" s="374">
        <f t="shared" si="20"/>
        <v>407580.70588235295</v>
      </c>
      <c r="F102" s="463">
        <f t="shared" si="21"/>
        <v>6086215.0633146595</v>
      </c>
      <c r="G102" s="463">
        <f t="shared" si="22"/>
        <v>6290005.4162558354</v>
      </c>
      <c r="H102" s="464">
        <f t="shared" si="23"/>
        <v>1104042.8460680321</v>
      </c>
      <c r="I102" s="445">
        <f t="shared" si="24"/>
        <v>1104042.8460680321</v>
      </c>
      <c r="J102" s="53">
        <f t="shared" si="16"/>
        <v>0</v>
      </c>
      <c r="K102" s="53"/>
      <c r="L102" s="112"/>
      <c r="M102" s="53">
        <f t="shared" si="17"/>
        <v>0</v>
      </c>
      <c r="N102" s="112"/>
      <c r="O102" s="53">
        <f t="shared" si="18"/>
        <v>0</v>
      </c>
      <c r="P102" s="53">
        <f t="shared" si="19"/>
        <v>0</v>
      </c>
    </row>
    <row r="103" spans="1:16">
      <c r="B103" t="str">
        <f t="shared" si="15"/>
        <v/>
      </c>
      <c r="C103" s="49">
        <f>IF(D94="","-",+C102+1)</f>
        <v>2027</v>
      </c>
      <c r="D103" s="11">
        <f>IF(F102+SUM(E$100:E102)=D$93,F102,D$93-SUM(E$100:E102))</f>
        <v>6086215.0633146595</v>
      </c>
      <c r="E103" s="55">
        <f t="shared" si="20"/>
        <v>407580.70588235295</v>
      </c>
      <c r="F103" s="54">
        <f t="shared" si="21"/>
        <v>5678634.3574323067</v>
      </c>
      <c r="G103" s="54">
        <f t="shared" si="22"/>
        <v>5882424.7103734836</v>
      </c>
      <c r="H103" s="110">
        <f t="shared" ref="H103:H107" si="25">+J$95*G103+E103</f>
        <v>1058913.3887890931</v>
      </c>
      <c r="I103" s="119">
        <f t="shared" si="24"/>
        <v>1058913.3887890931</v>
      </c>
      <c r="J103" s="53">
        <f t="shared" si="16"/>
        <v>0</v>
      </c>
      <c r="K103" s="53"/>
      <c r="L103" s="112"/>
      <c r="M103" s="53">
        <f t="shared" si="17"/>
        <v>0</v>
      </c>
      <c r="N103" s="112"/>
      <c r="O103" s="53">
        <f t="shared" si="18"/>
        <v>0</v>
      </c>
      <c r="P103" s="53">
        <f t="shared" si="19"/>
        <v>0</v>
      </c>
    </row>
    <row r="104" spans="1:16">
      <c r="B104" t="str">
        <f t="shared" si="15"/>
        <v/>
      </c>
      <c r="C104" s="49">
        <f>IF(D94="","-",+C103+1)</f>
        <v>2028</v>
      </c>
      <c r="D104" s="11">
        <f>IF(F103+SUM(E$100:E103)=D$93,F103,D$93-SUM(E$100:E103))</f>
        <v>5678634.3574323067</v>
      </c>
      <c r="E104" s="55">
        <f t="shared" si="20"/>
        <v>407580.70588235295</v>
      </c>
      <c r="F104" s="54">
        <f t="shared" si="21"/>
        <v>5271053.651549954</v>
      </c>
      <c r="G104" s="54">
        <f t="shared" si="22"/>
        <v>5474844.0044911299</v>
      </c>
      <c r="H104" s="110">
        <f t="shared" si="25"/>
        <v>1013783.9315101539</v>
      </c>
      <c r="I104" s="119">
        <f t="shared" si="24"/>
        <v>1013783.9315101539</v>
      </c>
      <c r="J104" s="53">
        <f t="shared" si="16"/>
        <v>0</v>
      </c>
      <c r="K104" s="53"/>
      <c r="L104" s="112"/>
      <c r="M104" s="53">
        <f t="shared" si="17"/>
        <v>0</v>
      </c>
      <c r="N104" s="112"/>
      <c r="O104" s="53">
        <f t="shared" si="18"/>
        <v>0</v>
      </c>
      <c r="P104" s="53">
        <f t="shared" si="19"/>
        <v>0</v>
      </c>
    </row>
    <row r="105" spans="1:16">
      <c r="B105" t="str">
        <f t="shared" si="15"/>
        <v/>
      </c>
      <c r="C105" s="49">
        <f>IF(D94="","-",+C104+1)</f>
        <v>2029</v>
      </c>
      <c r="D105" s="11">
        <f>IF(F104+SUM(E$100:E104)=D$93,F104,D$93-SUM(E$100:E104))</f>
        <v>5271053.651549954</v>
      </c>
      <c r="E105" s="55">
        <f t="shared" si="20"/>
        <v>407580.70588235295</v>
      </c>
      <c r="F105" s="54">
        <f t="shared" si="21"/>
        <v>4863472.9456676012</v>
      </c>
      <c r="G105" s="54">
        <f t="shared" si="22"/>
        <v>5067263.298608778</v>
      </c>
      <c r="H105" s="110">
        <f t="shared" si="25"/>
        <v>968654.47423121496</v>
      </c>
      <c r="I105" s="119">
        <f t="shared" si="24"/>
        <v>968654.47423121496</v>
      </c>
      <c r="J105" s="53">
        <f t="shared" si="16"/>
        <v>0</v>
      </c>
      <c r="K105" s="53"/>
      <c r="L105" s="112"/>
      <c r="M105" s="53">
        <f t="shared" si="17"/>
        <v>0</v>
      </c>
      <c r="N105" s="112"/>
      <c r="O105" s="53">
        <f t="shared" si="18"/>
        <v>0</v>
      </c>
      <c r="P105" s="53">
        <f t="shared" si="19"/>
        <v>0</v>
      </c>
    </row>
    <row r="106" spans="1:16">
      <c r="B106" t="str">
        <f t="shared" si="15"/>
        <v/>
      </c>
      <c r="C106" s="49">
        <f>IF(D94="","-",+C105+1)</f>
        <v>2030</v>
      </c>
      <c r="D106" s="11">
        <f>IF(F105+SUM(E$100:E105)=D$93,F105,D$93-SUM(E$100:E105))</f>
        <v>4863472.9456676012</v>
      </c>
      <c r="E106" s="55">
        <f t="shared" si="20"/>
        <v>407580.70588235295</v>
      </c>
      <c r="F106" s="54">
        <f t="shared" si="21"/>
        <v>4455892.2397852484</v>
      </c>
      <c r="G106" s="54">
        <f t="shared" si="22"/>
        <v>4659682.5927264243</v>
      </c>
      <c r="H106" s="110">
        <f t="shared" si="25"/>
        <v>923525.01695227576</v>
      </c>
      <c r="I106" s="119">
        <f t="shared" si="24"/>
        <v>923525.01695227576</v>
      </c>
      <c r="J106" s="53">
        <f t="shared" si="16"/>
        <v>0</v>
      </c>
      <c r="K106" s="53"/>
      <c r="L106" s="112"/>
      <c r="M106" s="53">
        <f t="shared" si="17"/>
        <v>0</v>
      </c>
      <c r="N106" s="112"/>
      <c r="O106" s="53">
        <f t="shared" si="18"/>
        <v>0</v>
      </c>
      <c r="P106" s="53">
        <f t="shared" si="19"/>
        <v>0</v>
      </c>
    </row>
    <row r="107" spans="1:16">
      <c r="B107" t="str">
        <f t="shared" si="15"/>
        <v/>
      </c>
      <c r="C107" s="49">
        <f>IF(D94="","-",+C106+1)</f>
        <v>2031</v>
      </c>
      <c r="D107" s="11">
        <f>IF(F106+SUM(E$100:E106)=D$93,F106,D$93-SUM(E$100:E106))</f>
        <v>4455892.2397852484</v>
      </c>
      <c r="E107" s="55">
        <f t="shared" si="20"/>
        <v>407580.70588235295</v>
      </c>
      <c r="F107" s="54">
        <f t="shared" si="21"/>
        <v>4048311.5339028956</v>
      </c>
      <c r="G107" s="54">
        <f t="shared" si="22"/>
        <v>4252101.8868440725</v>
      </c>
      <c r="H107" s="110">
        <f t="shared" si="25"/>
        <v>878395.5596733368</v>
      </c>
      <c r="I107" s="119">
        <f t="shared" si="24"/>
        <v>878395.5596733368</v>
      </c>
      <c r="J107" s="53">
        <f t="shared" si="16"/>
        <v>0</v>
      </c>
      <c r="K107" s="53"/>
      <c r="L107" s="112"/>
      <c r="M107" s="53">
        <f t="shared" si="17"/>
        <v>0</v>
      </c>
      <c r="N107" s="112"/>
      <c r="O107" s="53">
        <f t="shared" si="18"/>
        <v>0</v>
      </c>
      <c r="P107" s="53">
        <f t="shared" si="19"/>
        <v>0</v>
      </c>
    </row>
    <row r="108" spans="1:16">
      <c r="B108" t="str">
        <f t="shared" si="15"/>
        <v/>
      </c>
      <c r="C108" s="49">
        <f>IF(D94="","-",+C107+1)</f>
        <v>2032</v>
      </c>
      <c r="D108" s="462">
        <f>IF(F107+SUM(E$100:E107)=D$93,F107,D$93-SUM(E$100:E107))</f>
        <v>4048311.5339028956</v>
      </c>
      <c r="E108" s="374">
        <f t="shared" si="20"/>
        <v>407580.70588235295</v>
      </c>
      <c r="F108" s="463">
        <f t="shared" si="21"/>
        <v>3640730.8280205429</v>
      </c>
      <c r="G108" s="463">
        <f t="shared" si="22"/>
        <v>3844521.1809617192</v>
      </c>
      <c r="H108" s="464">
        <f t="shared" ref="H108:H155" si="26">(D108+F108)/2*J$95+E108</f>
        <v>833266.1023943976</v>
      </c>
      <c r="I108" s="445">
        <f t="shared" si="24"/>
        <v>833266.1023943976</v>
      </c>
      <c r="J108" s="53">
        <f t="shared" si="16"/>
        <v>0</v>
      </c>
      <c r="K108" s="53"/>
      <c r="L108" s="112"/>
      <c r="M108" s="53">
        <f t="shared" si="17"/>
        <v>0</v>
      </c>
      <c r="N108" s="112"/>
      <c r="O108" s="53">
        <f t="shared" si="18"/>
        <v>0</v>
      </c>
      <c r="P108" s="53">
        <f t="shared" si="19"/>
        <v>0</v>
      </c>
    </row>
    <row r="109" spans="1:16">
      <c r="B109" t="str">
        <f t="shared" si="15"/>
        <v/>
      </c>
      <c r="C109" s="49">
        <f>IF(D94="","-",+C108+1)</f>
        <v>2033</v>
      </c>
      <c r="D109" s="462">
        <f>IF(F108+SUM(E$100:E108)=D$93,F108,D$93-SUM(E$100:E108))</f>
        <v>3640730.8280205429</v>
      </c>
      <c r="E109" s="374">
        <f t="shared" si="20"/>
        <v>407580.70588235295</v>
      </c>
      <c r="F109" s="463">
        <f t="shared" si="21"/>
        <v>3233150.1221381901</v>
      </c>
      <c r="G109" s="463">
        <f t="shared" si="22"/>
        <v>3436940.4750793665</v>
      </c>
      <c r="H109" s="464">
        <f t="shared" si="26"/>
        <v>788136.64511545841</v>
      </c>
      <c r="I109" s="445">
        <f t="shared" si="24"/>
        <v>788136.64511545841</v>
      </c>
      <c r="J109" s="53">
        <f t="shared" si="16"/>
        <v>0</v>
      </c>
      <c r="K109" s="53"/>
      <c r="L109" s="112"/>
      <c r="M109" s="53">
        <f t="shared" si="17"/>
        <v>0</v>
      </c>
      <c r="N109" s="112"/>
      <c r="O109" s="53">
        <f t="shared" si="18"/>
        <v>0</v>
      </c>
      <c r="P109" s="53">
        <f t="shared" si="19"/>
        <v>0</v>
      </c>
    </row>
    <row r="110" spans="1:16">
      <c r="B110" t="str">
        <f t="shared" si="15"/>
        <v/>
      </c>
      <c r="C110" s="49">
        <f>IF(D94="","-",+C109+1)</f>
        <v>2034</v>
      </c>
      <c r="D110" s="462">
        <f>IF(F109+SUM(E$100:E109)=D$93,F109,D$93-SUM(E$100:E109))</f>
        <v>3233150.1221381901</v>
      </c>
      <c r="E110" s="374">
        <f t="shared" si="20"/>
        <v>407580.70588235295</v>
      </c>
      <c r="F110" s="463">
        <f t="shared" si="21"/>
        <v>2825569.4162558373</v>
      </c>
      <c r="G110" s="463">
        <f t="shared" si="22"/>
        <v>3029359.7691970137</v>
      </c>
      <c r="H110" s="464">
        <f t="shared" si="26"/>
        <v>743007.18783651944</v>
      </c>
      <c r="I110" s="445">
        <f t="shared" si="24"/>
        <v>743007.18783651944</v>
      </c>
      <c r="J110" s="53">
        <f t="shared" si="16"/>
        <v>0</v>
      </c>
      <c r="K110" s="53"/>
      <c r="L110" s="112"/>
      <c r="M110" s="53">
        <f t="shared" si="17"/>
        <v>0</v>
      </c>
      <c r="N110" s="112"/>
      <c r="O110" s="53">
        <f t="shared" si="18"/>
        <v>0</v>
      </c>
      <c r="P110" s="53">
        <f t="shared" si="19"/>
        <v>0</v>
      </c>
    </row>
    <row r="111" spans="1:16">
      <c r="B111" t="str">
        <f t="shared" si="15"/>
        <v/>
      </c>
      <c r="C111" s="49">
        <f>IF(D94="","-",+C110+1)</f>
        <v>2035</v>
      </c>
      <c r="D111" s="462">
        <f>IF(F110+SUM(E$100:E110)=D$93,F110,D$93-SUM(E$100:E110))</f>
        <v>2825569.4162558373</v>
      </c>
      <c r="E111" s="374">
        <f t="shared" si="20"/>
        <v>407580.70588235295</v>
      </c>
      <c r="F111" s="463">
        <f t="shared" si="21"/>
        <v>2417988.7103734845</v>
      </c>
      <c r="G111" s="463">
        <f t="shared" si="22"/>
        <v>2621779.0633146609</v>
      </c>
      <c r="H111" s="464">
        <f t="shared" si="26"/>
        <v>697877.73055758025</v>
      </c>
      <c r="I111" s="445">
        <f t="shared" si="24"/>
        <v>697877.73055758025</v>
      </c>
      <c r="J111" s="53">
        <f t="shared" si="16"/>
        <v>0</v>
      </c>
      <c r="K111" s="53"/>
      <c r="L111" s="112"/>
      <c r="M111" s="53">
        <f t="shared" si="17"/>
        <v>0</v>
      </c>
      <c r="N111" s="112"/>
      <c r="O111" s="53">
        <f t="shared" si="18"/>
        <v>0</v>
      </c>
      <c r="P111" s="53">
        <f t="shared" si="19"/>
        <v>0</v>
      </c>
    </row>
    <row r="112" spans="1:16">
      <c r="B112" t="str">
        <f t="shared" si="15"/>
        <v/>
      </c>
      <c r="C112" s="49">
        <f>IF(D94="","-",+C111+1)</f>
        <v>2036</v>
      </c>
      <c r="D112" s="462">
        <f>IF(F111+SUM(E$100:E111)=D$93,F111,D$93-SUM(E$100:E111))</f>
        <v>2417988.7103734845</v>
      </c>
      <c r="E112" s="374">
        <f t="shared" si="20"/>
        <v>407580.70588235295</v>
      </c>
      <c r="F112" s="463">
        <f t="shared" si="21"/>
        <v>2010408.0044911315</v>
      </c>
      <c r="G112" s="463">
        <f t="shared" si="22"/>
        <v>2214198.3574323081</v>
      </c>
      <c r="H112" s="464">
        <f t="shared" si="26"/>
        <v>652748.27327864117</v>
      </c>
      <c r="I112" s="445">
        <f t="shared" si="24"/>
        <v>652748.27327864117</v>
      </c>
      <c r="J112" s="53">
        <f t="shared" si="16"/>
        <v>0</v>
      </c>
      <c r="K112" s="53"/>
      <c r="L112" s="112"/>
      <c r="M112" s="53">
        <f t="shared" si="17"/>
        <v>0</v>
      </c>
      <c r="N112" s="112"/>
      <c r="O112" s="53">
        <f t="shared" si="18"/>
        <v>0</v>
      </c>
      <c r="P112" s="53">
        <f t="shared" si="19"/>
        <v>0</v>
      </c>
    </row>
    <row r="113" spans="2:16">
      <c r="B113" t="str">
        <f t="shared" si="15"/>
        <v/>
      </c>
      <c r="C113" s="49">
        <f>IF(D94="","-",+C112+1)</f>
        <v>2037</v>
      </c>
      <c r="D113" s="462">
        <f>IF(F112+SUM(E$100:E112)=D$93,F112,D$93-SUM(E$100:E112))</f>
        <v>2010408.0044911315</v>
      </c>
      <c r="E113" s="374">
        <f t="shared" si="20"/>
        <v>407580.70588235295</v>
      </c>
      <c r="F113" s="463">
        <f t="shared" si="21"/>
        <v>1602827.2986087785</v>
      </c>
      <c r="G113" s="463">
        <f t="shared" si="22"/>
        <v>1806617.6515499549</v>
      </c>
      <c r="H113" s="464">
        <f t="shared" si="26"/>
        <v>607618.81599970208</v>
      </c>
      <c r="I113" s="445">
        <f t="shared" si="24"/>
        <v>607618.81599970208</v>
      </c>
      <c r="J113" s="53">
        <f t="shared" si="16"/>
        <v>0</v>
      </c>
      <c r="K113" s="53"/>
      <c r="L113" s="112"/>
      <c r="M113" s="53">
        <f t="shared" si="17"/>
        <v>0</v>
      </c>
      <c r="N113" s="112"/>
      <c r="O113" s="53">
        <f t="shared" si="18"/>
        <v>0</v>
      </c>
      <c r="P113" s="53">
        <f t="shared" si="19"/>
        <v>0</v>
      </c>
    </row>
    <row r="114" spans="2:16">
      <c r="B114" t="str">
        <f t="shared" si="15"/>
        <v/>
      </c>
      <c r="C114" s="49">
        <f>IF(D94="","-",+C113+1)</f>
        <v>2038</v>
      </c>
      <c r="D114" s="462">
        <f>IF(F113+SUM(E$100:E113)=D$93,F113,D$93-SUM(E$100:E113))</f>
        <v>1602827.2986087785</v>
      </c>
      <c r="E114" s="374">
        <f t="shared" si="20"/>
        <v>407580.70588235295</v>
      </c>
      <c r="F114" s="463">
        <f t="shared" si="21"/>
        <v>1195246.5927264255</v>
      </c>
      <c r="G114" s="463">
        <f t="shared" si="22"/>
        <v>1399036.9456676021</v>
      </c>
      <c r="H114" s="464">
        <f t="shared" si="26"/>
        <v>562489.358720763</v>
      </c>
      <c r="I114" s="445">
        <f t="shared" si="24"/>
        <v>562489.358720763</v>
      </c>
      <c r="J114" s="53">
        <f t="shared" si="16"/>
        <v>0</v>
      </c>
      <c r="K114" s="53"/>
      <c r="L114" s="112"/>
      <c r="M114" s="53">
        <f t="shared" si="17"/>
        <v>0</v>
      </c>
      <c r="N114" s="112"/>
      <c r="O114" s="53">
        <f t="shared" si="18"/>
        <v>0</v>
      </c>
      <c r="P114" s="53">
        <f t="shared" si="19"/>
        <v>0</v>
      </c>
    </row>
    <row r="115" spans="2:16">
      <c r="B115" t="str">
        <f t="shared" si="15"/>
        <v/>
      </c>
      <c r="C115" s="49">
        <f>IF(D94="","-",+C114+1)</f>
        <v>2039</v>
      </c>
      <c r="D115" s="462">
        <f>IF(F114+SUM(E$100:E114)=D$93,F114,D$93-SUM(E$100:E114))</f>
        <v>1195246.5927264255</v>
      </c>
      <c r="E115" s="374">
        <f t="shared" si="20"/>
        <v>407580.70588235295</v>
      </c>
      <c r="F115" s="463">
        <f t="shared" si="21"/>
        <v>787665.88684407249</v>
      </c>
      <c r="G115" s="463">
        <f t="shared" si="22"/>
        <v>991456.239785249</v>
      </c>
      <c r="H115" s="464">
        <f t="shared" si="26"/>
        <v>517359.90144182381</v>
      </c>
      <c r="I115" s="445">
        <f t="shared" si="24"/>
        <v>517359.90144182381</v>
      </c>
      <c r="J115" s="53">
        <f t="shared" si="16"/>
        <v>0</v>
      </c>
      <c r="K115" s="53"/>
      <c r="L115" s="112"/>
      <c r="M115" s="53">
        <f t="shared" si="17"/>
        <v>0</v>
      </c>
      <c r="N115" s="112"/>
      <c r="O115" s="53">
        <f t="shared" si="18"/>
        <v>0</v>
      </c>
      <c r="P115" s="53">
        <f t="shared" si="19"/>
        <v>0</v>
      </c>
    </row>
    <row r="116" spans="2:16">
      <c r="B116" t="str">
        <f t="shared" si="15"/>
        <v/>
      </c>
      <c r="C116" s="49">
        <f>IF(D94="","-",+C115+1)</f>
        <v>2040</v>
      </c>
      <c r="D116" s="462">
        <f>IF(F115+SUM(E$100:E115)=D$93,F115,D$93-SUM(E$100:E115))</f>
        <v>787665.88684407249</v>
      </c>
      <c r="E116" s="374">
        <f t="shared" si="20"/>
        <v>407580.70588235295</v>
      </c>
      <c r="F116" s="463">
        <f t="shared" si="21"/>
        <v>380085.18096171954</v>
      </c>
      <c r="G116" s="463">
        <f t="shared" si="22"/>
        <v>583875.53390289599</v>
      </c>
      <c r="H116" s="464">
        <f t="shared" si="26"/>
        <v>472230.44416288473</v>
      </c>
      <c r="I116" s="445">
        <f t="shared" si="24"/>
        <v>472230.44416288473</v>
      </c>
      <c r="J116" s="53">
        <f t="shared" si="16"/>
        <v>0</v>
      </c>
      <c r="K116" s="53"/>
      <c r="L116" s="112"/>
      <c r="M116" s="53">
        <f t="shared" si="17"/>
        <v>0</v>
      </c>
      <c r="N116" s="112"/>
      <c r="O116" s="53">
        <f t="shared" si="18"/>
        <v>0</v>
      </c>
      <c r="P116" s="53">
        <f t="shared" si="19"/>
        <v>0</v>
      </c>
    </row>
    <row r="117" spans="2:16">
      <c r="B117" t="str">
        <f t="shared" si="15"/>
        <v/>
      </c>
      <c r="C117" s="49">
        <f>IF(D94="","-",+C116+1)</f>
        <v>2041</v>
      </c>
      <c r="D117" s="462">
        <f>IF(F116+SUM(E$100:E116)=D$93,F116,D$93-SUM(E$100:E116))</f>
        <v>380085.18096171954</v>
      </c>
      <c r="E117" s="374">
        <f t="shared" si="20"/>
        <v>380085.18096171954</v>
      </c>
      <c r="F117" s="463">
        <f t="shared" si="21"/>
        <v>0</v>
      </c>
      <c r="G117" s="463">
        <f t="shared" si="22"/>
        <v>190042.59048085977</v>
      </c>
      <c r="H117" s="464">
        <f t="shared" si="26"/>
        <v>401127.68578225066</v>
      </c>
      <c r="I117" s="445">
        <f t="shared" si="24"/>
        <v>401127.68578225066</v>
      </c>
      <c r="J117" s="53">
        <f t="shared" si="16"/>
        <v>0</v>
      </c>
      <c r="K117" s="53"/>
      <c r="L117" s="112"/>
      <c r="M117" s="53">
        <f t="shared" si="17"/>
        <v>0</v>
      </c>
      <c r="N117" s="112"/>
      <c r="O117" s="53">
        <f t="shared" si="18"/>
        <v>0</v>
      </c>
      <c r="P117" s="53">
        <f t="shared" si="19"/>
        <v>0</v>
      </c>
    </row>
    <row r="118" spans="2:16">
      <c r="B118" t="str">
        <f t="shared" si="15"/>
        <v/>
      </c>
      <c r="C118" s="49">
        <f>IF(D94="","-",+C117+1)</f>
        <v>2042</v>
      </c>
      <c r="D118" s="462">
        <f>IF(F117+SUM(E$100:E117)=D$93,F117,D$93-SUM(E$100:E117))</f>
        <v>0</v>
      </c>
      <c r="E118" s="374">
        <f t="shared" si="20"/>
        <v>0</v>
      </c>
      <c r="F118" s="463">
        <f t="shared" si="21"/>
        <v>0</v>
      </c>
      <c r="G118" s="463">
        <f t="shared" si="22"/>
        <v>0</v>
      </c>
      <c r="H118" s="464">
        <f t="shared" si="26"/>
        <v>0</v>
      </c>
      <c r="I118" s="445">
        <f t="shared" si="24"/>
        <v>0</v>
      </c>
      <c r="J118" s="53">
        <f t="shared" si="16"/>
        <v>0</v>
      </c>
      <c r="K118" s="53"/>
      <c r="L118" s="112"/>
      <c r="M118" s="53">
        <f t="shared" si="17"/>
        <v>0</v>
      </c>
      <c r="N118" s="112"/>
      <c r="O118" s="53">
        <f t="shared" si="18"/>
        <v>0</v>
      </c>
      <c r="P118" s="53">
        <f t="shared" si="19"/>
        <v>0</v>
      </c>
    </row>
    <row r="119" spans="2:16">
      <c r="B119" t="str">
        <f t="shared" si="15"/>
        <v/>
      </c>
      <c r="C119" s="49">
        <f>IF(D94="","-",+C118+1)</f>
        <v>2043</v>
      </c>
      <c r="D119" s="462">
        <f>IF(F118+SUM(E$100:E118)=D$93,F118,D$93-SUM(E$100:E118))</f>
        <v>0</v>
      </c>
      <c r="E119" s="374">
        <f t="shared" si="20"/>
        <v>0</v>
      </c>
      <c r="F119" s="463">
        <f t="shared" si="21"/>
        <v>0</v>
      </c>
      <c r="G119" s="463">
        <f t="shared" si="22"/>
        <v>0</v>
      </c>
      <c r="H119" s="464">
        <f t="shared" si="26"/>
        <v>0</v>
      </c>
      <c r="I119" s="445">
        <f t="shared" si="24"/>
        <v>0</v>
      </c>
      <c r="J119" s="53">
        <f t="shared" si="16"/>
        <v>0</v>
      </c>
      <c r="K119" s="53"/>
      <c r="L119" s="112"/>
      <c r="M119" s="53">
        <f t="shared" si="17"/>
        <v>0</v>
      </c>
      <c r="N119" s="112"/>
      <c r="O119" s="53">
        <f t="shared" si="18"/>
        <v>0</v>
      </c>
      <c r="P119" s="53">
        <f t="shared" si="19"/>
        <v>0</v>
      </c>
    </row>
    <row r="120" spans="2:16">
      <c r="B120" t="str">
        <f t="shared" si="15"/>
        <v/>
      </c>
      <c r="C120" s="49">
        <f>IF(D94="","-",+C119+1)</f>
        <v>2044</v>
      </c>
      <c r="D120" s="462">
        <f>IF(F119+SUM(E$100:E119)=D$93,F119,D$93-SUM(E$100:E119))</f>
        <v>0</v>
      </c>
      <c r="E120" s="374">
        <f t="shared" si="20"/>
        <v>0</v>
      </c>
      <c r="F120" s="463">
        <f t="shared" si="21"/>
        <v>0</v>
      </c>
      <c r="G120" s="463">
        <f t="shared" si="22"/>
        <v>0</v>
      </c>
      <c r="H120" s="464">
        <f t="shared" si="26"/>
        <v>0</v>
      </c>
      <c r="I120" s="445">
        <f t="shared" si="24"/>
        <v>0</v>
      </c>
      <c r="J120" s="53">
        <f t="shared" si="16"/>
        <v>0</v>
      </c>
      <c r="K120" s="53"/>
      <c r="L120" s="112"/>
      <c r="M120" s="53">
        <f t="shared" si="17"/>
        <v>0</v>
      </c>
      <c r="N120" s="112"/>
      <c r="O120" s="53">
        <f t="shared" si="18"/>
        <v>0</v>
      </c>
      <c r="P120" s="53">
        <f t="shared" si="19"/>
        <v>0</v>
      </c>
    </row>
    <row r="121" spans="2:16">
      <c r="B121" t="str">
        <f t="shared" si="15"/>
        <v/>
      </c>
      <c r="C121" s="49">
        <f>IF(D94="","-",+C120+1)</f>
        <v>2045</v>
      </c>
      <c r="D121" s="462">
        <f>IF(F120+SUM(E$100:E120)=D$93,F120,D$93-SUM(E$100:E120))</f>
        <v>0</v>
      </c>
      <c r="E121" s="374">
        <f t="shared" si="20"/>
        <v>0</v>
      </c>
      <c r="F121" s="463">
        <f t="shared" si="21"/>
        <v>0</v>
      </c>
      <c r="G121" s="463">
        <f t="shared" si="22"/>
        <v>0</v>
      </c>
      <c r="H121" s="464">
        <f t="shared" si="26"/>
        <v>0</v>
      </c>
      <c r="I121" s="445">
        <f t="shared" si="24"/>
        <v>0</v>
      </c>
      <c r="J121" s="53">
        <f t="shared" si="16"/>
        <v>0</v>
      </c>
      <c r="K121" s="53"/>
      <c r="L121" s="112"/>
      <c r="M121" s="53">
        <f t="shared" si="17"/>
        <v>0</v>
      </c>
      <c r="N121" s="112"/>
      <c r="O121" s="53">
        <f t="shared" si="18"/>
        <v>0</v>
      </c>
      <c r="P121" s="53">
        <f t="shared" si="19"/>
        <v>0</v>
      </c>
    </row>
    <row r="122" spans="2:16">
      <c r="B122" t="str">
        <f t="shared" si="15"/>
        <v/>
      </c>
      <c r="C122" s="49">
        <f>IF(D94="","-",+C121+1)</f>
        <v>2046</v>
      </c>
      <c r="D122" s="462">
        <f>IF(F121+SUM(E$100:E121)=D$93,F121,D$93-SUM(E$100:E121))</f>
        <v>0</v>
      </c>
      <c r="E122" s="374">
        <f t="shared" si="20"/>
        <v>0</v>
      </c>
      <c r="F122" s="463">
        <f t="shared" si="21"/>
        <v>0</v>
      </c>
      <c r="G122" s="463">
        <f t="shared" si="22"/>
        <v>0</v>
      </c>
      <c r="H122" s="464">
        <f t="shared" si="26"/>
        <v>0</v>
      </c>
      <c r="I122" s="445">
        <f t="shared" si="24"/>
        <v>0</v>
      </c>
      <c r="J122" s="53">
        <f t="shared" si="16"/>
        <v>0</v>
      </c>
      <c r="K122" s="53"/>
      <c r="L122" s="112"/>
      <c r="M122" s="53">
        <f t="shared" si="17"/>
        <v>0</v>
      </c>
      <c r="N122" s="112"/>
      <c r="O122" s="53">
        <f t="shared" si="18"/>
        <v>0</v>
      </c>
      <c r="P122" s="53">
        <f t="shared" si="19"/>
        <v>0</v>
      </c>
    </row>
    <row r="123" spans="2:16">
      <c r="B123" t="str">
        <f t="shared" si="15"/>
        <v/>
      </c>
      <c r="C123" s="49">
        <f>IF(D94="","-",+C122+1)</f>
        <v>2047</v>
      </c>
      <c r="D123" s="462">
        <f>IF(F122+SUM(E$100:E122)=D$93,F122,D$93-SUM(E$100:E122))</f>
        <v>0</v>
      </c>
      <c r="E123" s="374">
        <f t="shared" si="20"/>
        <v>0</v>
      </c>
      <c r="F123" s="463">
        <f t="shared" si="21"/>
        <v>0</v>
      </c>
      <c r="G123" s="463">
        <f t="shared" si="22"/>
        <v>0</v>
      </c>
      <c r="H123" s="464">
        <f t="shared" si="26"/>
        <v>0</v>
      </c>
      <c r="I123" s="445">
        <f t="shared" si="24"/>
        <v>0</v>
      </c>
      <c r="J123" s="53">
        <f t="shared" si="16"/>
        <v>0</v>
      </c>
      <c r="K123" s="53"/>
      <c r="L123" s="112"/>
      <c r="M123" s="53">
        <f t="shared" si="17"/>
        <v>0</v>
      </c>
      <c r="N123" s="112"/>
      <c r="O123" s="53">
        <f t="shared" si="18"/>
        <v>0</v>
      </c>
      <c r="P123" s="53">
        <f t="shared" si="19"/>
        <v>0</v>
      </c>
    </row>
    <row r="124" spans="2:16">
      <c r="B124" t="str">
        <f t="shared" si="15"/>
        <v/>
      </c>
      <c r="C124" s="49">
        <f>IF(D94="","-",+C123+1)</f>
        <v>2048</v>
      </c>
      <c r="D124" s="462">
        <f>IF(F123+SUM(E$100:E123)=D$93,F123,D$93-SUM(E$100:E123))</f>
        <v>0</v>
      </c>
      <c r="E124" s="374">
        <f t="shared" si="20"/>
        <v>0</v>
      </c>
      <c r="F124" s="463">
        <f t="shared" si="21"/>
        <v>0</v>
      </c>
      <c r="G124" s="463">
        <f t="shared" si="22"/>
        <v>0</v>
      </c>
      <c r="H124" s="464">
        <f t="shared" si="26"/>
        <v>0</v>
      </c>
      <c r="I124" s="445">
        <f t="shared" si="24"/>
        <v>0</v>
      </c>
      <c r="J124" s="53">
        <f t="shared" si="16"/>
        <v>0</v>
      </c>
      <c r="K124" s="53"/>
      <c r="L124" s="112"/>
      <c r="M124" s="53">
        <f t="shared" si="17"/>
        <v>0</v>
      </c>
      <c r="N124" s="112"/>
      <c r="O124" s="53">
        <f t="shared" si="18"/>
        <v>0</v>
      </c>
      <c r="P124" s="53">
        <f t="shared" si="19"/>
        <v>0</v>
      </c>
    </row>
    <row r="125" spans="2:16">
      <c r="B125" t="str">
        <f t="shared" si="15"/>
        <v/>
      </c>
      <c r="C125" s="49">
        <f>IF(D94="","-",+C124+1)</f>
        <v>2049</v>
      </c>
      <c r="D125" s="462">
        <f>IF(F124+SUM(E$100:E124)=D$93,F124,D$93-SUM(E$100:E124))</f>
        <v>0</v>
      </c>
      <c r="E125" s="374">
        <f t="shared" si="20"/>
        <v>0</v>
      </c>
      <c r="F125" s="463">
        <f t="shared" si="21"/>
        <v>0</v>
      </c>
      <c r="G125" s="463">
        <f t="shared" si="22"/>
        <v>0</v>
      </c>
      <c r="H125" s="464">
        <f t="shared" si="26"/>
        <v>0</v>
      </c>
      <c r="I125" s="445">
        <f t="shared" si="24"/>
        <v>0</v>
      </c>
      <c r="J125" s="53">
        <f t="shared" si="16"/>
        <v>0</v>
      </c>
      <c r="K125" s="53"/>
      <c r="L125" s="112"/>
      <c r="M125" s="53">
        <f t="shared" si="17"/>
        <v>0</v>
      </c>
      <c r="N125" s="112"/>
      <c r="O125" s="53">
        <f t="shared" si="18"/>
        <v>0</v>
      </c>
      <c r="P125" s="53">
        <f t="shared" si="19"/>
        <v>0</v>
      </c>
    </row>
    <row r="126" spans="2:16">
      <c r="B126" t="str">
        <f t="shared" si="15"/>
        <v/>
      </c>
      <c r="C126" s="49">
        <f>IF(D94="","-",+C125+1)</f>
        <v>2050</v>
      </c>
      <c r="D126" s="462">
        <f>IF(F125+SUM(E$100:E125)=D$93,F125,D$93-SUM(E$100:E125))</f>
        <v>0</v>
      </c>
      <c r="E126" s="374">
        <f t="shared" si="20"/>
        <v>0</v>
      </c>
      <c r="F126" s="463">
        <f t="shared" si="21"/>
        <v>0</v>
      </c>
      <c r="G126" s="463">
        <f t="shared" si="22"/>
        <v>0</v>
      </c>
      <c r="H126" s="464">
        <f t="shared" si="26"/>
        <v>0</v>
      </c>
      <c r="I126" s="445">
        <f t="shared" si="24"/>
        <v>0</v>
      </c>
      <c r="J126" s="53">
        <f t="shared" si="16"/>
        <v>0</v>
      </c>
      <c r="K126" s="53"/>
      <c r="L126" s="112"/>
      <c r="M126" s="53">
        <f t="shared" si="17"/>
        <v>0</v>
      </c>
      <c r="N126" s="112"/>
      <c r="O126" s="53">
        <f t="shared" si="18"/>
        <v>0</v>
      </c>
      <c r="P126" s="53">
        <f t="shared" si="19"/>
        <v>0</v>
      </c>
    </row>
    <row r="127" spans="2:16">
      <c r="B127" t="str">
        <f t="shared" si="15"/>
        <v/>
      </c>
      <c r="C127" s="49">
        <f>IF(D94="","-",+C126+1)</f>
        <v>2051</v>
      </c>
      <c r="D127" s="462">
        <f>IF(F126+SUM(E$100:E126)=D$93,F126,D$93-SUM(E$100:E126))</f>
        <v>0</v>
      </c>
      <c r="E127" s="374">
        <f t="shared" si="20"/>
        <v>0</v>
      </c>
      <c r="F127" s="463">
        <f t="shared" si="21"/>
        <v>0</v>
      </c>
      <c r="G127" s="463">
        <f t="shared" si="22"/>
        <v>0</v>
      </c>
      <c r="H127" s="464">
        <f t="shared" si="26"/>
        <v>0</v>
      </c>
      <c r="I127" s="445">
        <f t="shared" si="24"/>
        <v>0</v>
      </c>
      <c r="J127" s="53">
        <f t="shared" si="16"/>
        <v>0</v>
      </c>
      <c r="K127" s="53"/>
      <c r="L127" s="112"/>
      <c r="M127" s="53">
        <f t="shared" si="17"/>
        <v>0</v>
      </c>
      <c r="N127" s="112"/>
      <c r="O127" s="53">
        <f t="shared" si="18"/>
        <v>0</v>
      </c>
      <c r="P127" s="53">
        <f t="shared" si="19"/>
        <v>0</v>
      </c>
    </row>
    <row r="128" spans="2:16">
      <c r="B128" t="str">
        <f t="shared" si="15"/>
        <v/>
      </c>
      <c r="C128" s="49">
        <f>IF(D94="","-",+C127+1)</f>
        <v>2052</v>
      </c>
      <c r="D128" s="462">
        <f>IF(F127+SUM(E$100:E127)=D$93,F127,D$93-SUM(E$100:E127))</f>
        <v>0</v>
      </c>
      <c r="E128" s="374">
        <f t="shared" si="20"/>
        <v>0</v>
      </c>
      <c r="F128" s="463">
        <f t="shared" si="21"/>
        <v>0</v>
      </c>
      <c r="G128" s="463">
        <f t="shared" si="22"/>
        <v>0</v>
      </c>
      <c r="H128" s="464">
        <f t="shared" si="26"/>
        <v>0</v>
      </c>
      <c r="I128" s="445">
        <f t="shared" si="24"/>
        <v>0</v>
      </c>
      <c r="J128" s="53">
        <f t="shared" si="16"/>
        <v>0</v>
      </c>
      <c r="K128" s="53"/>
      <c r="L128" s="112"/>
      <c r="M128" s="53">
        <f t="shared" si="17"/>
        <v>0</v>
      </c>
      <c r="N128" s="112"/>
      <c r="O128" s="53">
        <f t="shared" si="18"/>
        <v>0</v>
      </c>
      <c r="P128" s="53">
        <f t="shared" si="19"/>
        <v>0</v>
      </c>
    </row>
    <row r="129" spans="2:16">
      <c r="B129" t="str">
        <f t="shared" si="15"/>
        <v/>
      </c>
      <c r="C129" s="49">
        <f>IF(D94="","-",+C128+1)</f>
        <v>2053</v>
      </c>
      <c r="D129" s="462">
        <f>IF(F128+SUM(E$100:E128)=D$93,F128,D$93-SUM(E$100:E128))</f>
        <v>0</v>
      </c>
      <c r="E129" s="374">
        <f t="shared" si="20"/>
        <v>0</v>
      </c>
      <c r="F129" s="463">
        <f t="shared" si="21"/>
        <v>0</v>
      </c>
      <c r="G129" s="463">
        <f t="shared" si="22"/>
        <v>0</v>
      </c>
      <c r="H129" s="464">
        <f t="shared" si="26"/>
        <v>0</v>
      </c>
      <c r="I129" s="445">
        <f t="shared" si="24"/>
        <v>0</v>
      </c>
      <c r="J129" s="53">
        <f t="shared" si="16"/>
        <v>0</v>
      </c>
      <c r="K129" s="53"/>
      <c r="L129" s="112"/>
      <c r="M129" s="53">
        <f t="shared" si="17"/>
        <v>0</v>
      </c>
      <c r="N129" s="112"/>
      <c r="O129" s="53">
        <f t="shared" si="18"/>
        <v>0</v>
      </c>
      <c r="P129" s="53">
        <f t="shared" si="19"/>
        <v>0</v>
      </c>
    </row>
    <row r="130" spans="2:16">
      <c r="B130" t="str">
        <f t="shared" si="15"/>
        <v/>
      </c>
      <c r="C130" s="49">
        <f>IF(D94="","-",+C129+1)</f>
        <v>2054</v>
      </c>
      <c r="D130" s="462">
        <f>IF(F129+SUM(E$100:E129)=D$93,F129,D$93-SUM(E$100:E129))</f>
        <v>0</v>
      </c>
      <c r="E130" s="374">
        <f t="shared" si="20"/>
        <v>0</v>
      </c>
      <c r="F130" s="463">
        <f t="shared" si="21"/>
        <v>0</v>
      </c>
      <c r="G130" s="463">
        <f t="shared" si="22"/>
        <v>0</v>
      </c>
      <c r="H130" s="464">
        <f t="shared" si="26"/>
        <v>0</v>
      </c>
      <c r="I130" s="445">
        <f t="shared" si="24"/>
        <v>0</v>
      </c>
      <c r="J130" s="53">
        <f t="shared" si="16"/>
        <v>0</v>
      </c>
      <c r="K130" s="53"/>
      <c r="L130" s="112"/>
      <c r="M130" s="53">
        <f t="shared" si="17"/>
        <v>0</v>
      </c>
      <c r="N130" s="112"/>
      <c r="O130" s="53">
        <f t="shared" si="18"/>
        <v>0</v>
      </c>
      <c r="P130" s="53">
        <f t="shared" si="19"/>
        <v>0</v>
      </c>
    </row>
    <row r="131" spans="2:16">
      <c r="B131" t="str">
        <f t="shared" si="15"/>
        <v/>
      </c>
      <c r="C131" s="49">
        <f>IF(D94="","-",+C130+1)</f>
        <v>2055</v>
      </c>
      <c r="D131" s="462">
        <f>IF(F130+SUM(E$100:E130)=D$93,F130,D$93-SUM(E$100:E130))</f>
        <v>0</v>
      </c>
      <c r="E131" s="374">
        <f t="shared" si="20"/>
        <v>0</v>
      </c>
      <c r="F131" s="463">
        <f t="shared" si="21"/>
        <v>0</v>
      </c>
      <c r="G131" s="463">
        <f t="shared" si="22"/>
        <v>0</v>
      </c>
      <c r="H131" s="464">
        <f t="shared" si="26"/>
        <v>0</v>
      </c>
      <c r="I131" s="445">
        <f t="shared" si="24"/>
        <v>0</v>
      </c>
      <c r="J131" s="53">
        <f t="shared" si="16"/>
        <v>0</v>
      </c>
      <c r="K131" s="53"/>
      <c r="L131" s="112"/>
      <c r="M131" s="53">
        <f t="shared" si="17"/>
        <v>0</v>
      </c>
      <c r="N131" s="112"/>
      <c r="O131" s="53">
        <f t="shared" si="18"/>
        <v>0</v>
      </c>
      <c r="P131" s="53">
        <f t="shared" si="19"/>
        <v>0</v>
      </c>
    </row>
    <row r="132" spans="2:16">
      <c r="B132" t="str">
        <f t="shared" si="15"/>
        <v/>
      </c>
      <c r="C132" s="49">
        <f>IF(D94="","-",+C131+1)</f>
        <v>2056</v>
      </c>
      <c r="D132" s="462">
        <f>IF(F131+SUM(E$100:E131)=D$93,F131,D$93-SUM(E$100:E131))</f>
        <v>0</v>
      </c>
      <c r="E132" s="374">
        <f t="shared" si="20"/>
        <v>0</v>
      </c>
      <c r="F132" s="463">
        <f t="shared" si="21"/>
        <v>0</v>
      </c>
      <c r="G132" s="463">
        <f t="shared" si="22"/>
        <v>0</v>
      </c>
      <c r="H132" s="464">
        <f t="shared" si="26"/>
        <v>0</v>
      </c>
      <c r="I132" s="445">
        <f t="shared" si="24"/>
        <v>0</v>
      </c>
      <c r="J132" s="53">
        <f t="shared" ref="J132:J155" si="27">+I542-H542</f>
        <v>0</v>
      </c>
      <c r="K132" s="53"/>
      <c r="L132" s="112"/>
      <c r="M132" s="53">
        <f t="shared" ref="M132:M155" si="28">IF(L542&lt;&gt;0,+H542-L542,0)</f>
        <v>0</v>
      </c>
      <c r="N132" s="112"/>
      <c r="O132" s="53">
        <f t="shared" ref="O132:O155" si="29">IF(N542&lt;&gt;0,+I542-N542,0)</f>
        <v>0</v>
      </c>
      <c r="P132" s="53">
        <f t="shared" ref="P132:P155" si="30">+O542-M542</f>
        <v>0</v>
      </c>
    </row>
    <row r="133" spans="2:16">
      <c r="B133" t="str">
        <f t="shared" si="15"/>
        <v/>
      </c>
      <c r="C133" s="49">
        <f>IF(D94="","-",+C132+1)</f>
        <v>2057</v>
      </c>
      <c r="D133" s="462">
        <f>IF(F132+SUM(E$100:E132)=D$93,F132,D$93-SUM(E$100:E132))</f>
        <v>0</v>
      </c>
      <c r="E133" s="374">
        <f t="shared" si="20"/>
        <v>0</v>
      </c>
      <c r="F133" s="463">
        <f t="shared" si="21"/>
        <v>0</v>
      </c>
      <c r="G133" s="463">
        <f t="shared" si="22"/>
        <v>0</v>
      </c>
      <c r="H133" s="464">
        <f t="shared" si="26"/>
        <v>0</v>
      </c>
      <c r="I133" s="445">
        <f t="shared" si="24"/>
        <v>0</v>
      </c>
      <c r="J133" s="53">
        <f t="shared" si="27"/>
        <v>0</v>
      </c>
      <c r="K133" s="53"/>
      <c r="L133" s="112"/>
      <c r="M133" s="53">
        <f t="shared" si="28"/>
        <v>0</v>
      </c>
      <c r="N133" s="112"/>
      <c r="O133" s="53">
        <f t="shared" si="29"/>
        <v>0</v>
      </c>
      <c r="P133" s="53">
        <f t="shared" si="30"/>
        <v>0</v>
      </c>
    </row>
    <row r="134" spans="2:16">
      <c r="B134" t="str">
        <f t="shared" si="15"/>
        <v/>
      </c>
      <c r="C134" s="49">
        <f>IF(D94="","-",+C133+1)</f>
        <v>2058</v>
      </c>
      <c r="D134" s="462">
        <f>IF(F133+SUM(E$100:E133)=D$93,F133,D$93-SUM(E$100:E133))</f>
        <v>0</v>
      </c>
      <c r="E134" s="374">
        <f t="shared" si="20"/>
        <v>0</v>
      </c>
      <c r="F134" s="463">
        <f t="shared" si="21"/>
        <v>0</v>
      </c>
      <c r="G134" s="463">
        <f t="shared" si="22"/>
        <v>0</v>
      </c>
      <c r="H134" s="464">
        <f t="shared" si="26"/>
        <v>0</v>
      </c>
      <c r="I134" s="445">
        <f t="shared" si="24"/>
        <v>0</v>
      </c>
      <c r="J134" s="53">
        <f t="shared" si="27"/>
        <v>0</v>
      </c>
      <c r="K134" s="53"/>
      <c r="L134" s="112"/>
      <c r="M134" s="53">
        <f t="shared" si="28"/>
        <v>0</v>
      </c>
      <c r="N134" s="112"/>
      <c r="O134" s="53">
        <f t="shared" si="29"/>
        <v>0</v>
      </c>
      <c r="P134" s="53">
        <f t="shared" si="30"/>
        <v>0</v>
      </c>
    </row>
    <row r="135" spans="2:16">
      <c r="B135" t="str">
        <f t="shared" si="15"/>
        <v/>
      </c>
      <c r="C135" s="49">
        <f>IF(D94="","-",+C134+1)</f>
        <v>2059</v>
      </c>
      <c r="D135" s="462">
        <f>IF(F134+SUM(E$100:E134)=D$93,F134,D$93-SUM(E$100:E134))</f>
        <v>0</v>
      </c>
      <c r="E135" s="374">
        <f t="shared" si="20"/>
        <v>0</v>
      </c>
      <c r="F135" s="463">
        <f t="shared" si="21"/>
        <v>0</v>
      </c>
      <c r="G135" s="463">
        <f t="shared" si="22"/>
        <v>0</v>
      </c>
      <c r="H135" s="464">
        <f t="shared" si="26"/>
        <v>0</v>
      </c>
      <c r="I135" s="445">
        <f t="shared" si="24"/>
        <v>0</v>
      </c>
      <c r="J135" s="53">
        <f t="shared" si="27"/>
        <v>0</v>
      </c>
      <c r="K135" s="53"/>
      <c r="L135" s="112"/>
      <c r="M135" s="53">
        <f t="shared" si="28"/>
        <v>0</v>
      </c>
      <c r="N135" s="112"/>
      <c r="O135" s="53">
        <f t="shared" si="29"/>
        <v>0</v>
      </c>
      <c r="P135" s="53">
        <f t="shared" si="30"/>
        <v>0</v>
      </c>
    </row>
    <row r="136" spans="2:16">
      <c r="B136" t="str">
        <f t="shared" si="15"/>
        <v/>
      </c>
      <c r="C136" s="49">
        <f>IF(D94="","-",+C135+1)</f>
        <v>2060</v>
      </c>
      <c r="D136" s="462">
        <f>IF(F135+SUM(E$100:E135)=D$93,F135,D$93-SUM(E$100:E135))</f>
        <v>0</v>
      </c>
      <c r="E136" s="374">
        <f t="shared" si="20"/>
        <v>0</v>
      </c>
      <c r="F136" s="463">
        <f t="shared" si="21"/>
        <v>0</v>
      </c>
      <c r="G136" s="463">
        <f t="shared" si="22"/>
        <v>0</v>
      </c>
      <c r="H136" s="464">
        <f t="shared" si="26"/>
        <v>0</v>
      </c>
      <c r="I136" s="445">
        <f t="shared" si="24"/>
        <v>0</v>
      </c>
      <c r="J136" s="53">
        <f t="shared" si="27"/>
        <v>0</v>
      </c>
      <c r="K136" s="53"/>
      <c r="L136" s="112"/>
      <c r="M136" s="53">
        <f t="shared" si="28"/>
        <v>0</v>
      </c>
      <c r="N136" s="112"/>
      <c r="O136" s="53">
        <f t="shared" si="29"/>
        <v>0</v>
      </c>
      <c r="P136" s="53">
        <f t="shared" si="30"/>
        <v>0</v>
      </c>
    </row>
    <row r="137" spans="2:16">
      <c r="B137" t="str">
        <f t="shared" si="15"/>
        <v/>
      </c>
      <c r="C137" s="49">
        <f>IF(D94="","-",+C136+1)</f>
        <v>2061</v>
      </c>
      <c r="D137" s="462">
        <f>IF(F136+SUM(E$100:E136)=D$93,F136,D$93-SUM(E$100:E136))</f>
        <v>0</v>
      </c>
      <c r="E137" s="374">
        <f t="shared" si="20"/>
        <v>0</v>
      </c>
      <c r="F137" s="463">
        <f t="shared" si="21"/>
        <v>0</v>
      </c>
      <c r="G137" s="463">
        <f t="shared" si="22"/>
        <v>0</v>
      </c>
      <c r="H137" s="464">
        <f t="shared" si="26"/>
        <v>0</v>
      </c>
      <c r="I137" s="445">
        <f t="shared" si="24"/>
        <v>0</v>
      </c>
      <c r="J137" s="53">
        <f t="shared" si="27"/>
        <v>0</v>
      </c>
      <c r="K137" s="53"/>
      <c r="L137" s="112"/>
      <c r="M137" s="53">
        <f t="shared" si="28"/>
        <v>0</v>
      </c>
      <c r="N137" s="112"/>
      <c r="O137" s="53">
        <f t="shared" si="29"/>
        <v>0</v>
      </c>
      <c r="P137" s="53">
        <f t="shared" si="30"/>
        <v>0</v>
      </c>
    </row>
    <row r="138" spans="2:16">
      <c r="B138" t="str">
        <f t="shared" si="15"/>
        <v/>
      </c>
      <c r="C138" s="49">
        <f>IF(D94="","-",+C137+1)</f>
        <v>2062</v>
      </c>
      <c r="D138" s="462">
        <f>IF(F137+SUM(E$100:E137)=D$93,F137,D$93-SUM(E$100:E137))</f>
        <v>0</v>
      </c>
      <c r="E138" s="374">
        <f t="shared" si="20"/>
        <v>0</v>
      </c>
      <c r="F138" s="463">
        <f t="shared" si="21"/>
        <v>0</v>
      </c>
      <c r="G138" s="463">
        <f t="shared" si="22"/>
        <v>0</v>
      </c>
      <c r="H138" s="464">
        <f t="shared" si="26"/>
        <v>0</v>
      </c>
      <c r="I138" s="445">
        <f t="shared" si="24"/>
        <v>0</v>
      </c>
      <c r="J138" s="53">
        <f t="shared" si="27"/>
        <v>0</v>
      </c>
      <c r="K138" s="53"/>
      <c r="L138" s="112"/>
      <c r="M138" s="53">
        <f t="shared" si="28"/>
        <v>0</v>
      </c>
      <c r="N138" s="112"/>
      <c r="O138" s="53">
        <f t="shared" si="29"/>
        <v>0</v>
      </c>
      <c r="P138" s="53">
        <f t="shared" si="30"/>
        <v>0</v>
      </c>
    </row>
    <row r="139" spans="2:16">
      <c r="B139" t="str">
        <f t="shared" si="15"/>
        <v/>
      </c>
      <c r="C139" s="49">
        <f>IF(D94="","-",+C138+1)</f>
        <v>2063</v>
      </c>
      <c r="D139" s="462">
        <f>IF(F138+SUM(E$100:E138)=D$93,F138,D$93-SUM(E$100:E138))</f>
        <v>0</v>
      </c>
      <c r="E139" s="374">
        <f t="shared" si="20"/>
        <v>0</v>
      </c>
      <c r="F139" s="463">
        <f t="shared" si="21"/>
        <v>0</v>
      </c>
      <c r="G139" s="463">
        <f t="shared" si="22"/>
        <v>0</v>
      </c>
      <c r="H139" s="464">
        <f t="shared" si="26"/>
        <v>0</v>
      </c>
      <c r="I139" s="445">
        <f t="shared" si="24"/>
        <v>0</v>
      </c>
      <c r="J139" s="53">
        <f t="shared" si="27"/>
        <v>0</v>
      </c>
      <c r="K139" s="53"/>
      <c r="L139" s="112"/>
      <c r="M139" s="53">
        <f t="shared" si="28"/>
        <v>0</v>
      </c>
      <c r="N139" s="112"/>
      <c r="O139" s="53">
        <f t="shared" si="29"/>
        <v>0</v>
      </c>
      <c r="P139" s="53">
        <f t="shared" si="30"/>
        <v>0</v>
      </c>
    </row>
    <row r="140" spans="2:16">
      <c r="B140" t="str">
        <f t="shared" si="15"/>
        <v/>
      </c>
      <c r="C140" s="49">
        <f>IF(D94="","-",+C139+1)</f>
        <v>2064</v>
      </c>
      <c r="D140" s="462">
        <f>IF(F139+SUM(E$100:E139)=D$93,F139,D$93-SUM(E$100:E139))</f>
        <v>0</v>
      </c>
      <c r="E140" s="374">
        <f t="shared" si="20"/>
        <v>0</v>
      </c>
      <c r="F140" s="463">
        <f t="shared" si="21"/>
        <v>0</v>
      </c>
      <c r="G140" s="463">
        <f t="shared" si="22"/>
        <v>0</v>
      </c>
      <c r="H140" s="464">
        <f t="shared" si="26"/>
        <v>0</v>
      </c>
      <c r="I140" s="445">
        <f t="shared" si="24"/>
        <v>0</v>
      </c>
      <c r="J140" s="53">
        <f t="shared" si="27"/>
        <v>0</v>
      </c>
      <c r="K140" s="53"/>
      <c r="L140" s="112"/>
      <c r="M140" s="53">
        <f t="shared" si="28"/>
        <v>0</v>
      </c>
      <c r="N140" s="112"/>
      <c r="O140" s="53">
        <f t="shared" si="29"/>
        <v>0</v>
      </c>
      <c r="P140" s="53">
        <f t="shared" si="30"/>
        <v>0</v>
      </c>
    </row>
    <row r="141" spans="2:16">
      <c r="B141" t="str">
        <f t="shared" si="15"/>
        <v/>
      </c>
      <c r="C141" s="49">
        <f>IF(D94="","-",+C140+1)</f>
        <v>2065</v>
      </c>
      <c r="D141" s="462">
        <f>IF(F140+SUM(E$100:E140)=D$93,F140,D$93-SUM(E$100:E140))</f>
        <v>0</v>
      </c>
      <c r="E141" s="374">
        <f t="shared" si="20"/>
        <v>0</v>
      </c>
      <c r="F141" s="463">
        <f t="shared" si="21"/>
        <v>0</v>
      </c>
      <c r="G141" s="463">
        <f t="shared" si="22"/>
        <v>0</v>
      </c>
      <c r="H141" s="464">
        <f t="shared" si="26"/>
        <v>0</v>
      </c>
      <c r="I141" s="445">
        <f t="shared" si="24"/>
        <v>0</v>
      </c>
      <c r="J141" s="53">
        <f t="shared" si="27"/>
        <v>0</v>
      </c>
      <c r="K141" s="53"/>
      <c r="L141" s="112"/>
      <c r="M141" s="53">
        <f t="shared" si="28"/>
        <v>0</v>
      </c>
      <c r="N141" s="112"/>
      <c r="O141" s="53">
        <f t="shared" si="29"/>
        <v>0</v>
      </c>
      <c r="P141" s="53">
        <f t="shared" si="30"/>
        <v>0</v>
      </c>
    </row>
    <row r="142" spans="2:16">
      <c r="B142" t="str">
        <f t="shared" si="15"/>
        <v/>
      </c>
      <c r="C142" s="49">
        <f>IF(D94="","-",+C141+1)</f>
        <v>2066</v>
      </c>
      <c r="D142" s="462">
        <f>IF(F141+SUM(E$100:E141)=D$93,F141,D$93-SUM(E$100:E141))</f>
        <v>0</v>
      </c>
      <c r="E142" s="374">
        <f t="shared" si="20"/>
        <v>0</v>
      </c>
      <c r="F142" s="463">
        <f t="shared" si="21"/>
        <v>0</v>
      </c>
      <c r="G142" s="463">
        <f t="shared" si="22"/>
        <v>0</v>
      </c>
      <c r="H142" s="464">
        <f t="shared" si="26"/>
        <v>0</v>
      </c>
      <c r="I142" s="445">
        <f t="shared" si="24"/>
        <v>0</v>
      </c>
      <c r="J142" s="53">
        <f t="shared" si="27"/>
        <v>0</v>
      </c>
      <c r="K142" s="53"/>
      <c r="L142" s="112"/>
      <c r="M142" s="53">
        <f t="shared" si="28"/>
        <v>0</v>
      </c>
      <c r="N142" s="112"/>
      <c r="O142" s="53">
        <f t="shared" si="29"/>
        <v>0</v>
      </c>
      <c r="P142" s="53">
        <f t="shared" si="30"/>
        <v>0</v>
      </c>
    </row>
    <row r="143" spans="2:16">
      <c r="B143" t="str">
        <f t="shared" si="15"/>
        <v/>
      </c>
      <c r="C143" s="49">
        <f>IF(D94="","-",+C142+1)</f>
        <v>2067</v>
      </c>
      <c r="D143" s="462">
        <f>IF(F142+SUM(E$100:E142)=D$93,F142,D$93-SUM(E$100:E142))</f>
        <v>0</v>
      </c>
      <c r="E143" s="374">
        <f t="shared" si="20"/>
        <v>0</v>
      </c>
      <c r="F143" s="463">
        <f t="shared" si="21"/>
        <v>0</v>
      </c>
      <c r="G143" s="463">
        <f t="shared" si="22"/>
        <v>0</v>
      </c>
      <c r="H143" s="464">
        <f t="shared" si="26"/>
        <v>0</v>
      </c>
      <c r="I143" s="445">
        <f t="shared" si="24"/>
        <v>0</v>
      </c>
      <c r="J143" s="53">
        <f t="shared" si="27"/>
        <v>0</v>
      </c>
      <c r="K143" s="53"/>
      <c r="L143" s="112"/>
      <c r="M143" s="53">
        <f t="shared" si="28"/>
        <v>0</v>
      </c>
      <c r="N143" s="112"/>
      <c r="O143" s="53">
        <f t="shared" si="29"/>
        <v>0</v>
      </c>
      <c r="P143" s="53">
        <f t="shared" si="30"/>
        <v>0</v>
      </c>
    </row>
    <row r="144" spans="2:16">
      <c r="B144" t="str">
        <f t="shared" si="15"/>
        <v/>
      </c>
      <c r="C144" s="49">
        <f>IF(D94="","-",+C143+1)</f>
        <v>2068</v>
      </c>
      <c r="D144" s="462">
        <f>IF(F143+SUM(E$100:E143)=D$93,F143,D$93-SUM(E$100:E143))</f>
        <v>0</v>
      </c>
      <c r="E144" s="374">
        <f t="shared" si="20"/>
        <v>0</v>
      </c>
      <c r="F144" s="463">
        <f t="shared" si="21"/>
        <v>0</v>
      </c>
      <c r="G144" s="463">
        <f t="shared" si="22"/>
        <v>0</v>
      </c>
      <c r="H144" s="464">
        <f t="shared" si="26"/>
        <v>0</v>
      </c>
      <c r="I144" s="445">
        <f t="shared" si="24"/>
        <v>0</v>
      </c>
      <c r="J144" s="53">
        <f t="shared" si="27"/>
        <v>0</v>
      </c>
      <c r="K144" s="53"/>
      <c r="L144" s="112"/>
      <c r="M144" s="53">
        <f t="shared" si="28"/>
        <v>0</v>
      </c>
      <c r="N144" s="112"/>
      <c r="O144" s="53">
        <f t="shared" si="29"/>
        <v>0</v>
      </c>
      <c r="P144" s="53">
        <f t="shared" si="30"/>
        <v>0</v>
      </c>
    </row>
    <row r="145" spans="2:16">
      <c r="B145" t="str">
        <f t="shared" si="15"/>
        <v/>
      </c>
      <c r="C145" s="49">
        <f>IF(D94="","-",+C144+1)</f>
        <v>2069</v>
      </c>
      <c r="D145" s="462">
        <f>IF(F144+SUM(E$100:E144)=D$93,F144,D$93-SUM(E$100:E144))</f>
        <v>0</v>
      </c>
      <c r="E145" s="374">
        <f t="shared" si="20"/>
        <v>0</v>
      </c>
      <c r="F145" s="463">
        <f t="shared" si="21"/>
        <v>0</v>
      </c>
      <c r="G145" s="463">
        <f t="shared" si="22"/>
        <v>0</v>
      </c>
      <c r="H145" s="464">
        <f t="shared" si="26"/>
        <v>0</v>
      </c>
      <c r="I145" s="445">
        <f t="shared" si="24"/>
        <v>0</v>
      </c>
      <c r="J145" s="53">
        <f t="shared" si="27"/>
        <v>0</v>
      </c>
      <c r="K145" s="53"/>
      <c r="L145" s="112"/>
      <c r="M145" s="53">
        <f t="shared" si="28"/>
        <v>0</v>
      </c>
      <c r="N145" s="112"/>
      <c r="O145" s="53">
        <f t="shared" si="29"/>
        <v>0</v>
      </c>
      <c r="P145" s="53">
        <f t="shared" si="30"/>
        <v>0</v>
      </c>
    </row>
    <row r="146" spans="2:16">
      <c r="B146" t="str">
        <f t="shared" si="15"/>
        <v/>
      </c>
      <c r="C146" s="49">
        <f>IF(D94="","-",+C145+1)</f>
        <v>2070</v>
      </c>
      <c r="D146" s="462">
        <f>IF(F145+SUM(E$100:E145)=D$93,F145,D$93-SUM(E$100:E145))</f>
        <v>0</v>
      </c>
      <c r="E146" s="374">
        <f t="shared" si="20"/>
        <v>0</v>
      </c>
      <c r="F146" s="463">
        <f t="shared" si="21"/>
        <v>0</v>
      </c>
      <c r="G146" s="463">
        <f t="shared" si="22"/>
        <v>0</v>
      </c>
      <c r="H146" s="464">
        <f t="shared" si="26"/>
        <v>0</v>
      </c>
      <c r="I146" s="445">
        <f t="shared" si="24"/>
        <v>0</v>
      </c>
      <c r="J146" s="53">
        <f t="shared" si="27"/>
        <v>0</v>
      </c>
      <c r="K146" s="53"/>
      <c r="L146" s="112"/>
      <c r="M146" s="53">
        <f t="shared" si="28"/>
        <v>0</v>
      </c>
      <c r="N146" s="112"/>
      <c r="O146" s="53">
        <f t="shared" si="29"/>
        <v>0</v>
      </c>
      <c r="P146" s="53">
        <f t="shared" si="30"/>
        <v>0</v>
      </c>
    </row>
    <row r="147" spans="2:16">
      <c r="B147" t="str">
        <f t="shared" si="15"/>
        <v/>
      </c>
      <c r="C147" s="49">
        <f>IF(D94="","-",+C146+1)</f>
        <v>2071</v>
      </c>
      <c r="D147" s="462">
        <f>IF(F146+SUM(E$100:E146)=D$93,F146,D$93-SUM(E$100:E146))</f>
        <v>0</v>
      </c>
      <c r="E147" s="374">
        <f t="shared" si="20"/>
        <v>0</v>
      </c>
      <c r="F147" s="463">
        <f t="shared" si="21"/>
        <v>0</v>
      </c>
      <c r="G147" s="463">
        <f t="shared" si="22"/>
        <v>0</v>
      </c>
      <c r="H147" s="464">
        <f t="shared" si="26"/>
        <v>0</v>
      </c>
      <c r="I147" s="445">
        <f t="shared" si="24"/>
        <v>0</v>
      </c>
      <c r="J147" s="53">
        <f t="shared" si="27"/>
        <v>0</v>
      </c>
      <c r="K147" s="53"/>
      <c r="L147" s="112"/>
      <c r="M147" s="53">
        <f t="shared" si="28"/>
        <v>0</v>
      </c>
      <c r="N147" s="112"/>
      <c r="O147" s="53">
        <f t="shared" si="29"/>
        <v>0</v>
      </c>
      <c r="P147" s="53">
        <f t="shared" si="30"/>
        <v>0</v>
      </c>
    </row>
    <row r="148" spans="2:16">
      <c r="B148" t="str">
        <f t="shared" si="15"/>
        <v/>
      </c>
      <c r="C148" s="49">
        <f>IF(D94="","-",+C147+1)</f>
        <v>2072</v>
      </c>
      <c r="D148" s="462">
        <f>IF(F147+SUM(E$100:E147)=D$93,F147,D$93-SUM(E$100:E147))</f>
        <v>0</v>
      </c>
      <c r="E148" s="374">
        <f t="shared" si="20"/>
        <v>0</v>
      </c>
      <c r="F148" s="463">
        <f t="shared" si="21"/>
        <v>0</v>
      </c>
      <c r="G148" s="463">
        <f t="shared" si="22"/>
        <v>0</v>
      </c>
      <c r="H148" s="464">
        <f t="shared" si="26"/>
        <v>0</v>
      </c>
      <c r="I148" s="445">
        <f t="shared" si="24"/>
        <v>0</v>
      </c>
      <c r="J148" s="53">
        <f t="shared" si="27"/>
        <v>0</v>
      </c>
      <c r="K148" s="53"/>
      <c r="L148" s="112"/>
      <c r="M148" s="53">
        <f t="shared" si="28"/>
        <v>0</v>
      </c>
      <c r="N148" s="112"/>
      <c r="O148" s="53">
        <f t="shared" si="29"/>
        <v>0</v>
      </c>
      <c r="P148" s="53">
        <f t="shared" si="30"/>
        <v>0</v>
      </c>
    </row>
    <row r="149" spans="2:16">
      <c r="B149" t="str">
        <f t="shared" si="15"/>
        <v/>
      </c>
      <c r="C149" s="49">
        <f>IF(D94="","-",+C148+1)</f>
        <v>2073</v>
      </c>
      <c r="D149" s="462">
        <f>IF(F148+SUM(E$100:E148)=D$93,F148,D$93-SUM(E$100:E148))</f>
        <v>0</v>
      </c>
      <c r="E149" s="374">
        <f t="shared" si="20"/>
        <v>0</v>
      </c>
      <c r="F149" s="463">
        <f t="shared" si="21"/>
        <v>0</v>
      </c>
      <c r="G149" s="463">
        <f t="shared" si="22"/>
        <v>0</v>
      </c>
      <c r="H149" s="464">
        <f t="shared" si="26"/>
        <v>0</v>
      </c>
      <c r="I149" s="445">
        <f t="shared" si="24"/>
        <v>0</v>
      </c>
      <c r="J149" s="53">
        <f t="shared" si="27"/>
        <v>0</v>
      </c>
      <c r="K149" s="53"/>
      <c r="L149" s="112"/>
      <c r="M149" s="53">
        <f t="shared" si="28"/>
        <v>0</v>
      </c>
      <c r="N149" s="112"/>
      <c r="O149" s="53">
        <f t="shared" si="29"/>
        <v>0</v>
      </c>
      <c r="P149" s="53">
        <f t="shared" si="30"/>
        <v>0</v>
      </c>
    </row>
    <row r="150" spans="2:16">
      <c r="B150" t="str">
        <f t="shared" si="15"/>
        <v/>
      </c>
      <c r="C150" s="49">
        <f>IF(D94="","-",+C149+1)</f>
        <v>2074</v>
      </c>
      <c r="D150" s="462">
        <f>IF(F149+SUM(E$100:E149)=D$93,F149,D$93-SUM(E$100:E149))</f>
        <v>0</v>
      </c>
      <c r="E150" s="374">
        <f t="shared" si="20"/>
        <v>0</v>
      </c>
      <c r="F150" s="463">
        <f t="shared" si="21"/>
        <v>0</v>
      </c>
      <c r="G150" s="463">
        <f t="shared" si="22"/>
        <v>0</v>
      </c>
      <c r="H150" s="464">
        <f t="shared" si="26"/>
        <v>0</v>
      </c>
      <c r="I150" s="445">
        <f t="shared" si="24"/>
        <v>0</v>
      </c>
      <c r="J150" s="53">
        <f t="shared" si="27"/>
        <v>0</v>
      </c>
      <c r="K150" s="53"/>
      <c r="L150" s="112"/>
      <c r="M150" s="53">
        <f t="shared" si="28"/>
        <v>0</v>
      </c>
      <c r="N150" s="112"/>
      <c r="O150" s="53">
        <f t="shared" si="29"/>
        <v>0</v>
      </c>
      <c r="P150" s="53">
        <f t="shared" si="30"/>
        <v>0</v>
      </c>
    </row>
    <row r="151" spans="2:16">
      <c r="B151" t="str">
        <f t="shared" si="15"/>
        <v/>
      </c>
      <c r="C151" s="49">
        <f>IF(D94="","-",+C150+1)</f>
        <v>2075</v>
      </c>
      <c r="D151" s="462">
        <f>IF(F150+SUM(E$100:E150)=D$93,F150,D$93-SUM(E$100:E150))</f>
        <v>0</v>
      </c>
      <c r="E151" s="374">
        <f t="shared" si="20"/>
        <v>0</v>
      </c>
      <c r="F151" s="463">
        <f t="shared" si="21"/>
        <v>0</v>
      </c>
      <c r="G151" s="463">
        <f t="shared" si="22"/>
        <v>0</v>
      </c>
      <c r="H151" s="464">
        <f t="shared" si="26"/>
        <v>0</v>
      </c>
      <c r="I151" s="445">
        <f t="shared" si="24"/>
        <v>0</v>
      </c>
      <c r="J151" s="53">
        <f t="shared" si="27"/>
        <v>0</v>
      </c>
      <c r="K151" s="53"/>
      <c r="L151" s="112"/>
      <c r="M151" s="53">
        <f t="shared" si="28"/>
        <v>0</v>
      </c>
      <c r="N151" s="112"/>
      <c r="O151" s="53">
        <f t="shared" si="29"/>
        <v>0</v>
      </c>
      <c r="P151" s="53">
        <f t="shared" si="30"/>
        <v>0</v>
      </c>
    </row>
    <row r="152" spans="2:16">
      <c r="B152" t="str">
        <f t="shared" si="15"/>
        <v/>
      </c>
      <c r="C152" s="49">
        <f>IF(D94="","-",+C151+1)</f>
        <v>2076</v>
      </c>
      <c r="D152" s="462">
        <f>IF(F151+SUM(E$100:E151)=D$93,F151,D$93-SUM(E$100:E151))</f>
        <v>0</v>
      </c>
      <c r="E152" s="374">
        <f t="shared" si="20"/>
        <v>0</v>
      </c>
      <c r="F152" s="463">
        <f t="shared" si="21"/>
        <v>0</v>
      </c>
      <c r="G152" s="463">
        <f t="shared" si="22"/>
        <v>0</v>
      </c>
      <c r="H152" s="464">
        <f t="shared" si="26"/>
        <v>0</v>
      </c>
      <c r="I152" s="445">
        <f t="shared" si="24"/>
        <v>0</v>
      </c>
      <c r="J152" s="53">
        <f t="shared" si="27"/>
        <v>0</v>
      </c>
      <c r="K152" s="53"/>
      <c r="L152" s="112"/>
      <c r="M152" s="53">
        <f t="shared" si="28"/>
        <v>0</v>
      </c>
      <c r="N152" s="112"/>
      <c r="O152" s="53">
        <f t="shared" si="29"/>
        <v>0</v>
      </c>
      <c r="P152" s="53">
        <f t="shared" si="30"/>
        <v>0</v>
      </c>
    </row>
    <row r="153" spans="2:16">
      <c r="B153" t="str">
        <f t="shared" si="15"/>
        <v/>
      </c>
      <c r="C153" s="49">
        <f>IF(D94="","-",+C152+1)</f>
        <v>2077</v>
      </c>
      <c r="D153" s="462">
        <f>IF(F152+SUM(E$100:E152)=D$93,F152,D$93-SUM(E$100:E152))</f>
        <v>0</v>
      </c>
      <c r="E153" s="374">
        <f t="shared" si="20"/>
        <v>0</v>
      </c>
      <c r="F153" s="463">
        <f t="shared" si="21"/>
        <v>0</v>
      </c>
      <c r="G153" s="463">
        <f t="shared" si="22"/>
        <v>0</v>
      </c>
      <c r="H153" s="464">
        <f t="shared" si="26"/>
        <v>0</v>
      </c>
      <c r="I153" s="445">
        <f t="shared" si="24"/>
        <v>0</v>
      </c>
      <c r="J153" s="53">
        <f t="shared" si="27"/>
        <v>0</v>
      </c>
      <c r="K153" s="53"/>
      <c r="L153" s="112"/>
      <c r="M153" s="53">
        <f t="shared" si="28"/>
        <v>0</v>
      </c>
      <c r="N153" s="112"/>
      <c r="O153" s="53">
        <f t="shared" si="29"/>
        <v>0</v>
      </c>
      <c r="P153" s="53">
        <f t="shared" si="30"/>
        <v>0</v>
      </c>
    </row>
    <row r="154" spans="2:16">
      <c r="B154" t="str">
        <f t="shared" si="15"/>
        <v/>
      </c>
      <c r="C154" s="49">
        <f>IF(D94="","-",+C153+1)</f>
        <v>2078</v>
      </c>
      <c r="D154" s="462">
        <f>IF(F153+SUM(E$100:E153)=D$93,F153,D$93-SUM(E$100:E153))</f>
        <v>0</v>
      </c>
      <c r="E154" s="374">
        <f t="shared" si="20"/>
        <v>0</v>
      </c>
      <c r="F154" s="463">
        <f t="shared" si="21"/>
        <v>0</v>
      </c>
      <c r="G154" s="463">
        <f t="shared" si="22"/>
        <v>0</v>
      </c>
      <c r="H154" s="464">
        <f t="shared" si="26"/>
        <v>0</v>
      </c>
      <c r="I154" s="445">
        <f t="shared" si="24"/>
        <v>0</v>
      </c>
      <c r="J154" s="53">
        <f t="shared" si="27"/>
        <v>0</v>
      </c>
      <c r="K154" s="53"/>
      <c r="L154" s="112"/>
      <c r="M154" s="53">
        <f t="shared" si="28"/>
        <v>0</v>
      </c>
      <c r="N154" s="112"/>
      <c r="O154" s="53">
        <f t="shared" si="29"/>
        <v>0</v>
      </c>
      <c r="P154" s="53">
        <f t="shared" si="30"/>
        <v>0</v>
      </c>
    </row>
    <row r="155" spans="2:16" ht="13" thickBot="1">
      <c r="B155" t="str">
        <f t="shared" si="15"/>
        <v/>
      </c>
      <c r="C155" s="58">
        <f>IF(D94="","-",+C154+1)</f>
        <v>2079</v>
      </c>
      <c r="D155" s="465">
        <f>IF(F154+SUM(E$100:E154)=D$93,F154,D$93-SUM(E$100:E154))</f>
        <v>0</v>
      </c>
      <c r="E155" s="386">
        <f t="shared" si="20"/>
        <v>0</v>
      </c>
      <c r="F155" s="466">
        <f t="shared" si="21"/>
        <v>0</v>
      </c>
      <c r="G155" s="466">
        <f t="shared" si="22"/>
        <v>0</v>
      </c>
      <c r="H155" s="464">
        <f t="shared" si="26"/>
        <v>0</v>
      </c>
      <c r="I155" s="442">
        <f t="shared" si="24"/>
        <v>0</v>
      </c>
      <c r="J155" s="63">
        <f t="shared" si="27"/>
        <v>0</v>
      </c>
      <c r="K155" s="53"/>
      <c r="L155" s="113"/>
      <c r="M155" s="63">
        <f t="shared" si="28"/>
        <v>0</v>
      </c>
      <c r="N155" s="113"/>
      <c r="O155" s="63">
        <f t="shared" si="29"/>
        <v>0</v>
      </c>
      <c r="P155" s="63">
        <f t="shared" si="30"/>
        <v>0</v>
      </c>
    </row>
    <row r="156" spans="2:16">
      <c r="C156" s="11" t="s">
        <v>75</v>
      </c>
      <c r="D156" s="13"/>
      <c r="E156" s="13">
        <f>SUM(E100:E155)</f>
        <v>6928872</v>
      </c>
      <c r="F156" s="13"/>
      <c r="G156" s="13"/>
      <c r="H156" s="13">
        <f>SUM(H100:H155)</f>
        <v>13795841.95809113</v>
      </c>
      <c r="I156" s="13">
        <f>SUM(I100:I155)</f>
        <v>13795841.95809113</v>
      </c>
      <c r="J156" s="13">
        <f>SUM(J100:J155)</f>
        <v>0</v>
      </c>
      <c r="K156" s="13"/>
      <c r="L156" s="13"/>
      <c r="M156" s="13"/>
      <c r="N156" s="13"/>
      <c r="O156" s="13"/>
      <c r="P156" s="1"/>
    </row>
    <row r="157" spans="2:16">
      <c r="C157" t="s">
        <v>90</v>
      </c>
      <c r="D157" s="2"/>
      <c r="E157" s="1"/>
      <c r="F157" s="1"/>
      <c r="G157" s="1"/>
      <c r="H157" s="1"/>
      <c r="I157" s="3"/>
      <c r="J157" s="3"/>
      <c r="K157" s="13"/>
      <c r="L157" s="3"/>
      <c r="M157" s="3"/>
      <c r="N157" s="3"/>
      <c r="O157" s="3"/>
      <c r="P157" s="1"/>
    </row>
    <row r="158" spans="2:16">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13" priority="1" stopIfTrue="1" operator="equal">
      <formula>$I$10</formula>
    </cfRule>
  </conditionalFormatting>
  <conditionalFormatting sqref="C100:C155">
    <cfRule type="cellIs" dxfId="12" priority="3" stopIfTrue="1" operator="equal">
      <formula>$J$93</formula>
    </cfRule>
  </conditionalFormatting>
  <pageMargins left="0.5" right="0.25" top="1" bottom="0.5" header="0.25" footer="0.5"/>
  <pageSetup scale="47" orientation="landscape" r:id="rId1"/>
  <headerFooter>
    <oddHeader xml:space="preserve">&amp;R&amp;18AEPTCo - SPP Formula Rate
&amp;A TCOS - Worksheets F and G
Section IV -- (BPU Project Tables)
Page: &amp;P of &amp;N
</oddHeader>
    <oddFooter>&amp;L&amp;A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83C6-11FA-497A-9FD8-99C222953595}">
  <dimension ref="A1:P163"/>
  <sheetViews>
    <sheetView topLeftCell="E1" zoomScale="80" zoomScaleNormal="80" workbookViewId="0">
      <selection activeCell="P1" sqref="P1"/>
    </sheetView>
  </sheetViews>
  <sheetFormatPr defaultRowHeight="12.5"/>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24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457093.06886100618</v>
      </c>
      <c r="P5" s="1"/>
    </row>
    <row r="6" spans="1:16" ht="15.5">
      <c r="C6" s="6"/>
      <c r="D6" s="2"/>
      <c r="E6" s="1"/>
      <c r="F6" s="1"/>
      <c r="G6" s="1"/>
      <c r="H6" s="20"/>
      <c r="I6" s="20"/>
      <c r="J6" s="21"/>
      <c r="K6" s="22" t="s">
        <v>243</v>
      </c>
      <c r="L6" s="23"/>
      <c r="M6" s="1"/>
      <c r="N6" s="24">
        <f>VLOOKUP(I10,C17:I73,6)</f>
        <v>457093.06886100618</v>
      </c>
      <c r="O6" s="1"/>
      <c r="P6" s="1"/>
    </row>
    <row r="7" spans="1:16" ht="16" thickBot="1">
      <c r="C7" s="25" t="s">
        <v>46</v>
      </c>
      <c r="D7" s="15" t="s">
        <v>356</v>
      </c>
      <c r="E7" s="1"/>
      <c r="F7" s="1"/>
      <c r="G7" s="1"/>
      <c r="H7" s="3"/>
      <c r="I7" s="3"/>
      <c r="J7" s="13"/>
      <c r="K7" s="26" t="s">
        <v>47</v>
      </c>
      <c r="L7" s="27"/>
      <c r="M7" s="27"/>
      <c r="N7" s="28">
        <f>+N6-N5</f>
        <v>0</v>
      </c>
      <c r="O7" s="1"/>
      <c r="P7" s="1"/>
    </row>
    <row r="8" spans="1:16" ht="13.5" thickBot="1">
      <c r="C8" s="29"/>
      <c r="D8" s="83"/>
      <c r="E8" s="10"/>
      <c r="F8" s="10"/>
      <c r="G8" s="10"/>
      <c r="H8" s="10"/>
      <c r="I8" s="10"/>
      <c r="J8" s="10"/>
      <c r="K8" s="10"/>
      <c r="L8" s="10"/>
      <c r="M8" s="10"/>
      <c r="N8" s="10"/>
      <c r="O8" s="10"/>
      <c r="P8" s="1"/>
    </row>
    <row r="9" spans="1:16" ht="13.5" thickBot="1">
      <c r="C9" s="30" t="s">
        <v>48</v>
      </c>
      <c r="D9" s="89" t="s">
        <v>349</v>
      </c>
      <c r="E9" s="461" t="s">
        <v>322</v>
      </c>
      <c r="F9" s="31">
        <v>81501</v>
      </c>
      <c r="G9" s="31"/>
      <c r="H9" s="31"/>
      <c r="I9" s="32"/>
      <c r="J9" s="33"/>
      <c r="P9" s="1"/>
    </row>
    <row r="10" spans="1:16" ht="13">
      <c r="C10" s="34" t="s">
        <v>49</v>
      </c>
      <c r="D10" s="35">
        <v>3405136.4306634944</v>
      </c>
      <c r="E10" s="1" t="s">
        <v>50</v>
      </c>
      <c r="G10" s="2"/>
      <c r="H10" s="2"/>
      <c r="I10" s="36">
        <f>+'OKT.WS.F.BPU.ATRR.Projected'!R101</f>
        <v>2026</v>
      </c>
      <c r="J10" s="33"/>
      <c r="K10" s="13" t="s">
        <v>51</v>
      </c>
      <c r="O10" s="1"/>
      <c r="P10" s="1"/>
    </row>
    <row r="11" spans="1:16">
      <c r="C11" s="34" t="s">
        <v>52</v>
      </c>
      <c r="D11" s="37">
        <v>2024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
        <v>12</v>
      </c>
      <c r="E12" s="34" t="s">
        <v>55</v>
      </c>
      <c r="F12" s="2"/>
      <c r="I12" s="40">
        <f>'OKT.WS.F.BPU.ATRR.Projected'!$F$79</f>
        <v>0.1095320357910306</v>
      </c>
      <c r="J12" s="7"/>
      <c r="K12" t="s">
        <v>56</v>
      </c>
      <c r="O12" s="1"/>
      <c r="P12" s="1"/>
    </row>
    <row r="13" spans="1:16">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113504.54768878315</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c r="B17" t="str">
        <f t="shared" ref="B17:B71" si="0">IF(D17=F16,"","IU")</f>
        <v>IU</v>
      </c>
      <c r="C17" s="49">
        <f>IF(D11= "","-",D11)</f>
        <v>2024</v>
      </c>
      <c r="D17" s="112">
        <v>0</v>
      </c>
      <c r="E17" s="112">
        <v>98002.633450488807</v>
      </c>
      <c r="F17" s="112">
        <v>3430092.170767108</v>
      </c>
      <c r="G17" s="112">
        <v>294289.53341276094</v>
      </c>
      <c r="H17" s="112">
        <v>294289.53341276094</v>
      </c>
      <c r="I17" s="51">
        <f t="shared" ref="I17:I71" si="1">H17-G17</f>
        <v>0</v>
      </c>
      <c r="J17" s="51"/>
      <c r="K17" s="114">
        <f>+G17</f>
        <v>294289.53341276094</v>
      </c>
      <c r="L17" s="52">
        <f t="shared" ref="L17" si="2">IF(K17&lt;&gt;0,+G17-K17,0)</f>
        <v>0</v>
      </c>
      <c r="M17" s="114">
        <f>+H17</f>
        <v>294289.53341276094</v>
      </c>
      <c r="N17" s="52">
        <f t="shared" ref="N17" si="3">IF(M17&lt;&gt;0,+H17-M17,0)</f>
        <v>0</v>
      </c>
      <c r="O17" s="53">
        <f t="shared" ref="O17" si="4">+N17-L17</f>
        <v>0</v>
      </c>
      <c r="P17" s="1"/>
    </row>
    <row r="18" spans="2:16" ht="13">
      <c r="B18" t="str">
        <f t="shared" si="0"/>
        <v>IU</v>
      </c>
      <c r="C18" s="479">
        <f>IF(D11="","-",+C17+1)</f>
        <v>2025</v>
      </c>
      <c r="D18" s="54">
        <f>IF(F17+SUM(E$17:E17)=D$10,F17,D$10-SUM(E$17:E17))</f>
        <v>3307133.7972130054</v>
      </c>
      <c r="E18" s="55">
        <f t="shared" ref="E18:E71" si="5">IF(+I$14&lt;F17,I$14,D18)</f>
        <v>113504.54768878315</v>
      </c>
      <c r="F18" s="54">
        <f t="shared" ref="F18:F71" si="6">+D18-E18</f>
        <v>3193629.2495242222</v>
      </c>
      <c r="G18" s="56">
        <f t="shared" ref="G18:G71" si="7">(D18+F18)/2*I$12+E18</f>
        <v>469525.45304089872</v>
      </c>
      <c r="H18" s="41">
        <f t="shared" ref="H18:H71" si="8">+(D18+F18)/2*I$13+E18</f>
        <v>469525.45304089872</v>
      </c>
      <c r="I18" s="51">
        <f t="shared" si="1"/>
        <v>0</v>
      </c>
      <c r="J18" s="51"/>
      <c r="K18" s="112"/>
      <c r="L18" s="53">
        <f t="shared" ref="L18:L71" si="9">IF(K18&lt;&gt;0,+G18-K18,0)</f>
        <v>0</v>
      </c>
      <c r="M18" s="112"/>
      <c r="N18" s="53">
        <f t="shared" ref="N18:N71" si="10">IF(M18&lt;&gt;0,+H18-M18,0)</f>
        <v>0</v>
      </c>
      <c r="O18" s="53">
        <f t="shared" ref="O18:O71" si="11">+N18-L18</f>
        <v>0</v>
      </c>
      <c r="P18" s="1"/>
    </row>
    <row r="19" spans="2:16">
      <c r="B19" t="str">
        <f t="shared" si="0"/>
        <v/>
      </c>
      <c r="C19" s="49">
        <f>IF(D11="","-",+C18+1)</f>
        <v>2026</v>
      </c>
      <c r="D19" s="54">
        <f>IF(F18+SUM(E$17:E18)=D$10,F18,D$10-SUM(E$17:E18))</f>
        <v>3193629.2495242222</v>
      </c>
      <c r="E19" s="55">
        <f t="shared" si="5"/>
        <v>113504.54768878315</v>
      </c>
      <c r="F19" s="54">
        <f t="shared" si="6"/>
        <v>3080124.7018354391</v>
      </c>
      <c r="G19" s="56">
        <f t="shared" si="7"/>
        <v>457093.06886100618</v>
      </c>
      <c r="H19" s="41">
        <f t="shared" si="8"/>
        <v>457093.06886100618</v>
      </c>
      <c r="I19" s="51">
        <f t="shared" si="1"/>
        <v>0</v>
      </c>
      <c r="J19" s="51"/>
      <c r="K19" s="112"/>
      <c r="L19" s="53">
        <f t="shared" si="9"/>
        <v>0</v>
      </c>
      <c r="M19" s="112"/>
      <c r="N19" s="53">
        <f t="shared" si="10"/>
        <v>0</v>
      </c>
      <c r="O19" s="53">
        <f t="shared" si="11"/>
        <v>0</v>
      </c>
      <c r="P19" s="1"/>
    </row>
    <row r="20" spans="2:16">
      <c r="B20" t="str">
        <f t="shared" si="0"/>
        <v/>
      </c>
      <c r="C20" s="49">
        <f>IF(D11="","-",+C19+1)</f>
        <v>2027</v>
      </c>
      <c r="D20" s="54">
        <f>IF(F19+SUM(E$17:E19)=D$10,F19,D$10-SUM(E$17:E19))</f>
        <v>3080124.7018354391</v>
      </c>
      <c r="E20" s="55">
        <f t="shared" si="5"/>
        <v>113504.54768878315</v>
      </c>
      <c r="F20" s="54">
        <f t="shared" si="6"/>
        <v>2966620.1541466559</v>
      </c>
      <c r="G20" s="56">
        <f t="shared" si="7"/>
        <v>444660.68468111363</v>
      </c>
      <c r="H20" s="41">
        <f t="shared" si="8"/>
        <v>444660.68468111363</v>
      </c>
      <c r="I20" s="51">
        <f t="shared" si="1"/>
        <v>0</v>
      </c>
      <c r="J20" s="51"/>
      <c r="K20" s="112"/>
      <c r="L20" s="53">
        <f t="shared" si="9"/>
        <v>0</v>
      </c>
      <c r="M20" s="112"/>
      <c r="N20" s="53">
        <f t="shared" si="10"/>
        <v>0</v>
      </c>
      <c r="O20" s="53">
        <f t="shared" si="11"/>
        <v>0</v>
      </c>
      <c r="P20" s="1"/>
    </row>
    <row r="21" spans="2:16">
      <c r="B21" t="str">
        <f t="shared" si="0"/>
        <v/>
      </c>
      <c r="C21" s="49">
        <f>IF(D11="","-",+C20+1)</f>
        <v>2028</v>
      </c>
      <c r="D21" s="54">
        <f>IF(F20+SUM(E$17:E20)=D$10,F20,D$10-SUM(E$17:E20))</f>
        <v>2966620.1541466559</v>
      </c>
      <c r="E21" s="55">
        <f t="shared" si="5"/>
        <v>113504.54768878315</v>
      </c>
      <c r="F21" s="54">
        <f t="shared" si="6"/>
        <v>2853115.6064578728</v>
      </c>
      <c r="G21" s="56">
        <f t="shared" si="7"/>
        <v>432228.30050122109</v>
      </c>
      <c r="H21" s="41">
        <f t="shared" si="8"/>
        <v>432228.30050122109</v>
      </c>
      <c r="I21" s="51">
        <f t="shared" si="1"/>
        <v>0</v>
      </c>
      <c r="J21" s="51"/>
      <c r="K21" s="112"/>
      <c r="L21" s="53">
        <f t="shared" si="9"/>
        <v>0</v>
      </c>
      <c r="M21" s="112"/>
      <c r="N21" s="53">
        <f t="shared" si="10"/>
        <v>0</v>
      </c>
      <c r="O21" s="53">
        <f t="shared" si="11"/>
        <v>0</v>
      </c>
      <c r="P21" s="1"/>
    </row>
    <row r="22" spans="2:16">
      <c r="B22" t="str">
        <f t="shared" si="0"/>
        <v/>
      </c>
      <c r="C22" s="49">
        <f>IF(D11="","-",+C21+1)</f>
        <v>2029</v>
      </c>
      <c r="D22" s="54">
        <f>IF(F21+SUM(E$17:E21)=D$10,F21,D$10-SUM(E$17:E21))</f>
        <v>2853115.6064578728</v>
      </c>
      <c r="E22" s="55">
        <f t="shared" si="5"/>
        <v>113504.54768878315</v>
      </c>
      <c r="F22" s="54">
        <f t="shared" si="6"/>
        <v>2739611.0587690896</v>
      </c>
      <c r="G22" s="56">
        <f t="shared" si="7"/>
        <v>419795.91632132861</v>
      </c>
      <c r="H22" s="41">
        <f t="shared" si="8"/>
        <v>419795.91632132861</v>
      </c>
      <c r="I22" s="51">
        <f t="shared" si="1"/>
        <v>0</v>
      </c>
      <c r="J22" s="51"/>
      <c r="K22" s="112"/>
      <c r="L22" s="53">
        <f t="shared" si="9"/>
        <v>0</v>
      </c>
      <c r="M22" s="112"/>
      <c r="N22" s="53">
        <f t="shared" si="10"/>
        <v>0</v>
      </c>
      <c r="O22" s="53">
        <f t="shared" si="11"/>
        <v>0</v>
      </c>
      <c r="P22" s="1"/>
    </row>
    <row r="23" spans="2:16">
      <c r="B23" t="str">
        <f t="shared" si="0"/>
        <v/>
      </c>
      <c r="C23" s="49">
        <f>IF(D11="","-",+C22+1)</f>
        <v>2030</v>
      </c>
      <c r="D23" s="54">
        <f>IF(F22+SUM(E$17:E22)=D$10,F22,D$10-SUM(E$17:E22))</f>
        <v>2739611.0587690896</v>
      </c>
      <c r="E23" s="55">
        <f t="shared" si="5"/>
        <v>113504.54768878315</v>
      </c>
      <c r="F23" s="54">
        <f t="shared" si="6"/>
        <v>2626106.5110803065</v>
      </c>
      <c r="G23" s="56">
        <f t="shared" si="7"/>
        <v>407363.53214143607</v>
      </c>
      <c r="H23" s="41">
        <f t="shared" si="8"/>
        <v>407363.53214143607</v>
      </c>
      <c r="I23" s="51">
        <f t="shared" si="1"/>
        <v>0</v>
      </c>
      <c r="J23" s="51"/>
      <c r="K23" s="112"/>
      <c r="L23" s="53">
        <f t="shared" si="9"/>
        <v>0</v>
      </c>
      <c r="M23" s="112"/>
      <c r="N23" s="53">
        <f t="shared" si="10"/>
        <v>0</v>
      </c>
      <c r="O23" s="53">
        <f t="shared" si="11"/>
        <v>0</v>
      </c>
      <c r="P23" s="1"/>
    </row>
    <row r="24" spans="2:16">
      <c r="B24" t="str">
        <f t="shared" si="0"/>
        <v/>
      </c>
      <c r="C24" s="49">
        <f>IF(D11="","-",+C23+1)</f>
        <v>2031</v>
      </c>
      <c r="D24" s="54">
        <f>IF(F23+SUM(E$17:E23)=D$10,F23,D$10-SUM(E$17:E23))</f>
        <v>2626106.5110803065</v>
      </c>
      <c r="E24" s="55">
        <f t="shared" si="5"/>
        <v>113504.54768878315</v>
      </c>
      <c r="F24" s="54">
        <f t="shared" si="6"/>
        <v>2512601.9633915233</v>
      </c>
      <c r="G24" s="56">
        <f t="shared" si="7"/>
        <v>394931.14796154352</v>
      </c>
      <c r="H24" s="41">
        <f t="shared" si="8"/>
        <v>394931.14796154352</v>
      </c>
      <c r="I24" s="51">
        <f t="shared" si="1"/>
        <v>0</v>
      </c>
      <c r="J24" s="51"/>
      <c r="K24" s="112"/>
      <c r="L24" s="53">
        <f t="shared" si="9"/>
        <v>0</v>
      </c>
      <c r="M24" s="112"/>
      <c r="N24" s="53">
        <f t="shared" si="10"/>
        <v>0</v>
      </c>
      <c r="O24" s="53">
        <f t="shared" si="11"/>
        <v>0</v>
      </c>
      <c r="P24" s="1"/>
    </row>
    <row r="25" spans="2:16">
      <c r="B25" t="str">
        <f t="shared" si="0"/>
        <v/>
      </c>
      <c r="C25" s="49">
        <f>IF(D11="","-",+C24+1)</f>
        <v>2032</v>
      </c>
      <c r="D25" s="54">
        <f>IF(F24+SUM(E$17:E24)=D$10,F24,D$10-SUM(E$17:E24))</f>
        <v>2512601.9633915233</v>
      </c>
      <c r="E25" s="55">
        <f t="shared" si="5"/>
        <v>113504.54768878315</v>
      </c>
      <c r="F25" s="54">
        <f t="shared" si="6"/>
        <v>2399097.4157027402</v>
      </c>
      <c r="G25" s="56">
        <f t="shared" si="7"/>
        <v>382498.76378165098</v>
      </c>
      <c r="H25" s="41">
        <f t="shared" si="8"/>
        <v>382498.76378165098</v>
      </c>
      <c r="I25" s="51">
        <f t="shared" si="1"/>
        <v>0</v>
      </c>
      <c r="J25" s="51"/>
      <c r="K25" s="112"/>
      <c r="L25" s="53">
        <f t="shared" si="9"/>
        <v>0</v>
      </c>
      <c r="M25" s="112"/>
      <c r="N25" s="53">
        <f t="shared" si="10"/>
        <v>0</v>
      </c>
      <c r="O25" s="53">
        <f t="shared" si="11"/>
        <v>0</v>
      </c>
      <c r="P25" s="1"/>
    </row>
    <row r="26" spans="2:16">
      <c r="B26" t="str">
        <f t="shared" si="0"/>
        <v/>
      </c>
      <c r="C26" s="49">
        <f>IF(D11="","-",+C25+1)</f>
        <v>2033</v>
      </c>
      <c r="D26" s="54">
        <f>IF(F25+SUM(E$17:E25)=D$10,F25,D$10-SUM(E$17:E25))</f>
        <v>2399097.4157027402</v>
      </c>
      <c r="E26" s="55">
        <f t="shared" si="5"/>
        <v>113504.54768878315</v>
      </c>
      <c r="F26" s="54">
        <f t="shared" si="6"/>
        <v>2285592.868013957</v>
      </c>
      <c r="G26" s="56">
        <f t="shared" si="7"/>
        <v>370066.37960175844</v>
      </c>
      <c r="H26" s="41">
        <f t="shared" si="8"/>
        <v>370066.37960175844</v>
      </c>
      <c r="I26" s="51">
        <f t="shared" si="1"/>
        <v>0</v>
      </c>
      <c r="J26" s="51"/>
      <c r="K26" s="112"/>
      <c r="L26" s="53">
        <f t="shared" si="9"/>
        <v>0</v>
      </c>
      <c r="M26" s="112"/>
      <c r="N26" s="53">
        <f t="shared" si="10"/>
        <v>0</v>
      </c>
      <c r="O26" s="53">
        <f t="shared" si="11"/>
        <v>0</v>
      </c>
      <c r="P26" s="1"/>
    </row>
    <row r="27" spans="2:16">
      <c r="B27" t="str">
        <f t="shared" si="0"/>
        <v/>
      </c>
      <c r="C27" s="49">
        <f>IF(D11="","-",+C26+1)</f>
        <v>2034</v>
      </c>
      <c r="D27" s="54">
        <f>IF(F26+SUM(E$17:E26)=D$10,F26,D$10-SUM(E$17:E26))</f>
        <v>2285592.868013957</v>
      </c>
      <c r="E27" s="55">
        <f t="shared" si="5"/>
        <v>113504.54768878315</v>
      </c>
      <c r="F27" s="54">
        <f t="shared" si="6"/>
        <v>2172088.3203251739</v>
      </c>
      <c r="G27" s="56">
        <f t="shared" si="7"/>
        <v>357633.9954218659</v>
      </c>
      <c r="H27" s="41">
        <f t="shared" si="8"/>
        <v>357633.9954218659</v>
      </c>
      <c r="I27" s="51">
        <f t="shared" si="1"/>
        <v>0</v>
      </c>
      <c r="J27" s="51"/>
      <c r="K27" s="112"/>
      <c r="L27" s="53">
        <f t="shared" si="9"/>
        <v>0</v>
      </c>
      <c r="M27" s="112"/>
      <c r="N27" s="53">
        <f t="shared" si="10"/>
        <v>0</v>
      </c>
      <c r="O27" s="53">
        <f t="shared" si="11"/>
        <v>0</v>
      </c>
      <c r="P27" s="1"/>
    </row>
    <row r="28" spans="2:16">
      <c r="B28" t="str">
        <f t="shared" si="0"/>
        <v/>
      </c>
      <c r="C28" s="49">
        <f>IF(D11="","-",+C27+1)</f>
        <v>2035</v>
      </c>
      <c r="D28" s="54">
        <f>IF(F27+SUM(E$17:E27)=D$10,F27,D$10-SUM(E$17:E27))</f>
        <v>2172088.3203251739</v>
      </c>
      <c r="E28" s="55">
        <f t="shared" si="5"/>
        <v>113504.54768878315</v>
      </c>
      <c r="F28" s="54">
        <f t="shared" si="6"/>
        <v>2058583.7726363908</v>
      </c>
      <c r="G28" s="56">
        <f t="shared" si="7"/>
        <v>345201.61124197335</v>
      </c>
      <c r="H28" s="41">
        <f t="shared" si="8"/>
        <v>345201.61124197335</v>
      </c>
      <c r="I28" s="51">
        <f t="shared" si="1"/>
        <v>0</v>
      </c>
      <c r="J28" s="51"/>
      <c r="K28" s="112"/>
      <c r="L28" s="53">
        <f t="shared" si="9"/>
        <v>0</v>
      </c>
      <c r="M28" s="112"/>
      <c r="N28" s="53">
        <f t="shared" si="10"/>
        <v>0</v>
      </c>
      <c r="O28" s="53">
        <f t="shared" si="11"/>
        <v>0</v>
      </c>
      <c r="P28" s="1"/>
    </row>
    <row r="29" spans="2:16">
      <c r="B29" t="str">
        <f t="shared" si="0"/>
        <v/>
      </c>
      <c r="C29" s="49">
        <f>IF(D11="","-",+C28+1)</f>
        <v>2036</v>
      </c>
      <c r="D29" s="54">
        <f>IF(F28+SUM(E$17:E28)=D$10,F28,D$10-SUM(E$17:E28))</f>
        <v>2058583.7726363908</v>
      </c>
      <c r="E29" s="55">
        <f t="shared" si="5"/>
        <v>113504.54768878315</v>
      </c>
      <c r="F29" s="54">
        <f t="shared" si="6"/>
        <v>1945079.2249476076</v>
      </c>
      <c r="G29" s="56">
        <f t="shared" si="7"/>
        <v>332769.22706208087</v>
      </c>
      <c r="H29" s="41">
        <f t="shared" si="8"/>
        <v>332769.22706208087</v>
      </c>
      <c r="I29" s="51">
        <f t="shared" si="1"/>
        <v>0</v>
      </c>
      <c r="J29" s="51"/>
      <c r="K29" s="112"/>
      <c r="L29" s="53">
        <f t="shared" si="9"/>
        <v>0</v>
      </c>
      <c r="M29" s="112"/>
      <c r="N29" s="53">
        <f t="shared" si="10"/>
        <v>0</v>
      </c>
      <c r="O29" s="53">
        <f t="shared" si="11"/>
        <v>0</v>
      </c>
      <c r="P29" s="1"/>
    </row>
    <row r="30" spans="2:16">
      <c r="B30" t="str">
        <f t="shared" si="0"/>
        <v/>
      </c>
      <c r="C30" s="49">
        <f>IF(D11="","-",+C29+1)</f>
        <v>2037</v>
      </c>
      <c r="D30" s="54">
        <f>IF(F29+SUM(E$17:E29)=D$10,F29,D$10-SUM(E$17:E29))</f>
        <v>1945079.2249476076</v>
      </c>
      <c r="E30" s="55">
        <f t="shared" si="5"/>
        <v>113504.54768878315</v>
      </c>
      <c r="F30" s="54">
        <f t="shared" si="6"/>
        <v>1831574.6772588245</v>
      </c>
      <c r="G30" s="56">
        <f t="shared" si="7"/>
        <v>320336.84288218827</v>
      </c>
      <c r="H30" s="41">
        <f t="shared" si="8"/>
        <v>320336.84288218827</v>
      </c>
      <c r="I30" s="51">
        <f t="shared" si="1"/>
        <v>0</v>
      </c>
      <c r="J30" s="51"/>
      <c r="K30" s="112"/>
      <c r="L30" s="53">
        <f t="shared" si="9"/>
        <v>0</v>
      </c>
      <c r="M30" s="112"/>
      <c r="N30" s="53">
        <f t="shared" si="10"/>
        <v>0</v>
      </c>
      <c r="O30" s="53">
        <f t="shared" si="11"/>
        <v>0</v>
      </c>
      <c r="P30" s="1"/>
    </row>
    <row r="31" spans="2:16">
      <c r="B31" t="str">
        <f t="shared" si="0"/>
        <v/>
      </c>
      <c r="C31" s="49">
        <f>IF(D11="","-",+C30+1)</f>
        <v>2038</v>
      </c>
      <c r="D31" s="54">
        <f>IF(F30+SUM(E$17:E30)=D$10,F30,D$10-SUM(E$17:E30))</f>
        <v>1831574.6772588245</v>
      </c>
      <c r="E31" s="55">
        <f t="shared" si="5"/>
        <v>113504.54768878315</v>
      </c>
      <c r="F31" s="54">
        <f t="shared" si="6"/>
        <v>1718070.1295700413</v>
      </c>
      <c r="G31" s="56">
        <f t="shared" si="7"/>
        <v>307904.45870229579</v>
      </c>
      <c r="H31" s="41">
        <f t="shared" si="8"/>
        <v>307904.45870229579</v>
      </c>
      <c r="I31" s="51">
        <f t="shared" si="1"/>
        <v>0</v>
      </c>
      <c r="J31" s="51"/>
      <c r="K31" s="112"/>
      <c r="L31" s="53">
        <f t="shared" si="9"/>
        <v>0</v>
      </c>
      <c r="M31" s="112"/>
      <c r="N31" s="53">
        <f t="shared" si="10"/>
        <v>0</v>
      </c>
      <c r="O31" s="53">
        <f t="shared" si="11"/>
        <v>0</v>
      </c>
      <c r="P31" s="1"/>
    </row>
    <row r="32" spans="2:16">
      <c r="B32" t="str">
        <f t="shared" si="0"/>
        <v/>
      </c>
      <c r="C32" s="49">
        <f>IF(D11="","-",+C31+1)</f>
        <v>2039</v>
      </c>
      <c r="D32" s="54">
        <f>IF(F31+SUM(E$17:E31)=D$10,F31,D$10-SUM(E$17:E31))</f>
        <v>1718070.1295700413</v>
      </c>
      <c r="E32" s="55">
        <f t="shared" si="5"/>
        <v>113504.54768878315</v>
      </c>
      <c r="F32" s="54">
        <f t="shared" si="6"/>
        <v>1604565.5818812582</v>
      </c>
      <c r="G32" s="56">
        <f t="shared" si="7"/>
        <v>295472.07452240319</v>
      </c>
      <c r="H32" s="41">
        <f t="shared" si="8"/>
        <v>295472.07452240319</v>
      </c>
      <c r="I32" s="51">
        <f t="shared" si="1"/>
        <v>0</v>
      </c>
      <c r="J32" s="51"/>
      <c r="K32" s="112"/>
      <c r="L32" s="53">
        <f t="shared" si="9"/>
        <v>0</v>
      </c>
      <c r="M32" s="112"/>
      <c r="N32" s="53">
        <f t="shared" si="10"/>
        <v>0</v>
      </c>
      <c r="O32" s="53">
        <f t="shared" si="11"/>
        <v>0</v>
      </c>
      <c r="P32" s="1"/>
    </row>
    <row r="33" spans="2:16">
      <c r="B33" t="str">
        <f t="shared" si="0"/>
        <v/>
      </c>
      <c r="C33" s="49">
        <f>IF(D11="","-",+C32+1)</f>
        <v>2040</v>
      </c>
      <c r="D33" s="54">
        <f>IF(F32+SUM(E$17:E32)=D$10,F32,D$10-SUM(E$17:E32))</f>
        <v>1604565.5818812582</v>
      </c>
      <c r="E33" s="55">
        <f t="shared" si="5"/>
        <v>113504.54768878315</v>
      </c>
      <c r="F33" s="54">
        <f t="shared" si="6"/>
        <v>1491061.034192475</v>
      </c>
      <c r="G33" s="56">
        <f t="shared" si="7"/>
        <v>283039.6903425107</v>
      </c>
      <c r="H33" s="41">
        <f t="shared" si="8"/>
        <v>283039.6903425107</v>
      </c>
      <c r="I33" s="51">
        <f t="shared" si="1"/>
        <v>0</v>
      </c>
      <c r="J33" s="51"/>
      <c r="K33" s="112"/>
      <c r="L33" s="53">
        <f t="shared" si="9"/>
        <v>0</v>
      </c>
      <c r="M33" s="112"/>
      <c r="N33" s="53">
        <f t="shared" si="10"/>
        <v>0</v>
      </c>
      <c r="O33" s="53">
        <f t="shared" si="11"/>
        <v>0</v>
      </c>
      <c r="P33" s="1"/>
    </row>
    <row r="34" spans="2:16">
      <c r="B34" t="str">
        <f t="shared" si="0"/>
        <v/>
      </c>
      <c r="C34" s="49">
        <f>IF(D11="","-",+C33+1)</f>
        <v>2041</v>
      </c>
      <c r="D34" s="54">
        <f>IF(F33+SUM(E$17:E33)=D$10,F33,D$10-SUM(E$17:E33))</f>
        <v>1491061.034192475</v>
      </c>
      <c r="E34" s="55">
        <f t="shared" si="5"/>
        <v>113504.54768878315</v>
      </c>
      <c r="F34" s="54">
        <f t="shared" si="6"/>
        <v>1377556.4865036919</v>
      </c>
      <c r="G34" s="56">
        <f t="shared" si="7"/>
        <v>270607.30616261816</v>
      </c>
      <c r="H34" s="41">
        <f t="shared" si="8"/>
        <v>270607.30616261816</v>
      </c>
      <c r="I34" s="51">
        <f t="shared" si="1"/>
        <v>0</v>
      </c>
      <c r="J34" s="51"/>
      <c r="K34" s="112"/>
      <c r="L34" s="53">
        <f t="shared" si="9"/>
        <v>0</v>
      </c>
      <c r="M34" s="112"/>
      <c r="N34" s="53">
        <f t="shared" si="10"/>
        <v>0</v>
      </c>
      <c r="O34" s="53">
        <f t="shared" si="11"/>
        <v>0</v>
      </c>
      <c r="P34" s="1"/>
    </row>
    <row r="35" spans="2:16">
      <c r="B35" t="str">
        <f t="shared" si="0"/>
        <v/>
      </c>
      <c r="C35" s="49">
        <f>IF(D11="","-",+C34+1)</f>
        <v>2042</v>
      </c>
      <c r="D35" s="54">
        <f>IF(F34+SUM(E$17:E34)=D$10,F34,D$10-SUM(E$17:E34))</f>
        <v>1377556.4865036919</v>
      </c>
      <c r="E35" s="55">
        <f t="shared" si="5"/>
        <v>113504.54768878315</v>
      </c>
      <c r="F35" s="54">
        <f t="shared" si="6"/>
        <v>1264051.9388149087</v>
      </c>
      <c r="G35" s="56">
        <f t="shared" si="7"/>
        <v>258174.92198272562</v>
      </c>
      <c r="H35" s="41">
        <f t="shared" si="8"/>
        <v>258174.92198272562</v>
      </c>
      <c r="I35" s="51">
        <f t="shared" si="1"/>
        <v>0</v>
      </c>
      <c r="J35" s="51"/>
      <c r="K35" s="112"/>
      <c r="L35" s="53">
        <f t="shared" si="9"/>
        <v>0</v>
      </c>
      <c r="M35" s="112"/>
      <c r="N35" s="53">
        <f t="shared" si="10"/>
        <v>0</v>
      </c>
      <c r="O35" s="53">
        <f t="shared" si="11"/>
        <v>0</v>
      </c>
      <c r="P35" s="1"/>
    </row>
    <row r="36" spans="2:16">
      <c r="B36" t="str">
        <f t="shared" si="0"/>
        <v/>
      </c>
      <c r="C36" s="49">
        <f>IF(D11="","-",+C35+1)</f>
        <v>2043</v>
      </c>
      <c r="D36" s="54">
        <f>IF(F35+SUM(E$17:E35)=D$10,F35,D$10-SUM(E$17:E35))</f>
        <v>1264051.9388149087</v>
      </c>
      <c r="E36" s="55">
        <f t="shared" si="5"/>
        <v>113504.54768878315</v>
      </c>
      <c r="F36" s="54">
        <f t="shared" si="6"/>
        <v>1150547.3911261256</v>
      </c>
      <c r="G36" s="56">
        <f t="shared" si="7"/>
        <v>245742.53780283307</v>
      </c>
      <c r="H36" s="41">
        <f t="shared" si="8"/>
        <v>245742.53780283307</v>
      </c>
      <c r="I36" s="51">
        <f t="shared" si="1"/>
        <v>0</v>
      </c>
      <c r="J36" s="51"/>
      <c r="K36" s="112"/>
      <c r="L36" s="53">
        <f t="shared" si="9"/>
        <v>0</v>
      </c>
      <c r="M36" s="112"/>
      <c r="N36" s="53">
        <f t="shared" si="10"/>
        <v>0</v>
      </c>
      <c r="O36" s="53">
        <f t="shared" si="11"/>
        <v>0</v>
      </c>
      <c r="P36" s="1"/>
    </row>
    <row r="37" spans="2:16">
      <c r="B37" t="str">
        <f t="shared" si="0"/>
        <v/>
      </c>
      <c r="C37" s="49">
        <f>IF(D11="","-",+C36+1)</f>
        <v>2044</v>
      </c>
      <c r="D37" s="54">
        <f>IF(F36+SUM(E$17:E36)=D$10,F36,D$10-SUM(E$17:E36))</f>
        <v>1150547.3911261256</v>
      </c>
      <c r="E37" s="55">
        <f t="shared" si="5"/>
        <v>113504.54768878315</v>
      </c>
      <c r="F37" s="54">
        <f t="shared" si="6"/>
        <v>1037042.8434373424</v>
      </c>
      <c r="G37" s="56">
        <f t="shared" si="7"/>
        <v>233310.15362294053</v>
      </c>
      <c r="H37" s="41">
        <f t="shared" si="8"/>
        <v>233310.15362294053</v>
      </c>
      <c r="I37" s="51">
        <f t="shared" si="1"/>
        <v>0</v>
      </c>
      <c r="J37" s="51"/>
      <c r="K37" s="112"/>
      <c r="L37" s="53">
        <f t="shared" si="9"/>
        <v>0</v>
      </c>
      <c r="M37" s="112"/>
      <c r="N37" s="53">
        <f t="shared" si="10"/>
        <v>0</v>
      </c>
      <c r="O37" s="53">
        <f t="shared" si="11"/>
        <v>0</v>
      </c>
      <c r="P37" s="1"/>
    </row>
    <row r="38" spans="2:16">
      <c r="B38" t="str">
        <f t="shared" si="0"/>
        <v/>
      </c>
      <c r="C38" s="49">
        <f>IF(D11="","-",+C37+1)</f>
        <v>2045</v>
      </c>
      <c r="D38" s="54">
        <f>IF(F37+SUM(E$17:E37)=D$10,F37,D$10-SUM(E$17:E37))</f>
        <v>1037042.8434373424</v>
      </c>
      <c r="E38" s="55">
        <f t="shared" si="5"/>
        <v>113504.54768878315</v>
      </c>
      <c r="F38" s="54">
        <f t="shared" si="6"/>
        <v>923538.29574855929</v>
      </c>
      <c r="G38" s="56">
        <f t="shared" si="7"/>
        <v>220877.76944304802</v>
      </c>
      <c r="H38" s="41">
        <f t="shared" si="8"/>
        <v>220877.76944304802</v>
      </c>
      <c r="I38" s="51">
        <f t="shared" si="1"/>
        <v>0</v>
      </c>
      <c r="J38" s="51"/>
      <c r="K38" s="112"/>
      <c r="L38" s="53">
        <f t="shared" si="9"/>
        <v>0</v>
      </c>
      <c r="M38" s="112"/>
      <c r="N38" s="53">
        <f t="shared" si="10"/>
        <v>0</v>
      </c>
      <c r="O38" s="53">
        <f t="shared" si="11"/>
        <v>0</v>
      </c>
      <c r="P38" s="1"/>
    </row>
    <row r="39" spans="2:16">
      <c r="B39" t="str">
        <f t="shared" si="0"/>
        <v/>
      </c>
      <c r="C39" s="49">
        <f>IF(D11="","-",+C38+1)</f>
        <v>2046</v>
      </c>
      <c r="D39" s="54">
        <f>IF(F38+SUM(E$17:E38)=D$10,F38,D$10-SUM(E$17:E38))</f>
        <v>923538.29574855929</v>
      </c>
      <c r="E39" s="55">
        <f t="shared" si="5"/>
        <v>113504.54768878315</v>
      </c>
      <c r="F39" s="54">
        <f t="shared" si="6"/>
        <v>810033.74805977615</v>
      </c>
      <c r="G39" s="56">
        <f t="shared" si="7"/>
        <v>208445.38526315548</v>
      </c>
      <c r="H39" s="41">
        <f t="shared" si="8"/>
        <v>208445.38526315548</v>
      </c>
      <c r="I39" s="51">
        <f t="shared" si="1"/>
        <v>0</v>
      </c>
      <c r="J39" s="51"/>
      <c r="K39" s="112"/>
      <c r="L39" s="53">
        <f t="shared" si="9"/>
        <v>0</v>
      </c>
      <c r="M39" s="112"/>
      <c r="N39" s="53">
        <f t="shared" si="10"/>
        <v>0</v>
      </c>
      <c r="O39" s="53">
        <f t="shared" si="11"/>
        <v>0</v>
      </c>
      <c r="P39" s="1"/>
    </row>
    <row r="40" spans="2:16">
      <c r="B40" t="str">
        <f t="shared" si="0"/>
        <v/>
      </c>
      <c r="C40" s="49">
        <f>IF(D11="","-",+C39+1)</f>
        <v>2047</v>
      </c>
      <c r="D40" s="54">
        <f>IF(F39+SUM(E$17:E39)=D$10,F39,D$10-SUM(E$17:E39))</f>
        <v>810033.74805977615</v>
      </c>
      <c r="E40" s="55">
        <f t="shared" si="5"/>
        <v>113504.54768878315</v>
      </c>
      <c r="F40" s="54">
        <f t="shared" si="6"/>
        <v>696529.200370993</v>
      </c>
      <c r="G40" s="56">
        <f t="shared" si="7"/>
        <v>196013.00108326296</v>
      </c>
      <c r="H40" s="41">
        <f t="shared" si="8"/>
        <v>196013.00108326296</v>
      </c>
      <c r="I40" s="51">
        <f t="shared" si="1"/>
        <v>0</v>
      </c>
      <c r="J40" s="51"/>
      <c r="K40" s="112"/>
      <c r="L40" s="53">
        <f t="shared" si="9"/>
        <v>0</v>
      </c>
      <c r="M40" s="112"/>
      <c r="N40" s="53">
        <f t="shared" si="10"/>
        <v>0</v>
      </c>
      <c r="O40" s="53">
        <f t="shared" si="11"/>
        <v>0</v>
      </c>
      <c r="P40" s="1"/>
    </row>
    <row r="41" spans="2:16">
      <c r="B41" t="str">
        <f t="shared" si="0"/>
        <v/>
      </c>
      <c r="C41" s="49">
        <f>IF(D11="","-",+C40+1)</f>
        <v>2048</v>
      </c>
      <c r="D41" s="54">
        <f>IF(F40+SUM(E$17:E40)=D$10,F40,D$10-SUM(E$17:E40))</f>
        <v>696529.200370993</v>
      </c>
      <c r="E41" s="55">
        <f t="shared" si="5"/>
        <v>113504.54768878315</v>
      </c>
      <c r="F41" s="54">
        <f t="shared" si="6"/>
        <v>583024.65268220985</v>
      </c>
      <c r="G41" s="56">
        <f t="shared" si="7"/>
        <v>183580.61690337042</v>
      </c>
      <c r="H41" s="41">
        <f t="shared" si="8"/>
        <v>183580.61690337042</v>
      </c>
      <c r="I41" s="51">
        <f t="shared" si="1"/>
        <v>0</v>
      </c>
      <c r="J41" s="51"/>
      <c r="K41" s="112"/>
      <c r="L41" s="53">
        <f t="shared" si="9"/>
        <v>0</v>
      </c>
      <c r="M41" s="112"/>
      <c r="N41" s="53">
        <f t="shared" si="10"/>
        <v>0</v>
      </c>
      <c r="O41" s="53">
        <f t="shared" si="11"/>
        <v>0</v>
      </c>
      <c r="P41" s="1"/>
    </row>
    <row r="42" spans="2:16">
      <c r="B42" t="str">
        <f t="shared" si="0"/>
        <v/>
      </c>
      <c r="C42" s="49">
        <f>IF(D11="","-",+C41+1)</f>
        <v>2049</v>
      </c>
      <c r="D42" s="54">
        <f>IF(F41+SUM(E$17:E41)=D$10,F41,D$10-SUM(E$17:E41))</f>
        <v>583024.65268220985</v>
      </c>
      <c r="E42" s="55">
        <f t="shared" si="5"/>
        <v>113504.54768878315</v>
      </c>
      <c r="F42" s="54">
        <f t="shared" si="6"/>
        <v>469520.10499342671</v>
      </c>
      <c r="G42" s="56">
        <f t="shared" si="7"/>
        <v>171148.23272347788</v>
      </c>
      <c r="H42" s="41">
        <f t="shared" si="8"/>
        <v>171148.23272347788</v>
      </c>
      <c r="I42" s="51">
        <f t="shared" si="1"/>
        <v>0</v>
      </c>
      <c r="J42" s="51"/>
      <c r="K42" s="112"/>
      <c r="L42" s="53">
        <f t="shared" si="9"/>
        <v>0</v>
      </c>
      <c r="M42" s="112"/>
      <c r="N42" s="53">
        <f t="shared" si="10"/>
        <v>0</v>
      </c>
      <c r="O42" s="53">
        <f t="shared" si="11"/>
        <v>0</v>
      </c>
      <c r="P42" s="1"/>
    </row>
    <row r="43" spans="2:16">
      <c r="B43" t="str">
        <f t="shared" si="0"/>
        <v/>
      </c>
      <c r="C43" s="49">
        <f>IF(D11="","-",+C42+1)</f>
        <v>2050</v>
      </c>
      <c r="D43" s="54">
        <f>IF(F42+SUM(E$17:E42)=D$10,F42,D$10-SUM(E$17:E42))</f>
        <v>469520.10499342671</v>
      </c>
      <c r="E43" s="55">
        <f t="shared" si="5"/>
        <v>113504.54768878315</v>
      </c>
      <c r="F43" s="54">
        <f t="shared" si="6"/>
        <v>356015.55730464356</v>
      </c>
      <c r="G43" s="56">
        <f t="shared" si="7"/>
        <v>158715.84854358534</v>
      </c>
      <c r="H43" s="41">
        <f t="shared" si="8"/>
        <v>158715.84854358534</v>
      </c>
      <c r="I43" s="51">
        <f t="shared" si="1"/>
        <v>0</v>
      </c>
      <c r="J43" s="51"/>
      <c r="K43" s="112"/>
      <c r="L43" s="53">
        <f t="shared" si="9"/>
        <v>0</v>
      </c>
      <c r="M43" s="112"/>
      <c r="N43" s="53">
        <f t="shared" si="10"/>
        <v>0</v>
      </c>
      <c r="O43" s="53">
        <f t="shared" si="11"/>
        <v>0</v>
      </c>
      <c r="P43" s="1"/>
    </row>
    <row r="44" spans="2:16">
      <c r="B44" t="str">
        <f t="shared" si="0"/>
        <v/>
      </c>
      <c r="C44" s="49">
        <f>IF(D11="","-",+C43+1)</f>
        <v>2051</v>
      </c>
      <c r="D44" s="54">
        <f>IF(F43+SUM(E$17:E43)=D$10,F43,D$10-SUM(E$17:E43))</f>
        <v>356015.55730464356</v>
      </c>
      <c r="E44" s="55">
        <f t="shared" si="5"/>
        <v>113504.54768878315</v>
      </c>
      <c r="F44" s="54">
        <f t="shared" si="6"/>
        <v>242511.00961586041</v>
      </c>
      <c r="G44" s="56">
        <f t="shared" si="7"/>
        <v>146283.46436369279</v>
      </c>
      <c r="H44" s="41">
        <f t="shared" si="8"/>
        <v>146283.46436369279</v>
      </c>
      <c r="I44" s="51">
        <f t="shared" si="1"/>
        <v>0</v>
      </c>
      <c r="J44" s="51"/>
      <c r="K44" s="112"/>
      <c r="L44" s="53">
        <f t="shared" si="9"/>
        <v>0</v>
      </c>
      <c r="M44" s="112"/>
      <c r="N44" s="53">
        <f t="shared" si="10"/>
        <v>0</v>
      </c>
      <c r="O44" s="53">
        <f t="shared" si="11"/>
        <v>0</v>
      </c>
      <c r="P44" s="1"/>
    </row>
    <row r="45" spans="2:16">
      <c r="B45" t="str">
        <f t="shared" si="0"/>
        <v/>
      </c>
      <c r="C45" s="49">
        <f>IF(D11="","-",+C44+1)</f>
        <v>2052</v>
      </c>
      <c r="D45" s="54">
        <f>IF(F44+SUM(E$17:E44)=D$10,F44,D$10-SUM(E$17:E44))</f>
        <v>242511.00961586041</v>
      </c>
      <c r="E45" s="55">
        <f t="shared" si="5"/>
        <v>113504.54768878315</v>
      </c>
      <c r="F45" s="54">
        <f t="shared" si="6"/>
        <v>129006.46192707727</v>
      </c>
      <c r="G45" s="56">
        <f t="shared" si="7"/>
        <v>133851.08018380025</v>
      </c>
      <c r="H45" s="41">
        <f t="shared" si="8"/>
        <v>133851.08018380025</v>
      </c>
      <c r="I45" s="51">
        <f t="shared" si="1"/>
        <v>0</v>
      </c>
      <c r="J45" s="51"/>
      <c r="K45" s="112"/>
      <c r="L45" s="53">
        <f t="shared" si="9"/>
        <v>0</v>
      </c>
      <c r="M45" s="112"/>
      <c r="N45" s="53">
        <f t="shared" si="10"/>
        <v>0</v>
      </c>
      <c r="O45" s="53">
        <f t="shared" si="11"/>
        <v>0</v>
      </c>
      <c r="P45" s="1"/>
    </row>
    <row r="46" spans="2:16">
      <c r="B46" t="str">
        <f t="shared" si="0"/>
        <v/>
      </c>
      <c r="C46" s="49">
        <f>IF(D11="","-",+C45+1)</f>
        <v>2053</v>
      </c>
      <c r="D46" s="54">
        <f>IF(F45+SUM(E$17:E45)=D$10,F45,D$10-SUM(E$17:E45))</f>
        <v>129006.46192707727</v>
      </c>
      <c r="E46" s="55">
        <f t="shared" si="5"/>
        <v>113504.54768878315</v>
      </c>
      <c r="F46" s="54">
        <f t="shared" si="6"/>
        <v>15501.914238294121</v>
      </c>
      <c r="G46" s="56">
        <f t="shared" si="7"/>
        <v>121418.69600390774</v>
      </c>
      <c r="H46" s="41">
        <f t="shared" si="8"/>
        <v>121418.69600390774</v>
      </c>
      <c r="I46" s="51">
        <f t="shared" si="1"/>
        <v>0</v>
      </c>
      <c r="J46" s="51"/>
      <c r="K46" s="112"/>
      <c r="L46" s="53">
        <f t="shared" si="9"/>
        <v>0</v>
      </c>
      <c r="M46" s="112"/>
      <c r="N46" s="53">
        <f t="shared" si="10"/>
        <v>0</v>
      </c>
      <c r="O46" s="53">
        <f t="shared" si="11"/>
        <v>0</v>
      </c>
      <c r="P46" s="1"/>
    </row>
    <row r="47" spans="2:16">
      <c r="B47" t="str">
        <f t="shared" si="0"/>
        <v/>
      </c>
      <c r="C47" s="49">
        <f>IF(D11="","-",+C46+1)</f>
        <v>2054</v>
      </c>
      <c r="D47" s="54">
        <f>IF(F46+SUM(E$17:E46)=D$10,F46,D$10-SUM(E$17:E46))</f>
        <v>15501.914238294121</v>
      </c>
      <c r="E47" s="55">
        <f t="shared" si="5"/>
        <v>15501.914238294121</v>
      </c>
      <c r="F47" s="54">
        <f t="shared" si="6"/>
        <v>0</v>
      </c>
      <c r="G47" s="56">
        <f t="shared" si="7"/>
        <v>16350.89235088328</v>
      </c>
      <c r="H47" s="41">
        <f t="shared" si="8"/>
        <v>16350.89235088328</v>
      </c>
      <c r="I47" s="51">
        <f t="shared" si="1"/>
        <v>0</v>
      </c>
      <c r="J47" s="51"/>
      <c r="K47" s="112"/>
      <c r="L47" s="53">
        <f t="shared" si="9"/>
        <v>0</v>
      </c>
      <c r="M47" s="112"/>
      <c r="N47" s="53">
        <f t="shared" si="10"/>
        <v>0</v>
      </c>
      <c r="O47" s="53">
        <f t="shared" si="11"/>
        <v>0</v>
      </c>
      <c r="P47" s="1"/>
    </row>
    <row r="48" spans="2:16">
      <c r="B48" t="str">
        <f t="shared" si="0"/>
        <v/>
      </c>
      <c r="C48" s="49">
        <f>IF(D11="","-",+C47+1)</f>
        <v>2055</v>
      </c>
      <c r="D48" s="54">
        <f>IF(F47+SUM(E$17:E47)=D$10,F47,D$10-SUM(E$17:E47))</f>
        <v>0</v>
      </c>
      <c r="E48" s="55">
        <f t="shared" si="5"/>
        <v>0</v>
      </c>
      <c r="F48" s="54">
        <f t="shared" si="6"/>
        <v>0</v>
      </c>
      <c r="G48" s="56">
        <f t="shared" si="7"/>
        <v>0</v>
      </c>
      <c r="H48" s="41">
        <f t="shared" si="8"/>
        <v>0</v>
      </c>
      <c r="I48" s="51">
        <f t="shared" si="1"/>
        <v>0</v>
      </c>
      <c r="J48" s="51"/>
      <c r="K48" s="112"/>
      <c r="L48" s="53">
        <f t="shared" si="9"/>
        <v>0</v>
      </c>
      <c r="M48" s="112"/>
      <c r="N48" s="53">
        <f t="shared" si="10"/>
        <v>0</v>
      </c>
      <c r="O48" s="53">
        <f t="shared" si="11"/>
        <v>0</v>
      </c>
      <c r="P48" s="1"/>
    </row>
    <row r="49" spans="2:16">
      <c r="B49" t="str">
        <f t="shared" si="0"/>
        <v/>
      </c>
      <c r="C49" s="49">
        <f>IF(D11="","-",+C48+1)</f>
        <v>2056</v>
      </c>
      <c r="D49" s="54">
        <f>IF(F48+SUM(E$17:E48)=D$10,F48,D$10-SUM(E$17:E48))</f>
        <v>0</v>
      </c>
      <c r="E49" s="55">
        <f t="shared" si="5"/>
        <v>0</v>
      </c>
      <c r="F49" s="54">
        <f t="shared" si="6"/>
        <v>0</v>
      </c>
      <c r="G49" s="56">
        <f t="shared" si="7"/>
        <v>0</v>
      </c>
      <c r="H49" s="41">
        <f t="shared" si="8"/>
        <v>0</v>
      </c>
      <c r="I49" s="51">
        <f t="shared" si="1"/>
        <v>0</v>
      </c>
      <c r="J49" s="51"/>
      <c r="K49" s="112"/>
      <c r="L49" s="53">
        <f t="shared" si="9"/>
        <v>0</v>
      </c>
      <c r="M49" s="112"/>
      <c r="N49" s="53">
        <f t="shared" si="10"/>
        <v>0</v>
      </c>
      <c r="O49" s="53">
        <f t="shared" si="11"/>
        <v>0</v>
      </c>
      <c r="P49" s="1"/>
    </row>
    <row r="50" spans="2:16">
      <c r="B50" t="str">
        <f t="shared" si="0"/>
        <v/>
      </c>
      <c r="C50" s="49">
        <f>IF(D11="","-",+C49+1)</f>
        <v>2057</v>
      </c>
      <c r="D50" s="54">
        <f>IF(F49+SUM(E$17:E49)=D$10,F49,D$10-SUM(E$17:E49))</f>
        <v>0</v>
      </c>
      <c r="E50" s="55">
        <f t="shared" si="5"/>
        <v>0</v>
      </c>
      <c r="F50" s="54">
        <f t="shared" si="6"/>
        <v>0</v>
      </c>
      <c r="G50" s="56">
        <f t="shared" si="7"/>
        <v>0</v>
      </c>
      <c r="H50" s="41">
        <f t="shared" si="8"/>
        <v>0</v>
      </c>
      <c r="I50" s="51">
        <f t="shared" si="1"/>
        <v>0</v>
      </c>
      <c r="J50" s="51"/>
      <c r="K50" s="112"/>
      <c r="L50" s="53">
        <f t="shared" si="9"/>
        <v>0</v>
      </c>
      <c r="M50" s="112"/>
      <c r="N50" s="53">
        <f t="shared" si="10"/>
        <v>0</v>
      </c>
      <c r="O50" s="53">
        <f t="shared" si="11"/>
        <v>0</v>
      </c>
      <c r="P50" s="1"/>
    </row>
    <row r="51" spans="2:16">
      <c r="B51" t="str">
        <f t="shared" si="0"/>
        <v/>
      </c>
      <c r="C51" s="49">
        <f>IF(D11="","-",+C50+1)</f>
        <v>2058</v>
      </c>
      <c r="D51" s="54">
        <f>IF(F50+SUM(E$17:E50)=D$10,F50,D$10-SUM(E$17:E50))</f>
        <v>0</v>
      </c>
      <c r="E51" s="55">
        <f t="shared" si="5"/>
        <v>0</v>
      </c>
      <c r="F51" s="54">
        <f t="shared" si="6"/>
        <v>0</v>
      </c>
      <c r="G51" s="56">
        <f t="shared" si="7"/>
        <v>0</v>
      </c>
      <c r="H51" s="41">
        <f t="shared" si="8"/>
        <v>0</v>
      </c>
      <c r="I51" s="51">
        <f t="shared" si="1"/>
        <v>0</v>
      </c>
      <c r="J51" s="51"/>
      <c r="K51" s="112"/>
      <c r="L51" s="53">
        <f t="shared" si="9"/>
        <v>0</v>
      </c>
      <c r="M51" s="112"/>
      <c r="N51" s="53">
        <f t="shared" si="10"/>
        <v>0</v>
      </c>
      <c r="O51" s="53">
        <f t="shared" si="11"/>
        <v>0</v>
      </c>
      <c r="P51" s="1"/>
    </row>
    <row r="52" spans="2:16">
      <c r="B52" t="str">
        <f t="shared" si="0"/>
        <v/>
      </c>
      <c r="C52" s="49">
        <f>IF(D11="","-",+C51+1)</f>
        <v>2059</v>
      </c>
      <c r="D52" s="54">
        <f>IF(F51+SUM(E$17:E51)=D$10,F51,D$10-SUM(E$17:E51))</f>
        <v>0</v>
      </c>
      <c r="E52" s="55">
        <f t="shared" si="5"/>
        <v>0</v>
      </c>
      <c r="F52" s="54">
        <f t="shared" si="6"/>
        <v>0</v>
      </c>
      <c r="G52" s="56">
        <f t="shared" si="7"/>
        <v>0</v>
      </c>
      <c r="H52" s="41">
        <f t="shared" si="8"/>
        <v>0</v>
      </c>
      <c r="I52" s="51">
        <f t="shared" si="1"/>
        <v>0</v>
      </c>
      <c r="J52" s="51"/>
      <c r="K52" s="112"/>
      <c r="L52" s="53">
        <f t="shared" si="9"/>
        <v>0</v>
      </c>
      <c r="M52" s="112"/>
      <c r="N52" s="53">
        <f t="shared" si="10"/>
        <v>0</v>
      </c>
      <c r="O52" s="53">
        <f t="shared" si="11"/>
        <v>0</v>
      </c>
      <c r="P52" s="1"/>
    </row>
    <row r="53" spans="2:16">
      <c r="B53" t="str">
        <f t="shared" si="0"/>
        <v/>
      </c>
      <c r="C53" s="49">
        <f>IF(D11="","-",+C52+1)</f>
        <v>2060</v>
      </c>
      <c r="D53" s="54">
        <f>IF(F52+SUM(E$17:E52)=D$10,F52,D$10-SUM(E$17:E52))</f>
        <v>0</v>
      </c>
      <c r="E53" s="55">
        <f t="shared" si="5"/>
        <v>0</v>
      </c>
      <c r="F53" s="54">
        <f t="shared" si="6"/>
        <v>0</v>
      </c>
      <c r="G53" s="56">
        <f t="shared" si="7"/>
        <v>0</v>
      </c>
      <c r="H53" s="41">
        <f t="shared" si="8"/>
        <v>0</v>
      </c>
      <c r="I53" s="51">
        <f t="shared" si="1"/>
        <v>0</v>
      </c>
      <c r="J53" s="51"/>
      <c r="K53" s="112"/>
      <c r="L53" s="53">
        <f t="shared" si="9"/>
        <v>0</v>
      </c>
      <c r="M53" s="112"/>
      <c r="N53" s="53">
        <f t="shared" si="10"/>
        <v>0</v>
      </c>
      <c r="O53" s="53">
        <f t="shared" si="11"/>
        <v>0</v>
      </c>
      <c r="P53" s="1"/>
    </row>
    <row r="54" spans="2:16">
      <c r="B54" t="str">
        <f t="shared" si="0"/>
        <v/>
      </c>
      <c r="C54" s="49">
        <f>IF(D11="","-",+C53+1)</f>
        <v>2061</v>
      </c>
      <c r="D54" s="54">
        <f>IF(F53+SUM(E$17:E53)=D$10,F53,D$10-SUM(E$17:E53))</f>
        <v>0</v>
      </c>
      <c r="E54" s="55">
        <f t="shared" si="5"/>
        <v>0</v>
      </c>
      <c r="F54" s="54">
        <f t="shared" si="6"/>
        <v>0</v>
      </c>
      <c r="G54" s="56">
        <f t="shared" si="7"/>
        <v>0</v>
      </c>
      <c r="H54" s="41">
        <f t="shared" si="8"/>
        <v>0</v>
      </c>
      <c r="I54" s="51">
        <f t="shared" si="1"/>
        <v>0</v>
      </c>
      <c r="J54" s="51"/>
      <c r="K54" s="112"/>
      <c r="L54" s="53">
        <f t="shared" si="9"/>
        <v>0</v>
      </c>
      <c r="M54" s="112"/>
      <c r="N54" s="53">
        <f t="shared" si="10"/>
        <v>0</v>
      </c>
      <c r="O54" s="53">
        <f t="shared" si="11"/>
        <v>0</v>
      </c>
      <c r="P54" s="1"/>
    </row>
    <row r="55" spans="2:16">
      <c r="B55" t="str">
        <f t="shared" si="0"/>
        <v/>
      </c>
      <c r="C55" s="49">
        <f>IF(D11="","-",+C54+1)</f>
        <v>2062</v>
      </c>
      <c r="D55" s="54">
        <f>IF(F54+SUM(E$17:E54)=D$10,F54,D$10-SUM(E$17:E54))</f>
        <v>0</v>
      </c>
      <c r="E55" s="55">
        <f t="shared" si="5"/>
        <v>0</v>
      </c>
      <c r="F55" s="54">
        <f t="shared" si="6"/>
        <v>0</v>
      </c>
      <c r="G55" s="56">
        <f t="shared" si="7"/>
        <v>0</v>
      </c>
      <c r="H55" s="41">
        <f t="shared" si="8"/>
        <v>0</v>
      </c>
      <c r="I55" s="51">
        <f t="shared" si="1"/>
        <v>0</v>
      </c>
      <c r="J55" s="51"/>
      <c r="K55" s="112"/>
      <c r="L55" s="53">
        <f t="shared" si="9"/>
        <v>0</v>
      </c>
      <c r="M55" s="112"/>
      <c r="N55" s="53">
        <f t="shared" si="10"/>
        <v>0</v>
      </c>
      <c r="O55" s="53">
        <f t="shared" si="11"/>
        <v>0</v>
      </c>
      <c r="P55" s="1"/>
    </row>
    <row r="56" spans="2:16">
      <c r="B56" t="str">
        <f t="shared" si="0"/>
        <v/>
      </c>
      <c r="C56" s="49">
        <f>IF(D11="","-",+C55+1)</f>
        <v>2063</v>
      </c>
      <c r="D56" s="54">
        <f>IF(F55+SUM(E$17:E55)=D$10,F55,D$10-SUM(E$17:E55))</f>
        <v>0</v>
      </c>
      <c r="E56" s="55">
        <f t="shared" si="5"/>
        <v>0</v>
      </c>
      <c r="F56" s="54">
        <f t="shared" si="6"/>
        <v>0</v>
      </c>
      <c r="G56" s="56">
        <f t="shared" si="7"/>
        <v>0</v>
      </c>
      <c r="H56" s="41">
        <f t="shared" si="8"/>
        <v>0</v>
      </c>
      <c r="I56" s="51">
        <f t="shared" si="1"/>
        <v>0</v>
      </c>
      <c r="J56" s="51"/>
      <c r="K56" s="112"/>
      <c r="L56" s="53">
        <f t="shared" si="9"/>
        <v>0</v>
      </c>
      <c r="M56" s="112"/>
      <c r="N56" s="53">
        <f t="shared" si="10"/>
        <v>0</v>
      </c>
      <c r="O56" s="53">
        <f t="shared" si="11"/>
        <v>0</v>
      </c>
      <c r="P56" s="1"/>
    </row>
    <row r="57" spans="2:16">
      <c r="B57" t="str">
        <f t="shared" si="0"/>
        <v/>
      </c>
      <c r="C57" s="49">
        <f>IF(D11="","-",+C56+1)</f>
        <v>2064</v>
      </c>
      <c r="D57" s="54">
        <f>IF(F56+SUM(E$17:E56)=D$10,F56,D$10-SUM(E$17:E56))</f>
        <v>0</v>
      </c>
      <c r="E57" s="55">
        <f t="shared" si="5"/>
        <v>0</v>
      </c>
      <c r="F57" s="54">
        <f t="shared" si="6"/>
        <v>0</v>
      </c>
      <c r="G57" s="56">
        <f t="shared" si="7"/>
        <v>0</v>
      </c>
      <c r="H57" s="41">
        <f t="shared" si="8"/>
        <v>0</v>
      </c>
      <c r="I57" s="51">
        <f t="shared" si="1"/>
        <v>0</v>
      </c>
      <c r="J57" s="51"/>
      <c r="K57" s="112"/>
      <c r="L57" s="53">
        <f t="shared" si="9"/>
        <v>0</v>
      </c>
      <c r="M57" s="112"/>
      <c r="N57" s="53">
        <f t="shared" si="10"/>
        <v>0</v>
      </c>
      <c r="O57" s="53">
        <f t="shared" si="11"/>
        <v>0</v>
      </c>
      <c r="P57" s="1"/>
    </row>
    <row r="58" spans="2:16">
      <c r="B58" t="str">
        <f t="shared" si="0"/>
        <v/>
      </c>
      <c r="C58" s="49">
        <f>IF(D11="","-",+C57+1)</f>
        <v>2065</v>
      </c>
      <c r="D58" s="54">
        <f>IF(F57+SUM(E$17:E57)=D$10,F57,D$10-SUM(E$17:E57))</f>
        <v>0</v>
      </c>
      <c r="E58" s="55">
        <f t="shared" si="5"/>
        <v>0</v>
      </c>
      <c r="F58" s="54">
        <f t="shared" si="6"/>
        <v>0</v>
      </c>
      <c r="G58" s="56">
        <f t="shared" si="7"/>
        <v>0</v>
      </c>
      <c r="H58" s="41">
        <f t="shared" si="8"/>
        <v>0</v>
      </c>
      <c r="I58" s="51">
        <f t="shared" si="1"/>
        <v>0</v>
      </c>
      <c r="J58" s="51"/>
      <c r="K58" s="112"/>
      <c r="L58" s="53">
        <f t="shared" si="9"/>
        <v>0</v>
      </c>
      <c r="M58" s="112"/>
      <c r="N58" s="53">
        <f t="shared" si="10"/>
        <v>0</v>
      </c>
      <c r="O58" s="53">
        <f t="shared" si="11"/>
        <v>0</v>
      </c>
      <c r="P58" s="1"/>
    </row>
    <row r="59" spans="2:16">
      <c r="B59" t="str">
        <f t="shared" si="0"/>
        <v/>
      </c>
      <c r="C59" s="49">
        <f>IF(D11="","-",+C58+1)</f>
        <v>2066</v>
      </c>
      <c r="D59" s="54">
        <f>IF(F58+SUM(E$17:E58)=D$10,F58,D$10-SUM(E$17:E58))</f>
        <v>0</v>
      </c>
      <c r="E59" s="55">
        <f t="shared" si="5"/>
        <v>0</v>
      </c>
      <c r="F59" s="54">
        <f t="shared" si="6"/>
        <v>0</v>
      </c>
      <c r="G59" s="56">
        <f t="shared" si="7"/>
        <v>0</v>
      </c>
      <c r="H59" s="41">
        <f t="shared" si="8"/>
        <v>0</v>
      </c>
      <c r="I59" s="51">
        <f t="shared" si="1"/>
        <v>0</v>
      </c>
      <c r="J59" s="51"/>
      <c r="K59" s="112"/>
      <c r="L59" s="53">
        <f t="shared" si="9"/>
        <v>0</v>
      </c>
      <c r="M59" s="112"/>
      <c r="N59" s="53">
        <f t="shared" si="10"/>
        <v>0</v>
      </c>
      <c r="O59" s="53">
        <f t="shared" si="11"/>
        <v>0</v>
      </c>
      <c r="P59" s="1"/>
    </row>
    <row r="60" spans="2:16">
      <c r="B60" t="str">
        <f t="shared" si="0"/>
        <v/>
      </c>
      <c r="C60" s="49">
        <f>IF(D11="","-",+C59+1)</f>
        <v>2067</v>
      </c>
      <c r="D60" s="54">
        <f>IF(F59+SUM(E$17:E59)=D$10,F59,D$10-SUM(E$17:E59))</f>
        <v>0</v>
      </c>
      <c r="E60" s="55">
        <f t="shared" si="5"/>
        <v>0</v>
      </c>
      <c r="F60" s="54">
        <f t="shared" si="6"/>
        <v>0</v>
      </c>
      <c r="G60" s="56">
        <f t="shared" si="7"/>
        <v>0</v>
      </c>
      <c r="H60" s="41">
        <f t="shared" si="8"/>
        <v>0</v>
      </c>
      <c r="I60" s="51">
        <f t="shared" si="1"/>
        <v>0</v>
      </c>
      <c r="J60" s="51"/>
      <c r="K60" s="112"/>
      <c r="L60" s="53">
        <f t="shared" si="9"/>
        <v>0</v>
      </c>
      <c r="M60" s="112"/>
      <c r="N60" s="53">
        <f t="shared" si="10"/>
        <v>0</v>
      </c>
      <c r="O60" s="53">
        <f t="shared" si="11"/>
        <v>0</v>
      </c>
      <c r="P60" s="1"/>
    </row>
    <row r="61" spans="2:16">
      <c r="B61" t="str">
        <f t="shared" si="0"/>
        <v/>
      </c>
      <c r="C61" s="49">
        <f>IF(D11="","-",+C60+1)</f>
        <v>2068</v>
      </c>
      <c r="D61" s="54">
        <f>IF(F60+SUM(E$17:E60)=D$10,F60,D$10-SUM(E$17:E60))</f>
        <v>0</v>
      </c>
      <c r="E61" s="55">
        <f t="shared" si="5"/>
        <v>0</v>
      </c>
      <c r="F61" s="54">
        <f t="shared" si="6"/>
        <v>0</v>
      </c>
      <c r="G61" s="57">
        <f t="shared" si="7"/>
        <v>0</v>
      </c>
      <c r="H61" s="41">
        <f t="shared" si="8"/>
        <v>0</v>
      </c>
      <c r="I61" s="51">
        <f t="shared" si="1"/>
        <v>0</v>
      </c>
      <c r="J61" s="51"/>
      <c r="K61" s="112"/>
      <c r="L61" s="53">
        <f t="shared" si="9"/>
        <v>0</v>
      </c>
      <c r="M61" s="112"/>
      <c r="N61" s="53">
        <f t="shared" si="10"/>
        <v>0</v>
      </c>
      <c r="O61" s="53">
        <f t="shared" si="11"/>
        <v>0</v>
      </c>
      <c r="P61" s="1"/>
    </row>
    <row r="62" spans="2:16">
      <c r="B62" t="str">
        <f t="shared" si="0"/>
        <v/>
      </c>
      <c r="C62" s="49">
        <f>IF(D11="","-",+C61+1)</f>
        <v>2069</v>
      </c>
      <c r="D62" s="54">
        <f>IF(F61+SUM(E$17:E61)=D$10,F61,D$10-SUM(E$17:E61))</f>
        <v>0</v>
      </c>
      <c r="E62" s="55">
        <f t="shared" si="5"/>
        <v>0</v>
      </c>
      <c r="F62" s="54">
        <f t="shared" si="6"/>
        <v>0</v>
      </c>
      <c r="G62" s="57">
        <f t="shared" si="7"/>
        <v>0</v>
      </c>
      <c r="H62" s="41">
        <f t="shared" si="8"/>
        <v>0</v>
      </c>
      <c r="I62" s="51">
        <f t="shared" si="1"/>
        <v>0</v>
      </c>
      <c r="J62" s="51"/>
      <c r="K62" s="112"/>
      <c r="L62" s="53">
        <f t="shared" si="9"/>
        <v>0</v>
      </c>
      <c r="M62" s="112"/>
      <c r="N62" s="53">
        <f t="shared" si="10"/>
        <v>0</v>
      </c>
      <c r="O62" s="53">
        <f t="shared" si="11"/>
        <v>0</v>
      </c>
      <c r="P62" s="1"/>
    </row>
    <row r="63" spans="2:16">
      <c r="B63" t="str">
        <f t="shared" si="0"/>
        <v/>
      </c>
      <c r="C63" s="49">
        <f>IF(D11="","-",+C62+1)</f>
        <v>2070</v>
      </c>
      <c r="D63" s="54">
        <f>IF(F62+SUM(E$17:E62)=D$10,F62,D$10-SUM(E$17:E62))</f>
        <v>0</v>
      </c>
      <c r="E63" s="55">
        <f t="shared" si="5"/>
        <v>0</v>
      </c>
      <c r="F63" s="54">
        <f t="shared" si="6"/>
        <v>0</v>
      </c>
      <c r="G63" s="57">
        <f t="shared" si="7"/>
        <v>0</v>
      </c>
      <c r="H63" s="41">
        <f t="shared" si="8"/>
        <v>0</v>
      </c>
      <c r="I63" s="51">
        <f t="shared" si="1"/>
        <v>0</v>
      </c>
      <c r="J63" s="51"/>
      <c r="K63" s="112"/>
      <c r="L63" s="53">
        <f t="shared" si="9"/>
        <v>0</v>
      </c>
      <c r="M63" s="112"/>
      <c r="N63" s="53">
        <f t="shared" si="10"/>
        <v>0</v>
      </c>
      <c r="O63" s="53">
        <f t="shared" si="11"/>
        <v>0</v>
      </c>
      <c r="P63" s="1"/>
    </row>
    <row r="64" spans="2:16">
      <c r="B64" t="str">
        <f t="shared" si="0"/>
        <v/>
      </c>
      <c r="C64" s="49">
        <f>IF(D11="","-",+C63+1)</f>
        <v>2071</v>
      </c>
      <c r="D64" s="54">
        <f>IF(F63+SUM(E$17:E63)=D$10,F63,D$10-SUM(E$17:E63))</f>
        <v>0</v>
      </c>
      <c r="E64" s="55">
        <f t="shared" si="5"/>
        <v>0</v>
      </c>
      <c r="F64" s="54">
        <f t="shared" si="6"/>
        <v>0</v>
      </c>
      <c r="G64" s="57">
        <f t="shared" si="7"/>
        <v>0</v>
      </c>
      <c r="H64" s="41">
        <f t="shared" si="8"/>
        <v>0</v>
      </c>
      <c r="I64" s="51">
        <f t="shared" si="1"/>
        <v>0</v>
      </c>
      <c r="J64" s="51"/>
      <c r="K64" s="112"/>
      <c r="L64" s="53">
        <f t="shared" si="9"/>
        <v>0</v>
      </c>
      <c r="M64" s="112"/>
      <c r="N64" s="53">
        <f t="shared" si="10"/>
        <v>0</v>
      </c>
      <c r="O64" s="53">
        <f t="shared" si="11"/>
        <v>0</v>
      </c>
      <c r="P64" s="1"/>
    </row>
    <row r="65" spans="2:16">
      <c r="B65" t="str">
        <f t="shared" si="0"/>
        <v/>
      </c>
      <c r="C65" s="49">
        <f>IF(D11="","-",+C64+1)</f>
        <v>2072</v>
      </c>
      <c r="D65" s="54">
        <f>IF(F64+SUM(E$17:E64)=D$10,F64,D$10-SUM(E$17:E64))</f>
        <v>0</v>
      </c>
      <c r="E65" s="55">
        <f t="shared" si="5"/>
        <v>0</v>
      </c>
      <c r="F65" s="54">
        <f t="shared" si="6"/>
        <v>0</v>
      </c>
      <c r="G65" s="57">
        <f t="shared" si="7"/>
        <v>0</v>
      </c>
      <c r="H65" s="41">
        <f t="shared" si="8"/>
        <v>0</v>
      </c>
      <c r="I65" s="51">
        <f t="shared" si="1"/>
        <v>0</v>
      </c>
      <c r="J65" s="51"/>
      <c r="K65" s="112"/>
      <c r="L65" s="53">
        <f t="shared" si="9"/>
        <v>0</v>
      </c>
      <c r="M65" s="112"/>
      <c r="N65" s="53">
        <f t="shared" si="10"/>
        <v>0</v>
      </c>
      <c r="O65" s="53">
        <f t="shared" si="11"/>
        <v>0</v>
      </c>
      <c r="P65" s="1"/>
    </row>
    <row r="66" spans="2:16">
      <c r="B66" t="str">
        <f t="shared" si="0"/>
        <v/>
      </c>
      <c r="C66" s="49">
        <f>IF(D11="","-",+C65+1)</f>
        <v>2073</v>
      </c>
      <c r="D66" s="54">
        <f>IF(F65+SUM(E$17:E65)=D$10,F65,D$10-SUM(E$17:E65))</f>
        <v>0</v>
      </c>
      <c r="E66" s="55">
        <f t="shared" si="5"/>
        <v>0</v>
      </c>
      <c r="F66" s="54">
        <f t="shared" si="6"/>
        <v>0</v>
      </c>
      <c r="G66" s="57">
        <f t="shared" si="7"/>
        <v>0</v>
      </c>
      <c r="H66" s="41">
        <f t="shared" si="8"/>
        <v>0</v>
      </c>
      <c r="I66" s="51">
        <f t="shared" si="1"/>
        <v>0</v>
      </c>
      <c r="J66" s="51"/>
      <c r="K66" s="112"/>
      <c r="L66" s="53">
        <f t="shared" si="9"/>
        <v>0</v>
      </c>
      <c r="M66" s="112"/>
      <c r="N66" s="53">
        <f t="shared" si="10"/>
        <v>0</v>
      </c>
      <c r="O66" s="53">
        <f t="shared" si="11"/>
        <v>0</v>
      </c>
      <c r="P66" s="1"/>
    </row>
    <row r="67" spans="2:16">
      <c r="B67" t="str">
        <f t="shared" si="0"/>
        <v/>
      </c>
      <c r="C67" s="49">
        <f>IF(D11="","-",+C66+1)</f>
        <v>2074</v>
      </c>
      <c r="D67" s="54">
        <f>IF(F66+SUM(E$17:E66)=D$10,F66,D$10-SUM(E$17:E66))</f>
        <v>0</v>
      </c>
      <c r="E67" s="55">
        <f t="shared" si="5"/>
        <v>0</v>
      </c>
      <c r="F67" s="54">
        <f t="shared" si="6"/>
        <v>0</v>
      </c>
      <c r="G67" s="57">
        <f t="shared" si="7"/>
        <v>0</v>
      </c>
      <c r="H67" s="41">
        <f t="shared" si="8"/>
        <v>0</v>
      </c>
      <c r="I67" s="51">
        <f t="shared" si="1"/>
        <v>0</v>
      </c>
      <c r="J67" s="51"/>
      <c r="K67" s="112"/>
      <c r="L67" s="53">
        <f t="shared" si="9"/>
        <v>0</v>
      </c>
      <c r="M67" s="112"/>
      <c r="N67" s="53">
        <f t="shared" si="10"/>
        <v>0</v>
      </c>
      <c r="O67" s="53">
        <f t="shared" si="11"/>
        <v>0</v>
      </c>
      <c r="P67" s="1"/>
    </row>
    <row r="68" spans="2:16">
      <c r="B68" t="str">
        <f t="shared" si="0"/>
        <v/>
      </c>
      <c r="C68" s="49">
        <f>IF(D11="","-",+C67+1)</f>
        <v>2075</v>
      </c>
      <c r="D68" s="54">
        <f>IF(F67+SUM(E$17:E67)=D$10,F67,D$10-SUM(E$17:E67))</f>
        <v>0</v>
      </c>
      <c r="E68" s="55">
        <f t="shared" si="5"/>
        <v>0</v>
      </c>
      <c r="F68" s="54">
        <f t="shared" si="6"/>
        <v>0</v>
      </c>
      <c r="G68" s="57">
        <f t="shared" si="7"/>
        <v>0</v>
      </c>
      <c r="H68" s="41">
        <f t="shared" si="8"/>
        <v>0</v>
      </c>
      <c r="I68" s="51">
        <f t="shared" si="1"/>
        <v>0</v>
      </c>
      <c r="J68" s="51"/>
      <c r="K68" s="112"/>
      <c r="L68" s="53">
        <f t="shared" si="9"/>
        <v>0</v>
      </c>
      <c r="M68" s="112"/>
      <c r="N68" s="53">
        <f t="shared" si="10"/>
        <v>0</v>
      </c>
      <c r="O68" s="53">
        <f t="shared" si="11"/>
        <v>0</v>
      </c>
      <c r="P68" s="1"/>
    </row>
    <row r="69" spans="2:16">
      <c r="B69" t="str">
        <f t="shared" si="0"/>
        <v/>
      </c>
      <c r="C69" s="49">
        <f>IF(D11="","-",+C68+1)</f>
        <v>2076</v>
      </c>
      <c r="D69" s="54">
        <f>IF(F68+SUM(E$17:E68)=D$10,F68,D$10-SUM(E$17:E68))</f>
        <v>0</v>
      </c>
      <c r="E69" s="55">
        <f t="shared" si="5"/>
        <v>0</v>
      </c>
      <c r="F69" s="54">
        <f t="shared" si="6"/>
        <v>0</v>
      </c>
      <c r="G69" s="57">
        <f t="shared" si="7"/>
        <v>0</v>
      </c>
      <c r="H69" s="41">
        <f t="shared" si="8"/>
        <v>0</v>
      </c>
      <c r="I69" s="51">
        <f t="shared" si="1"/>
        <v>0</v>
      </c>
      <c r="J69" s="51"/>
      <c r="K69" s="112"/>
      <c r="L69" s="53">
        <f t="shared" si="9"/>
        <v>0</v>
      </c>
      <c r="M69" s="112"/>
      <c r="N69" s="53">
        <f t="shared" si="10"/>
        <v>0</v>
      </c>
      <c r="O69" s="53">
        <f t="shared" si="11"/>
        <v>0</v>
      </c>
      <c r="P69" s="1"/>
    </row>
    <row r="70" spans="2:16">
      <c r="B70" t="str">
        <f t="shared" si="0"/>
        <v/>
      </c>
      <c r="C70" s="49">
        <f>IF(D11="","-",+C69+1)</f>
        <v>2077</v>
      </c>
      <c r="D70" s="54">
        <f>IF(F69+SUM(E$17:E69)=D$10,F69,D$10-SUM(E$17:E69))</f>
        <v>0</v>
      </c>
      <c r="E70" s="55">
        <f t="shared" si="5"/>
        <v>0</v>
      </c>
      <c r="F70" s="54">
        <f t="shared" si="6"/>
        <v>0</v>
      </c>
      <c r="G70" s="57">
        <f t="shared" si="7"/>
        <v>0</v>
      </c>
      <c r="H70" s="41">
        <f t="shared" si="8"/>
        <v>0</v>
      </c>
      <c r="I70" s="51">
        <f t="shared" si="1"/>
        <v>0</v>
      </c>
      <c r="J70" s="51"/>
      <c r="K70" s="112"/>
      <c r="L70" s="53">
        <f t="shared" si="9"/>
        <v>0</v>
      </c>
      <c r="M70" s="112"/>
      <c r="N70" s="53">
        <f t="shared" si="10"/>
        <v>0</v>
      </c>
      <c r="O70" s="53">
        <f t="shared" si="11"/>
        <v>0</v>
      </c>
      <c r="P70" s="1"/>
    </row>
    <row r="71" spans="2:16">
      <c r="B71" t="str">
        <f t="shared" si="0"/>
        <v/>
      </c>
      <c r="C71" s="49">
        <f>IF(D11="","-",+C70+1)</f>
        <v>2078</v>
      </c>
      <c r="D71" s="54">
        <f>IF(F70+SUM(E$17:E70)=D$10,F70,D$10-SUM(E$17:E70))</f>
        <v>0</v>
      </c>
      <c r="E71" s="55">
        <f t="shared" si="5"/>
        <v>0</v>
      </c>
      <c r="F71" s="54">
        <f t="shared" si="6"/>
        <v>0</v>
      </c>
      <c r="G71" s="57">
        <f t="shared" si="7"/>
        <v>0</v>
      </c>
      <c r="H71" s="41">
        <f t="shared" si="8"/>
        <v>0</v>
      </c>
      <c r="I71" s="51">
        <f t="shared" si="1"/>
        <v>0</v>
      </c>
      <c r="J71" s="51"/>
      <c r="K71" s="112"/>
      <c r="L71" s="53">
        <f t="shared" si="9"/>
        <v>0</v>
      </c>
      <c r="M71" s="112"/>
      <c r="N71" s="53">
        <f t="shared" si="10"/>
        <v>0</v>
      </c>
      <c r="O71" s="53">
        <f t="shared" si="11"/>
        <v>0</v>
      </c>
      <c r="P71" s="1"/>
    </row>
    <row r="72" spans="2:16">
      <c r="C72" s="49">
        <f>IF(D12="","-",+C71+1)</f>
        <v>2079</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2080</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c r="C74" s="11" t="s">
        <v>75</v>
      </c>
      <c r="D74" s="13"/>
      <c r="E74" s="13">
        <f>SUM(E17:E73)</f>
        <v>3405136.4306634939</v>
      </c>
      <c r="F74" s="13"/>
      <c r="G74" s="13">
        <f>SUM(G17:G73)</f>
        <v>8879330.5869133379</v>
      </c>
      <c r="H74" s="13">
        <f>SUM(H17:H73)</f>
        <v>8879330.5869133379</v>
      </c>
      <c r="I74" s="13">
        <f>SUM(I17:I73)</f>
        <v>0</v>
      </c>
      <c r="J74" s="13"/>
      <c r="K74" s="13"/>
      <c r="L74" s="13"/>
      <c r="M74" s="13"/>
      <c r="N74" s="13"/>
      <c r="O74" s="1"/>
      <c r="P74" s="1"/>
    </row>
    <row r="75" spans="2:16">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c r="B82" s="1"/>
      <c r="C82" s="1"/>
      <c r="D82" s="2"/>
      <c r="E82" s="1"/>
      <c r="F82" s="11"/>
      <c r="G82" s="1"/>
      <c r="H82" s="3"/>
      <c r="I82" s="1"/>
      <c r="J82" s="1"/>
      <c r="K82" s="1"/>
      <c r="L82" s="1"/>
      <c r="M82" s="1"/>
      <c r="N82" s="1"/>
      <c r="O82" s="1"/>
      <c r="P82" s="1"/>
    </row>
    <row r="83" spans="1:16">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24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294289.53341276094</v>
      </c>
      <c r="N88" s="67">
        <f>IF(J93&lt;D11,0,VLOOKUP(J93,C17:O73,11))</f>
        <v>294289.53341276094</v>
      </c>
      <c r="O88" s="68">
        <f>+N88-M88</f>
        <v>0</v>
      </c>
      <c r="P88" s="1"/>
    </row>
    <row r="89" spans="1:16" ht="15.5">
      <c r="C89" s="6"/>
      <c r="D89" s="2"/>
      <c r="E89" s="1"/>
      <c r="F89" s="1"/>
      <c r="G89" s="1"/>
      <c r="H89" s="1"/>
      <c r="I89" s="20"/>
      <c r="J89" s="20"/>
      <c r="K89" s="106"/>
      <c r="L89" s="107" t="s">
        <v>254</v>
      </c>
      <c r="M89" s="69">
        <f>IF(J93&lt;D11,0,VLOOKUP(J93,C100:P155,6))</f>
        <v>193471.8915072878</v>
      </c>
      <c r="N89" s="69">
        <f>IF(J93&lt;D11,0,VLOOKUP(J93,C100:P155,7))</f>
        <v>193471.8915072878</v>
      </c>
      <c r="O89" s="70">
        <f>+N89-M89</f>
        <v>0</v>
      </c>
      <c r="P89" s="1"/>
    </row>
    <row r="90" spans="1:16" ht="13.5" thickBot="1">
      <c r="C90" s="25" t="s">
        <v>82</v>
      </c>
      <c r="D90" s="96" t="str">
        <f>+D7</f>
        <v>SW Power Station 138 kV</v>
      </c>
      <c r="E90" s="1"/>
      <c r="F90" s="1"/>
      <c r="G90" s="1"/>
      <c r="H90" s="1"/>
      <c r="I90" s="3"/>
      <c r="J90" s="3"/>
      <c r="K90" s="108"/>
      <c r="L90" s="109" t="s">
        <v>135</v>
      </c>
      <c r="M90" s="72">
        <f>+M89-M88</f>
        <v>-100817.64190547314</v>
      </c>
      <c r="N90" s="72">
        <f>+N89-N88</f>
        <v>-100817.64190547314</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TA2019024</v>
      </c>
      <c r="E92" s="75"/>
      <c r="F92" s="75"/>
      <c r="G92" s="75"/>
      <c r="H92" s="75"/>
      <c r="I92" s="75"/>
      <c r="J92" s="75"/>
    </row>
    <row r="93" spans="1:16" ht="13">
      <c r="C93" s="34" t="s">
        <v>49</v>
      </c>
      <c r="D93" s="468">
        <v>3371801</v>
      </c>
      <c r="E93" s="1" t="s">
        <v>84</v>
      </c>
      <c r="H93" s="2"/>
      <c r="I93" s="2"/>
      <c r="J93" s="36">
        <f>+'OKT.WS.G.BPU.ATRR.True-up'!M16</f>
        <v>2024</v>
      </c>
      <c r="K93" s="33"/>
      <c r="L93" s="13" t="s">
        <v>85</v>
      </c>
      <c r="P93" s="1"/>
    </row>
    <row r="94" spans="1:16">
      <c r="C94" s="34" t="s">
        <v>52</v>
      </c>
      <c r="D94" s="85">
        <f>IF(D11="","",D11)</f>
        <v>2024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12</v>
      </c>
      <c r="E95" s="34" t="s">
        <v>55</v>
      </c>
      <c r="F95" s="2"/>
      <c r="G95" s="2"/>
      <c r="J95" s="40">
        <f>'OKT.WS.G.BPU.ATRR.True-up'!$F$81</f>
        <v>0.11072520516210502</v>
      </c>
      <c r="K95" s="7"/>
      <c r="L95" t="s">
        <v>86</v>
      </c>
      <c r="P95" s="1"/>
    </row>
    <row r="96" spans="1:16">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198341.23529411765</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c r="B100" t="str">
        <f t="shared" ref="B100:B155" si="12">IF(D100=F99,"","IU")</f>
        <v>IU</v>
      </c>
      <c r="C100" s="49">
        <f>IF(D94= "","-",D94)</f>
        <v>2024</v>
      </c>
      <c r="D100" s="112">
        <v>0</v>
      </c>
      <c r="E100" s="112">
        <v>0</v>
      </c>
      <c r="F100" s="112">
        <v>3371801.3</v>
      </c>
      <c r="G100" s="112">
        <v>1685900.65</v>
      </c>
      <c r="H100" s="112">
        <v>193471.8915072878</v>
      </c>
      <c r="I100" s="112">
        <v>193471.8915072878</v>
      </c>
      <c r="J100" s="53">
        <f t="shared" ref="J100:J131" si="13">+I100-H100</f>
        <v>0</v>
      </c>
      <c r="K100" s="53"/>
      <c r="L100" s="373">
        <f>+H100</f>
        <v>193471.8915072878</v>
      </c>
      <c r="M100" s="467">
        <f t="shared" ref="M100:M131" si="14">IF(L100&lt;&gt;0,+H100-L100,0)</f>
        <v>0</v>
      </c>
      <c r="N100" s="373">
        <f>+I100</f>
        <v>193471.8915072878</v>
      </c>
      <c r="O100" s="52">
        <f t="shared" ref="O100:O131" si="15">IF(N100&lt;&gt;0,+I100-N100,0)</f>
        <v>0</v>
      </c>
      <c r="P100" s="52">
        <f t="shared" ref="P100:P131" si="16">+O100-M100</f>
        <v>0</v>
      </c>
    </row>
    <row r="101" spans="1:16">
      <c r="B101" t="str">
        <f t="shared" si="12"/>
        <v>IU</v>
      </c>
      <c r="C101" s="49">
        <f>IF(D94="","-",+C100+1)</f>
        <v>2025</v>
      </c>
      <c r="D101" s="462">
        <f>IF(F100+SUM(E$100:E100)=D$93,F100,D$93-SUM(E$100:E100))</f>
        <v>3371801</v>
      </c>
      <c r="E101" s="374">
        <f t="shared" ref="E101:E155" si="17">IF(+J$97&lt;F100,J$97,D101)</f>
        <v>198341.23529411765</v>
      </c>
      <c r="F101" s="463">
        <f t="shared" ref="F101:F155" si="18">+D101-E101</f>
        <v>3173459.7647058824</v>
      </c>
      <c r="G101" s="463">
        <f t="shared" ref="G101:G155" si="19">+(F101+D101)/2</f>
        <v>3272630.3823529412</v>
      </c>
      <c r="H101" s="464">
        <f t="shared" ref="H101:H102" si="20">(D101+F101)/2*J$95+E101</f>
        <v>560703.90579988528</v>
      </c>
      <c r="I101" s="445">
        <f t="shared" ref="I101:I155" si="21">+J$96*G101+E101</f>
        <v>560703.90579988528</v>
      </c>
      <c r="J101" s="53">
        <f t="shared" si="13"/>
        <v>0</v>
      </c>
      <c r="K101" s="53"/>
      <c r="L101" s="112"/>
      <c r="M101" s="53">
        <f t="shared" si="14"/>
        <v>0</v>
      </c>
      <c r="N101" s="112"/>
      <c r="O101" s="53">
        <f t="shared" si="15"/>
        <v>0</v>
      </c>
      <c r="P101" s="53">
        <f t="shared" si="16"/>
        <v>0</v>
      </c>
    </row>
    <row r="102" spans="1:16">
      <c r="B102" t="str">
        <f t="shared" si="12"/>
        <v/>
      </c>
      <c r="C102" s="49">
        <f>IF(D94="","-",+C101+1)</f>
        <v>2026</v>
      </c>
      <c r="D102" s="462">
        <f>IF(F101+SUM(E$100:E101)=D$93,F101,D$93-SUM(E$100:E101))</f>
        <v>3173459.7647058824</v>
      </c>
      <c r="E102" s="374">
        <f t="shared" si="17"/>
        <v>198341.23529411765</v>
      </c>
      <c r="F102" s="463">
        <f t="shared" si="18"/>
        <v>2975118.5294117648</v>
      </c>
      <c r="G102" s="463">
        <f t="shared" si="19"/>
        <v>3074289.1470588236</v>
      </c>
      <c r="H102" s="464">
        <f t="shared" si="20"/>
        <v>538742.53182983876</v>
      </c>
      <c r="I102" s="445">
        <f t="shared" si="21"/>
        <v>538742.53182983876</v>
      </c>
      <c r="J102" s="53">
        <f t="shared" si="13"/>
        <v>0</v>
      </c>
      <c r="K102" s="53"/>
      <c r="L102" s="112"/>
      <c r="M102" s="53">
        <f t="shared" si="14"/>
        <v>0</v>
      </c>
      <c r="N102" s="112"/>
      <c r="O102" s="53">
        <f t="shared" si="15"/>
        <v>0</v>
      </c>
      <c r="P102" s="53">
        <f t="shared" si="16"/>
        <v>0</v>
      </c>
    </row>
    <row r="103" spans="1:16">
      <c r="B103" t="str">
        <f t="shared" si="12"/>
        <v/>
      </c>
      <c r="C103" s="49">
        <f>IF(D94="","-",+C102+1)</f>
        <v>2027</v>
      </c>
      <c r="D103" s="11">
        <f>IF(F102+SUM(E$100:E102)=D$93,F102,D$93-SUM(E$100:E102))</f>
        <v>2975118.5294117648</v>
      </c>
      <c r="E103" s="55">
        <f t="shared" si="17"/>
        <v>198341.23529411765</v>
      </c>
      <c r="F103" s="54">
        <f t="shared" si="18"/>
        <v>2776777.2941176472</v>
      </c>
      <c r="G103" s="54">
        <f t="shared" si="19"/>
        <v>2875947.911764706</v>
      </c>
      <c r="H103" s="110">
        <f t="shared" ref="H103:H107" si="22">+J$95*G103+E103</f>
        <v>516781.15785979223</v>
      </c>
      <c r="I103" s="119">
        <f t="shared" si="21"/>
        <v>516781.15785979223</v>
      </c>
      <c r="J103" s="53">
        <f t="shared" si="13"/>
        <v>0</v>
      </c>
      <c r="K103" s="53"/>
      <c r="L103" s="112"/>
      <c r="M103" s="53">
        <f t="shared" si="14"/>
        <v>0</v>
      </c>
      <c r="N103" s="112"/>
      <c r="O103" s="53">
        <f t="shared" si="15"/>
        <v>0</v>
      </c>
      <c r="P103" s="53">
        <f t="shared" si="16"/>
        <v>0</v>
      </c>
    </row>
    <row r="104" spans="1:16">
      <c r="B104" t="str">
        <f t="shared" si="12"/>
        <v/>
      </c>
      <c r="C104" s="49">
        <f>IF(D94="","-",+C103+1)</f>
        <v>2028</v>
      </c>
      <c r="D104" s="11">
        <f>IF(F103+SUM(E$100:E103)=D$93,F103,D$93-SUM(E$100:E103))</f>
        <v>2776777.2941176472</v>
      </c>
      <c r="E104" s="55">
        <f t="shared" si="17"/>
        <v>198341.23529411765</v>
      </c>
      <c r="F104" s="54">
        <f t="shared" si="18"/>
        <v>2578436.0588235296</v>
      </c>
      <c r="G104" s="54">
        <f t="shared" si="19"/>
        <v>2677606.6764705884</v>
      </c>
      <c r="H104" s="110">
        <f t="shared" si="22"/>
        <v>494819.78388974571</v>
      </c>
      <c r="I104" s="119">
        <f t="shared" si="21"/>
        <v>494819.78388974571</v>
      </c>
      <c r="J104" s="53">
        <f t="shared" si="13"/>
        <v>0</v>
      </c>
      <c r="K104" s="53"/>
      <c r="L104" s="112"/>
      <c r="M104" s="53">
        <f t="shared" si="14"/>
        <v>0</v>
      </c>
      <c r="N104" s="112"/>
      <c r="O104" s="53">
        <f t="shared" si="15"/>
        <v>0</v>
      </c>
      <c r="P104" s="53">
        <f t="shared" si="16"/>
        <v>0</v>
      </c>
    </row>
    <row r="105" spans="1:16">
      <c r="B105" t="str">
        <f t="shared" si="12"/>
        <v/>
      </c>
      <c r="C105" s="49">
        <f>IF(D94="","-",+C104+1)</f>
        <v>2029</v>
      </c>
      <c r="D105" s="11">
        <f>IF(F104+SUM(E$100:E104)=D$93,F104,D$93-SUM(E$100:E104))</f>
        <v>2578436.0588235296</v>
      </c>
      <c r="E105" s="55">
        <f t="shared" si="17"/>
        <v>198341.23529411765</v>
      </c>
      <c r="F105" s="54">
        <f t="shared" si="18"/>
        <v>2380094.823529412</v>
      </c>
      <c r="G105" s="54">
        <f t="shared" si="19"/>
        <v>2479265.4411764708</v>
      </c>
      <c r="H105" s="110">
        <f t="shared" si="22"/>
        <v>472858.40991969919</v>
      </c>
      <c r="I105" s="119">
        <f t="shared" si="21"/>
        <v>472858.40991969919</v>
      </c>
      <c r="J105" s="53">
        <f t="shared" si="13"/>
        <v>0</v>
      </c>
      <c r="K105" s="53"/>
      <c r="L105" s="112"/>
      <c r="M105" s="53">
        <f t="shared" si="14"/>
        <v>0</v>
      </c>
      <c r="N105" s="112"/>
      <c r="O105" s="53">
        <f t="shared" si="15"/>
        <v>0</v>
      </c>
      <c r="P105" s="53">
        <f t="shared" si="16"/>
        <v>0</v>
      </c>
    </row>
    <row r="106" spans="1:16">
      <c r="B106" t="str">
        <f t="shared" si="12"/>
        <v/>
      </c>
      <c r="C106" s="49">
        <f>IF(D94="","-",+C105+1)</f>
        <v>2030</v>
      </c>
      <c r="D106" s="11">
        <f>IF(F105+SUM(E$100:E105)=D$93,F105,D$93-SUM(E$100:E105))</f>
        <v>2380094.823529412</v>
      </c>
      <c r="E106" s="55">
        <f t="shared" si="17"/>
        <v>198341.23529411765</v>
      </c>
      <c r="F106" s="54">
        <f t="shared" si="18"/>
        <v>2181753.5882352944</v>
      </c>
      <c r="G106" s="54">
        <f t="shared" si="19"/>
        <v>2280924.2058823532</v>
      </c>
      <c r="H106" s="110">
        <f t="shared" si="22"/>
        <v>450897.03594965267</v>
      </c>
      <c r="I106" s="119">
        <f t="shared" si="21"/>
        <v>450897.03594965267</v>
      </c>
      <c r="J106" s="53">
        <f t="shared" si="13"/>
        <v>0</v>
      </c>
      <c r="K106" s="53"/>
      <c r="L106" s="112"/>
      <c r="M106" s="53">
        <f t="shared" si="14"/>
        <v>0</v>
      </c>
      <c r="N106" s="112"/>
      <c r="O106" s="53">
        <f t="shared" si="15"/>
        <v>0</v>
      </c>
      <c r="P106" s="53">
        <f t="shared" si="16"/>
        <v>0</v>
      </c>
    </row>
    <row r="107" spans="1:16">
      <c r="B107" t="str">
        <f t="shared" si="12"/>
        <v/>
      </c>
      <c r="C107" s="49">
        <f>IF(D94="","-",+C106+1)</f>
        <v>2031</v>
      </c>
      <c r="D107" s="11">
        <f>IF(F106+SUM(E$100:E106)=D$93,F106,D$93-SUM(E$100:E106))</f>
        <v>2181753.5882352944</v>
      </c>
      <c r="E107" s="55">
        <f t="shared" si="17"/>
        <v>198341.23529411765</v>
      </c>
      <c r="F107" s="54">
        <f t="shared" si="18"/>
        <v>1983412.3529411769</v>
      </c>
      <c r="G107" s="54">
        <f t="shared" si="19"/>
        <v>2082582.9705882357</v>
      </c>
      <c r="H107" s="110">
        <f t="shared" si="22"/>
        <v>428935.66197960614</v>
      </c>
      <c r="I107" s="119">
        <f t="shared" si="21"/>
        <v>428935.66197960614</v>
      </c>
      <c r="J107" s="53">
        <f t="shared" si="13"/>
        <v>0</v>
      </c>
      <c r="K107" s="53"/>
      <c r="L107" s="112"/>
      <c r="M107" s="53">
        <f t="shared" si="14"/>
        <v>0</v>
      </c>
      <c r="N107" s="112"/>
      <c r="O107" s="53">
        <f t="shared" si="15"/>
        <v>0</v>
      </c>
      <c r="P107" s="53">
        <f t="shared" si="16"/>
        <v>0</v>
      </c>
    </row>
    <row r="108" spans="1:16">
      <c r="B108" t="str">
        <f t="shared" si="12"/>
        <v/>
      </c>
      <c r="C108" s="49">
        <f>IF(D94="","-",+C107+1)</f>
        <v>2032</v>
      </c>
      <c r="D108" s="462">
        <f>IF(F107+SUM(E$100:E107)=D$93,F107,D$93-SUM(E$100:E107))</f>
        <v>1983412.3529411769</v>
      </c>
      <c r="E108" s="374">
        <f t="shared" si="17"/>
        <v>198341.23529411765</v>
      </c>
      <c r="F108" s="463">
        <f t="shared" si="18"/>
        <v>1785071.1176470593</v>
      </c>
      <c r="G108" s="463">
        <f t="shared" si="19"/>
        <v>1884241.7352941181</v>
      </c>
      <c r="H108" s="464">
        <f t="shared" ref="H108:H155" si="23">(D108+F108)/2*J$95+E108</f>
        <v>406974.28800955962</v>
      </c>
      <c r="I108" s="445">
        <f t="shared" si="21"/>
        <v>406974.28800955962</v>
      </c>
      <c r="J108" s="53">
        <f t="shared" si="13"/>
        <v>0</v>
      </c>
      <c r="K108" s="53"/>
      <c r="L108" s="112"/>
      <c r="M108" s="53">
        <f t="shared" si="14"/>
        <v>0</v>
      </c>
      <c r="N108" s="112"/>
      <c r="O108" s="53">
        <f t="shared" si="15"/>
        <v>0</v>
      </c>
      <c r="P108" s="53">
        <f t="shared" si="16"/>
        <v>0</v>
      </c>
    </row>
    <row r="109" spans="1:16">
      <c r="B109" t="str">
        <f t="shared" si="12"/>
        <v/>
      </c>
      <c r="C109" s="49">
        <f>IF(D94="","-",+C108+1)</f>
        <v>2033</v>
      </c>
      <c r="D109" s="462">
        <f>IF(F108+SUM(E$100:E108)=D$93,F108,D$93-SUM(E$100:E108))</f>
        <v>1785071.1176470593</v>
      </c>
      <c r="E109" s="374">
        <f t="shared" si="17"/>
        <v>198341.23529411765</v>
      </c>
      <c r="F109" s="463">
        <f t="shared" si="18"/>
        <v>1586729.8823529417</v>
      </c>
      <c r="G109" s="463">
        <f t="shared" si="19"/>
        <v>1685900.5000000005</v>
      </c>
      <c r="H109" s="464">
        <f t="shared" si="23"/>
        <v>385012.9140395131</v>
      </c>
      <c r="I109" s="445">
        <f t="shared" si="21"/>
        <v>385012.9140395131</v>
      </c>
      <c r="J109" s="53">
        <f t="shared" si="13"/>
        <v>0</v>
      </c>
      <c r="K109" s="53"/>
      <c r="L109" s="112"/>
      <c r="M109" s="53">
        <f t="shared" si="14"/>
        <v>0</v>
      </c>
      <c r="N109" s="112"/>
      <c r="O109" s="53">
        <f t="shared" si="15"/>
        <v>0</v>
      </c>
      <c r="P109" s="53">
        <f t="shared" si="16"/>
        <v>0</v>
      </c>
    </row>
    <row r="110" spans="1:16">
      <c r="B110" t="str">
        <f t="shared" si="12"/>
        <v/>
      </c>
      <c r="C110" s="49">
        <f>IF(D94="","-",+C109+1)</f>
        <v>2034</v>
      </c>
      <c r="D110" s="462">
        <f>IF(F109+SUM(E$100:E109)=D$93,F109,D$93-SUM(E$100:E109))</f>
        <v>1586729.8823529417</v>
      </c>
      <c r="E110" s="374">
        <f t="shared" si="17"/>
        <v>198341.23529411765</v>
      </c>
      <c r="F110" s="463">
        <f t="shared" si="18"/>
        <v>1388388.6470588241</v>
      </c>
      <c r="G110" s="463">
        <f t="shared" si="19"/>
        <v>1487559.2647058829</v>
      </c>
      <c r="H110" s="464">
        <f t="shared" si="23"/>
        <v>363051.54006946657</v>
      </c>
      <c r="I110" s="445">
        <f t="shared" si="21"/>
        <v>363051.54006946657</v>
      </c>
      <c r="J110" s="53">
        <f t="shared" si="13"/>
        <v>0</v>
      </c>
      <c r="K110" s="53"/>
      <c r="L110" s="112"/>
      <c r="M110" s="53">
        <f t="shared" si="14"/>
        <v>0</v>
      </c>
      <c r="N110" s="112"/>
      <c r="O110" s="53">
        <f t="shared" si="15"/>
        <v>0</v>
      </c>
      <c r="P110" s="53">
        <f t="shared" si="16"/>
        <v>0</v>
      </c>
    </row>
    <row r="111" spans="1:16">
      <c r="B111" t="str">
        <f t="shared" si="12"/>
        <v/>
      </c>
      <c r="C111" s="49">
        <f>IF(D94="","-",+C110+1)</f>
        <v>2035</v>
      </c>
      <c r="D111" s="462">
        <f>IF(F110+SUM(E$100:E110)=D$93,F110,D$93-SUM(E$100:E110))</f>
        <v>1388388.6470588241</v>
      </c>
      <c r="E111" s="374">
        <f t="shared" si="17"/>
        <v>198341.23529411765</v>
      </c>
      <c r="F111" s="463">
        <f t="shared" si="18"/>
        <v>1190047.4117647065</v>
      </c>
      <c r="G111" s="463">
        <f t="shared" si="19"/>
        <v>1289218.0294117653</v>
      </c>
      <c r="H111" s="464">
        <f t="shared" si="23"/>
        <v>341090.16609942011</v>
      </c>
      <c r="I111" s="445">
        <f t="shared" si="21"/>
        <v>341090.16609942011</v>
      </c>
      <c r="J111" s="53">
        <f t="shared" si="13"/>
        <v>0</v>
      </c>
      <c r="K111" s="53"/>
      <c r="L111" s="112"/>
      <c r="M111" s="53">
        <f t="shared" si="14"/>
        <v>0</v>
      </c>
      <c r="N111" s="112"/>
      <c r="O111" s="53">
        <f t="shared" si="15"/>
        <v>0</v>
      </c>
      <c r="P111" s="53">
        <f t="shared" si="16"/>
        <v>0</v>
      </c>
    </row>
    <row r="112" spans="1:16">
      <c r="B112" t="str">
        <f t="shared" si="12"/>
        <v/>
      </c>
      <c r="C112" s="49">
        <f>IF(D94="","-",+C111+1)</f>
        <v>2036</v>
      </c>
      <c r="D112" s="462">
        <f>IF(F111+SUM(E$100:E111)=D$93,F111,D$93-SUM(E$100:E111))</f>
        <v>1190047.4117647065</v>
      </c>
      <c r="E112" s="374">
        <f t="shared" si="17"/>
        <v>198341.23529411765</v>
      </c>
      <c r="F112" s="463">
        <f t="shared" si="18"/>
        <v>991706.17647058889</v>
      </c>
      <c r="G112" s="463">
        <f t="shared" si="19"/>
        <v>1090876.7941176477</v>
      </c>
      <c r="H112" s="464">
        <f t="shared" si="23"/>
        <v>319128.79212937359</v>
      </c>
      <c r="I112" s="445">
        <f t="shared" si="21"/>
        <v>319128.79212937359</v>
      </c>
      <c r="J112" s="53">
        <f t="shared" si="13"/>
        <v>0</v>
      </c>
      <c r="K112" s="53"/>
      <c r="L112" s="112"/>
      <c r="M112" s="53">
        <f t="shared" si="14"/>
        <v>0</v>
      </c>
      <c r="N112" s="112"/>
      <c r="O112" s="53">
        <f t="shared" si="15"/>
        <v>0</v>
      </c>
      <c r="P112" s="53">
        <f t="shared" si="16"/>
        <v>0</v>
      </c>
    </row>
    <row r="113" spans="2:16">
      <c r="B113" t="str">
        <f t="shared" si="12"/>
        <v/>
      </c>
      <c r="C113" s="49">
        <f>IF(D94="","-",+C112+1)</f>
        <v>2037</v>
      </c>
      <c r="D113" s="462">
        <f>IF(F112+SUM(E$100:E112)=D$93,F112,D$93-SUM(E$100:E112))</f>
        <v>991706.17647058889</v>
      </c>
      <c r="E113" s="374">
        <f t="shared" si="17"/>
        <v>198341.23529411765</v>
      </c>
      <c r="F113" s="463">
        <f t="shared" si="18"/>
        <v>793364.9411764713</v>
      </c>
      <c r="G113" s="463">
        <f t="shared" si="19"/>
        <v>892535.5588235301</v>
      </c>
      <c r="H113" s="464">
        <f t="shared" si="23"/>
        <v>297167.41815932706</v>
      </c>
      <c r="I113" s="445">
        <f t="shared" si="21"/>
        <v>297167.41815932706</v>
      </c>
      <c r="J113" s="53">
        <f t="shared" si="13"/>
        <v>0</v>
      </c>
      <c r="K113" s="53"/>
      <c r="L113" s="112"/>
      <c r="M113" s="53">
        <f t="shared" si="14"/>
        <v>0</v>
      </c>
      <c r="N113" s="112"/>
      <c r="O113" s="53">
        <f t="shared" si="15"/>
        <v>0</v>
      </c>
      <c r="P113" s="53">
        <f t="shared" si="16"/>
        <v>0</v>
      </c>
    </row>
    <row r="114" spans="2:16">
      <c r="B114" t="str">
        <f t="shared" si="12"/>
        <v/>
      </c>
      <c r="C114" s="49">
        <f>IF(D94="","-",+C113+1)</f>
        <v>2038</v>
      </c>
      <c r="D114" s="462">
        <f>IF(F113+SUM(E$100:E113)=D$93,F113,D$93-SUM(E$100:E113))</f>
        <v>793364.9411764713</v>
      </c>
      <c r="E114" s="374">
        <f t="shared" si="17"/>
        <v>198341.23529411765</v>
      </c>
      <c r="F114" s="463">
        <f t="shared" si="18"/>
        <v>595023.70588235371</v>
      </c>
      <c r="G114" s="463">
        <f t="shared" si="19"/>
        <v>694194.3235294125</v>
      </c>
      <c r="H114" s="464">
        <f t="shared" si="23"/>
        <v>275206.04418928054</v>
      </c>
      <c r="I114" s="445">
        <f t="shared" si="21"/>
        <v>275206.04418928054</v>
      </c>
      <c r="J114" s="53">
        <f t="shared" si="13"/>
        <v>0</v>
      </c>
      <c r="K114" s="53"/>
      <c r="L114" s="112"/>
      <c r="M114" s="53">
        <f t="shared" si="14"/>
        <v>0</v>
      </c>
      <c r="N114" s="112"/>
      <c r="O114" s="53">
        <f t="shared" si="15"/>
        <v>0</v>
      </c>
      <c r="P114" s="53">
        <f t="shared" si="16"/>
        <v>0</v>
      </c>
    </row>
    <row r="115" spans="2:16">
      <c r="B115" t="str">
        <f t="shared" si="12"/>
        <v/>
      </c>
      <c r="C115" s="49">
        <f>IF(D94="","-",+C114+1)</f>
        <v>2039</v>
      </c>
      <c r="D115" s="462">
        <f>IF(F114+SUM(E$100:E114)=D$93,F114,D$93-SUM(E$100:E114))</f>
        <v>595023.70588235371</v>
      </c>
      <c r="E115" s="374">
        <f t="shared" si="17"/>
        <v>198341.23529411765</v>
      </c>
      <c r="F115" s="463">
        <f t="shared" si="18"/>
        <v>396682.47058823606</v>
      </c>
      <c r="G115" s="463">
        <f t="shared" si="19"/>
        <v>495853.08823529491</v>
      </c>
      <c r="H115" s="464">
        <f t="shared" si="23"/>
        <v>253244.67021923405</v>
      </c>
      <c r="I115" s="445">
        <f t="shared" si="21"/>
        <v>253244.67021923405</v>
      </c>
      <c r="J115" s="53">
        <f t="shared" si="13"/>
        <v>0</v>
      </c>
      <c r="K115" s="53"/>
      <c r="L115" s="112"/>
      <c r="M115" s="53">
        <f t="shared" si="14"/>
        <v>0</v>
      </c>
      <c r="N115" s="112"/>
      <c r="O115" s="53">
        <f t="shared" si="15"/>
        <v>0</v>
      </c>
      <c r="P115" s="53">
        <f t="shared" si="16"/>
        <v>0</v>
      </c>
    </row>
    <row r="116" spans="2:16">
      <c r="B116" t="str">
        <f t="shared" si="12"/>
        <v/>
      </c>
      <c r="C116" s="49">
        <f>IF(D94="","-",+C115+1)</f>
        <v>2040</v>
      </c>
      <c r="D116" s="462">
        <f>IF(F115+SUM(E$100:E115)=D$93,F115,D$93-SUM(E$100:E115))</f>
        <v>396682.47058823606</v>
      </c>
      <c r="E116" s="374">
        <f t="shared" si="17"/>
        <v>198341.23529411765</v>
      </c>
      <c r="F116" s="463">
        <f t="shared" si="18"/>
        <v>198341.23529411841</v>
      </c>
      <c r="G116" s="463">
        <f t="shared" si="19"/>
        <v>297511.8529411772</v>
      </c>
      <c r="H116" s="464">
        <f t="shared" si="23"/>
        <v>231283.29624918752</v>
      </c>
      <c r="I116" s="445">
        <f t="shared" si="21"/>
        <v>231283.29624918752</v>
      </c>
      <c r="J116" s="53">
        <f t="shared" si="13"/>
        <v>0</v>
      </c>
      <c r="K116" s="53"/>
      <c r="L116" s="112"/>
      <c r="M116" s="53">
        <f t="shared" si="14"/>
        <v>0</v>
      </c>
      <c r="N116" s="112"/>
      <c r="O116" s="53">
        <f t="shared" si="15"/>
        <v>0</v>
      </c>
      <c r="P116" s="53">
        <f t="shared" si="16"/>
        <v>0</v>
      </c>
    </row>
    <row r="117" spans="2:16">
      <c r="B117" t="str">
        <f t="shared" si="12"/>
        <v/>
      </c>
      <c r="C117" s="49">
        <f>IF(D94="","-",+C116+1)</f>
        <v>2041</v>
      </c>
      <c r="D117" s="462">
        <f>IF(F116+SUM(E$100:E116)=D$93,F116,D$93-SUM(E$100:E116))</f>
        <v>198341.23529411841</v>
      </c>
      <c r="E117" s="374">
        <f t="shared" si="17"/>
        <v>198341.23529411841</v>
      </c>
      <c r="F117" s="463">
        <f t="shared" si="18"/>
        <v>0</v>
      </c>
      <c r="G117" s="463">
        <f t="shared" si="19"/>
        <v>99170.617647059204</v>
      </c>
      <c r="H117" s="464">
        <f t="shared" si="23"/>
        <v>209321.9222791417</v>
      </c>
      <c r="I117" s="445">
        <f t="shared" si="21"/>
        <v>209321.9222791417</v>
      </c>
      <c r="J117" s="53">
        <f t="shared" si="13"/>
        <v>0</v>
      </c>
      <c r="K117" s="53"/>
      <c r="L117" s="112"/>
      <c r="M117" s="53">
        <f t="shared" si="14"/>
        <v>0</v>
      </c>
      <c r="N117" s="112"/>
      <c r="O117" s="53">
        <f t="shared" si="15"/>
        <v>0</v>
      </c>
      <c r="P117" s="53">
        <f t="shared" si="16"/>
        <v>0</v>
      </c>
    </row>
    <row r="118" spans="2:16">
      <c r="B118" t="str">
        <f t="shared" si="12"/>
        <v/>
      </c>
      <c r="C118" s="49">
        <f>IF(D94="","-",+C117+1)</f>
        <v>2042</v>
      </c>
      <c r="D118" s="462">
        <f>IF(F117+SUM(E$100:E117)=D$93,F117,D$93-SUM(E$100:E117))</f>
        <v>0</v>
      </c>
      <c r="E118" s="374">
        <f t="shared" si="17"/>
        <v>0</v>
      </c>
      <c r="F118" s="463">
        <f t="shared" si="18"/>
        <v>0</v>
      </c>
      <c r="G118" s="463">
        <f t="shared" si="19"/>
        <v>0</v>
      </c>
      <c r="H118" s="464">
        <f t="shared" si="23"/>
        <v>0</v>
      </c>
      <c r="I118" s="445">
        <f t="shared" si="21"/>
        <v>0</v>
      </c>
      <c r="J118" s="53">
        <f t="shared" si="13"/>
        <v>0</v>
      </c>
      <c r="K118" s="53"/>
      <c r="L118" s="112"/>
      <c r="M118" s="53">
        <f t="shared" si="14"/>
        <v>0</v>
      </c>
      <c r="N118" s="112"/>
      <c r="O118" s="53">
        <f t="shared" si="15"/>
        <v>0</v>
      </c>
      <c r="P118" s="53">
        <f t="shared" si="16"/>
        <v>0</v>
      </c>
    </row>
    <row r="119" spans="2:16">
      <c r="B119" t="str">
        <f t="shared" si="12"/>
        <v/>
      </c>
      <c r="C119" s="49">
        <f>IF(D94="","-",+C118+1)</f>
        <v>2043</v>
      </c>
      <c r="D119" s="462">
        <f>IF(F118+SUM(E$100:E118)=D$93,F118,D$93-SUM(E$100:E118))</f>
        <v>0</v>
      </c>
      <c r="E119" s="374">
        <f t="shared" si="17"/>
        <v>0</v>
      </c>
      <c r="F119" s="463">
        <f t="shared" si="18"/>
        <v>0</v>
      </c>
      <c r="G119" s="463">
        <f t="shared" si="19"/>
        <v>0</v>
      </c>
      <c r="H119" s="464">
        <f t="shared" si="23"/>
        <v>0</v>
      </c>
      <c r="I119" s="445">
        <f t="shared" si="21"/>
        <v>0</v>
      </c>
      <c r="J119" s="53">
        <f t="shared" si="13"/>
        <v>0</v>
      </c>
      <c r="K119" s="53"/>
      <c r="L119" s="112"/>
      <c r="M119" s="53">
        <f t="shared" si="14"/>
        <v>0</v>
      </c>
      <c r="N119" s="112"/>
      <c r="O119" s="53">
        <f t="shared" si="15"/>
        <v>0</v>
      </c>
      <c r="P119" s="53">
        <f t="shared" si="16"/>
        <v>0</v>
      </c>
    </row>
    <row r="120" spans="2:16">
      <c r="B120" t="str">
        <f t="shared" si="12"/>
        <v/>
      </c>
      <c r="C120" s="49">
        <f>IF(D94="","-",+C119+1)</f>
        <v>2044</v>
      </c>
      <c r="D120" s="462">
        <f>IF(F119+SUM(E$100:E119)=D$93,F119,D$93-SUM(E$100:E119))</f>
        <v>0</v>
      </c>
      <c r="E120" s="374">
        <f t="shared" si="17"/>
        <v>0</v>
      </c>
      <c r="F120" s="463">
        <f t="shared" si="18"/>
        <v>0</v>
      </c>
      <c r="G120" s="463">
        <f t="shared" si="19"/>
        <v>0</v>
      </c>
      <c r="H120" s="464">
        <f t="shared" si="23"/>
        <v>0</v>
      </c>
      <c r="I120" s="445">
        <f t="shared" si="21"/>
        <v>0</v>
      </c>
      <c r="J120" s="53">
        <f t="shared" si="13"/>
        <v>0</v>
      </c>
      <c r="K120" s="53"/>
      <c r="L120" s="112"/>
      <c r="M120" s="53">
        <f t="shared" si="14"/>
        <v>0</v>
      </c>
      <c r="N120" s="112"/>
      <c r="O120" s="53">
        <f t="shared" si="15"/>
        <v>0</v>
      </c>
      <c r="P120" s="53">
        <f t="shared" si="16"/>
        <v>0</v>
      </c>
    </row>
    <row r="121" spans="2:16">
      <c r="B121" t="str">
        <f t="shared" si="12"/>
        <v/>
      </c>
      <c r="C121" s="49">
        <f>IF(D94="","-",+C120+1)</f>
        <v>2045</v>
      </c>
      <c r="D121" s="462">
        <f>IF(F120+SUM(E$100:E120)=D$93,F120,D$93-SUM(E$100:E120))</f>
        <v>0</v>
      </c>
      <c r="E121" s="374">
        <f t="shared" si="17"/>
        <v>0</v>
      </c>
      <c r="F121" s="463">
        <f t="shared" si="18"/>
        <v>0</v>
      </c>
      <c r="G121" s="463">
        <f t="shared" si="19"/>
        <v>0</v>
      </c>
      <c r="H121" s="464">
        <f t="shared" si="23"/>
        <v>0</v>
      </c>
      <c r="I121" s="445">
        <f t="shared" si="21"/>
        <v>0</v>
      </c>
      <c r="J121" s="53">
        <f t="shared" si="13"/>
        <v>0</v>
      </c>
      <c r="K121" s="53"/>
      <c r="L121" s="112"/>
      <c r="M121" s="53">
        <f t="shared" si="14"/>
        <v>0</v>
      </c>
      <c r="N121" s="112"/>
      <c r="O121" s="53">
        <f t="shared" si="15"/>
        <v>0</v>
      </c>
      <c r="P121" s="53">
        <f t="shared" si="16"/>
        <v>0</v>
      </c>
    </row>
    <row r="122" spans="2:16">
      <c r="B122" t="str">
        <f t="shared" si="12"/>
        <v/>
      </c>
      <c r="C122" s="49">
        <f>IF(D94="","-",+C121+1)</f>
        <v>2046</v>
      </c>
      <c r="D122" s="462">
        <f>IF(F121+SUM(E$100:E121)=D$93,F121,D$93-SUM(E$100:E121))</f>
        <v>0</v>
      </c>
      <c r="E122" s="374">
        <f t="shared" si="17"/>
        <v>0</v>
      </c>
      <c r="F122" s="463">
        <f t="shared" si="18"/>
        <v>0</v>
      </c>
      <c r="G122" s="463">
        <f t="shared" si="19"/>
        <v>0</v>
      </c>
      <c r="H122" s="464">
        <f t="shared" si="23"/>
        <v>0</v>
      </c>
      <c r="I122" s="445">
        <f t="shared" si="21"/>
        <v>0</v>
      </c>
      <c r="J122" s="53">
        <f t="shared" si="13"/>
        <v>0</v>
      </c>
      <c r="K122" s="53"/>
      <c r="L122" s="112"/>
      <c r="M122" s="53">
        <f t="shared" si="14"/>
        <v>0</v>
      </c>
      <c r="N122" s="112"/>
      <c r="O122" s="53">
        <f t="shared" si="15"/>
        <v>0</v>
      </c>
      <c r="P122" s="53">
        <f t="shared" si="16"/>
        <v>0</v>
      </c>
    </row>
    <row r="123" spans="2:16">
      <c r="B123" t="str">
        <f t="shared" si="12"/>
        <v/>
      </c>
      <c r="C123" s="49">
        <f>IF(D94="","-",+C122+1)</f>
        <v>2047</v>
      </c>
      <c r="D123" s="462">
        <f>IF(F122+SUM(E$100:E122)=D$93,F122,D$93-SUM(E$100:E122))</f>
        <v>0</v>
      </c>
      <c r="E123" s="374">
        <f t="shared" si="17"/>
        <v>0</v>
      </c>
      <c r="F123" s="463">
        <f t="shared" si="18"/>
        <v>0</v>
      </c>
      <c r="G123" s="463">
        <f t="shared" si="19"/>
        <v>0</v>
      </c>
      <c r="H123" s="464">
        <f t="shared" si="23"/>
        <v>0</v>
      </c>
      <c r="I123" s="445">
        <f t="shared" si="21"/>
        <v>0</v>
      </c>
      <c r="J123" s="53">
        <f t="shared" si="13"/>
        <v>0</v>
      </c>
      <c r="K123" s="53"/>
      <c r="L123" s="112"/>
      <c r="M123" s="53">
        <f t="shared" si="14"/>
        <v>0</v>
      </c>
      <c r="N123" s="112"/>
      <c r="O123" s="53">
        <f t="shared" si="15"/>
        <v>0</v>
      </c>
      <c r="P123" s="53">
        <f t="shared" si="16"/>
        <v>0</v>
      </c>
    </row>
    <row r="124" spans="2:16">
      <c r="B124" t="str">
        <f t="shared" si="12"/>
        <v/>
      </c>
      <c r="C124" s="49">
        <f>IF(D94="","-",+C123+1)</f>
        <v>2048</v>
      </c>
      <c r="D124" s="462">
        <f>IF(F123+SUM(E$100:E123)=D$93,F123,D$93-SUM(E$100:E123))</f>
        <v>0</v>
      </c>
      <c r="E124" s="374">
        <f t="shared" si="17"/>
        <v>0</v>
      </c>
      <c r="F124" s="463">
        <f t="shared" si="18"/>
        <v>0</v>
      </c>
      <c r="G124" s="463">
        <f t="shared" si="19"/>
        <v>0</v>
      </c>
      <c r="H124" s="464">
        <f t="shared" si="23"/>
        <v>0</v>
      </c>
      <c r="I124" s="445">
        <f t="shared" si="21"/>
        <v>0</v>
      </c>
      <c r="J124" s="53">
        <f t="shared" si="13"/>
        <v>0</v>
      </c>
      <c r="K124" s="53"/>
      <c r="L124" s="112"/>
      <c r="M124" s="53">
        <f t="shared" si="14"/>
        <v>0</v>
      </c>
      <c r="N124" s="112"/>
      <c r="O124" s="53">
        <f t="shared" si="15"/>
        <v>0</v>
      </c>
      <c r="P124" s="53">
        <f t="shared" si="16"/>
        <v>0</v>
      </c>
    </row>
    <row r="125" spans="2:16">
      <c r="B125" t="str">
        <f t="shared" si="12"/>
        <v/>
      </c>
      <c r="C125" s="49">
        <f>IF(D94="","-",+C124+1)</f>
        <v>2049</v>
      </c>
      <c r="D125" s="462">
        <f>IF(F124+SUM(E$100:E124)=D$93,F124,D$93-SUM(E$100:E124))</f>
        <v>0</v>
      </c>
      <c r="E125" s="374">
        <f t="shared" si="17"/>
        <v>0</v>
      </c>
      <c r="F125" s="463">
        <f t="shared" si="18"/>
        <v>0</v>
      </c>
      <c r="G125" s="463">
        <f t="shared" si="19"/>
        <v>0</v>
      </c>
      <c r="H125" s="464">
        <f t="shared" si="23"/>
        <v>0</v>
      </c>
      <c r="I125" s="445">
        <f t="shared" si="21"/>
        <v>0</v>
      </c>
      <c r="J125" s="53">
        <f t="shared" si="13"/>
        <v>0</v>
      </c>
      <c r="K125" s="53"/>
      <c r="L125" s="112"/>
      <c r="M125" s="53">
        <f t="shared" si="14"/>
        <v>0</v>
      </c>
      <c r="N125" s="112"/>
      <c r="O125" s="53">
        <f t="shared" si="15"/>
        <v>0</v>
      </c>
      <c r="P125" s="53">
        <f t="shared" si="16"/>
        <v>0</v>
      </c>
    </row>
    <row r="126" spans="2:16">
      <c r="B126" t="str">
        <f t="shared" si="12"/>
        <v/>
      </c>
      <c r="C126" s="49">
        <f>IF(D94="","-",+C125+1)</f>
        <v>2050</v>
      </c>
      <c r="D126" s="462">
        <f>IF(F125+SUM(E$100:E125)=D$93,F125,D$93-SUM(E$100:E125))</f>
        <v>0</v>
      </c>
      <c r="E126" s="374">
        <f t="shared" si="17"/>
        <v>0</v>
      </c>
      <c r="F126" s="463">
        <f t="shared" si="18"/>
        <v>0</v>
      </c>
      <c r="G126" s="463">
        <f t="shared" si="19"/>
        <v>0</v>
      </c>
      <c r="H126" s="464">
        <f t="shared" si="23"/>
        <v>0</v>
      </c>
      <c r="I126" s="445">
        <f t="shared" si="21"/>
        <v>0</v>
      </c>
      <c r="J126" s="53">
        <f t="shared" si="13"/>
        <v>0</v>
      </c>
      <c r="K126" s="53"/>
      <c r="L126" s="112"/>
      <c r="M126" s="53">
        <f t="shared" si="14"/>
        <v>0</v>
      </c>
      <c r="N126" s="112"/>
      <c r="O126" s="53">
        <f t="shared" si="15"/>
        <v>0</v>
      </c>
      <c r="P126" s="53">
        <f t="shared" si="16"/>
        <v>0</v>
      </c>
    </row>
    <row r="127" spans="2:16">
      <c r="B127" t="str">
        <f t="shared" si="12"/>
        <v/>
      </c>
      <c r="C127" s="49">
        <f>IF(D94="","-",+C126+1)</f>
        <v>2051</v>
      </c>
      <c r="D127" s="462">
        <f>IF(F126+SUM(E$100:E126)=D$93,F126,D$93-SUM(E$100:E126))</f>
        <v>0</v>
      </c>
      <c r="E127" s="374">
        <f t="shared" si="17"/>
        <v>0</v>
      </c>
      <c r="F127" s="463">
        <f t="shared" si="18"/>
        <v>0</v>
      </c>
      <c r="G127" s="463">
        <f t="shared" si="19"/>
        <v>0</v>
      </c>
      <c r="H127" s="464">
        <f t="shared" si="23"/>
        <v>0</v>
      </c>
      <c r="I127" s="445">
        <f t="shared" si="21"/>
        <v>0</v>
      </c>
      <c r="J127" s="53">
        <f t="shared" si="13"/>
        <v>0</v>
      </c>
      <c r="K127" s="53"/>
      <c r="L127" s="112"/>
      <c r="M127" s="53">
        <f t="shared" si="14"/>
        <v>0</v>
      </c>
      <c r="N127" s="112"/>
      <c r="O127" s="53">
        <f t="shared" si="15"/>
        <v>0</v>
      </c>
      <c r="P127" s="53">
        <f t="shared" si="16"/>
        <v>0</v>
      </c>
    </row>
    <row r="128" spans="2:16">
      <c r="B128" t="str">
        <f t="shared" si="12"/>
        <v/>
      </c>
      <c r="C128" s="49">
        <f>IF(D94="","-",+C127+1)</f>
        <v>2052</v>
      </c>
      <c r="D128" s="462">
        <f>IF(F127+SUM(E$100:E127)=D$93,F127,D$93-SUM(E$100:E127))</f>
        <v>0</v>
      </c>
      <c r="E128" s="374">
        <f t="shared" si="17"/>
        <v>0</v>
      </c>
      <c r="F128" s="463">
        <f t="shared" si="18"/>
        <v>0</v>
      </c>
      <c r="G128" s="463">
        <f t="shared" si="19"/>
        <v>0</v>
      </c>
      <c r="H128" s="464">
        <f t="shared" si="23"/>
        <v>0</v>
      </c>
      <c r="I128" s="445">
        <f t="shared" si="21"/>
        <v>0</v>
      </c>
      <c r="J128" s="53">
        <f t="shared" si="13"/>
        <v>0</v>
      </c>
      <c r="K128" s="53"/>
      <c r="L128" s="112"/>
      <c r="M128" s="53">
        <f t="shared" si="14"/>
        <v>0</v>
      </c>
      <c r="N128" s="112"/>
      <c r="O128" s="53">
        <f t="shared" si="15"/>
        <v>0</v>
      </c>
      <c r="P128" s="53">
        <f t="shared" si="16"/>
        <v>0</v>
      </c>
    </row>
    <row r="129" spans="2:16">
      <c r="B129" t="str">
        <f t="shared" si="12"/>
        <v/>
      </c>
      <c r="C129" s="49">
        <f>IF(D94="","-",+C128+1)</f>
        <v>2053</v>
      </c>
      <c r="D129" s="462">
        <f>IF(F128+SUM(E$100:E128)=D$93,F128,D$93-SUM(E$100:E128))</f>
        <v>0</v>
      </c>
      <c r="E129" s="374">
        <f t="shared" si="17"/>
        <v>0</v>
      </c>
      <c r="F129" s="463">
        <f t="shared" si="18"/>
        <v>0</v>
      </c>
      <c r="G129" s="463">
        <f t="shared" si="19"/>
        <v>0</v>
      </c>
      <c r="H129" s="464">
        <f t="shared" si="23"/>
        <v>0</v>
      </c>
      <c r="I129" s="445">
        <f t="shared" si="21"/>
        <v>0</v>
      </c>
      <c r="J129" s="53">
        <f t="shared" si="13"/>
        <v>0</v>
      </c>
      <c r="K129" s="53"/>
      <c r="L129" s="112"/>
      <c r="M129" s="53">
        <f t="shared" si="14"/>
        <v>0</v>
      </c>
      <c r="N129" s="112"/>
      <c r="O129" s="53">
        <f t="shared" si="15"/>
        <v>0</v>
      </c>
      <c r="P129" s="53">
        <f t="shared" si="16"/>
        <v>0</v>
      </c>
    </row>
    <row r="130" spans="2:16">
      <c r="B130" t="str">
        <f t="shared" si="12"/>
        <v/>
      </c>
      <c r="C130" s="49">
        <f>IF(D94="","-",+C129+1)</f>
        <v>2054</v>
      </c>
      <c r="D130" s="462">
        <f>IF(F129+SUM(E$100:E129)=D$93,F129,D$93-SUM(E$100:E129))</f>
        <v>0</v>
      </c>
      <c r="E130" s="374">
        <f t="shared" si="17"/>
        <v>0</v>
      </c>
      <c r="F130" s="463">
        <f t="shared" si="18"/>
        <v>0</v>
      </c>
      <c r="G130" s="463">
        <f t="shared" si="19"/>
        <v>0</v>
      </c>
      <c r="H130" s="464">
        <f t="shared" si="23"/>
        <v>0</v>
      </c>
      <c r="I130" s="445">
        <f t="shared" si="21"/>
        <v>0</v>
      </c>
      <c r="J130" s="53">
        <f t="shared" si="13"/>
        <v>0</v>
      </c>
      <c r="K130" s="53"/>
      <c r="L130" s="112"/>
      <c r="M130" s="53">
        <f t="shared" si="14"/>
        <v>0</v>
      </c>
      <c r="N130" s="112"/>
      <c r="O130" s="53">
        <f t="shared" si="15"/>
        <v>0</v>
      </c>
      <c r="P130" s="53">
        <f t="shared" si="16"/>
        <v>0</v>
      </c>
    </row>
    <row r="131" spans="2:16">
      <c r="B131" t="str">
        <f t="shared" si="12"/>
        <v/>
      </c>
      <c r="C131" s="49">
        <f>IF(D94="","-",+C130+1)</f>
        <v>2055</v>
      </c>
      <c r="D131" s="462">
        <f>IF(F130+SUM(E$100:E130)=D$93,F130,D$93-SUM(E$100:E130))</f>
        <v>0</v>
      </c>
      <c r="E131" s="374">
        <f t="shared" si="17"/>
        <v>0</v>
      </c>
      <c r="F131" s="463">
        <f t="shared" si="18"/>
        <v>0</v>
      </c>
      <c r="G131" s="463">
        <f t="shared" si="19"/>
        <v>0</v>
      </c>
      <c r="H131" s="464">
        <f t="shared" si="23"/>
        <v>0</v>
      </c>
      <c r="I131" s="445">
        <f t="shared" si="21"/>
        <v>0</v>
      </c>
      <c r="J131" s="53">
        <f t="shared" si="13"/>
        <v>0</v>
      </c>
      <c r="K131" s="53"/>
      <c r="L131" s="112"/>
      <c r="M131" s="53">
        <f t="shared" si="14"/>
        <v>0</v>
      </c>
      <c r="N131" s="112"/>
      <c r="O131" s="53">
        <f t="shared" si="15"/>
        <v>0</v>
      </c>
      <c r="P131" s="53">
        <f t="shared" si="16"/>
        <v>0</v>
      </c>
    </row>
    <row r="132" spans="2:16">
      <c r="B132" t="str">
        <f t="shared" si="12"/>
        <v/>
      </c>
      <c r="C132" s="49">
        <f>IF(D94="","-",+C131+1)</f>
        <v>2056</v>
      </c>
      <c r="D132" s="462">
        <f>IF(F131+SUM(E$100:E131)=D$93,F131,D$93-SUM(E$100:E131))</f>
        <v>0</v>
      </c>
      <c r="E132" s="374">
        <f t="shared" si="17"/>
        <v>0</v>
      </c>
      <c r="F132" s="463">
        <f t="shared" si="18"/>
        <v>0</v>
      </c>
      <c r="G132" s="463">
        <f t="shared" si="19"/>
        <v>0</v>
      </c>
      <c r="H132" s="464">
        <f t="shared" si="23"/>
        <v>0</v>
      </c>
      <c r="I132" s="445">
        <f t="shared" si="21"/>
        <v>0</v>
      </c>
      <c r="J132" s="53">
        <f t="shared" ref="J132:J155" si="24">+I542-H542</f>
        <v>0</v>
      </c>
      <c r="K132" s="53"/>
      <c r="L132" s="112"/>
      <c r="M132" s="53">
        <f t="shared" ref="M132:M155" si="25">IF(L542&lt;&gt;0,+H542-L542,0)</f>
        <v>0</v>
      </c>
      <c r="N132" s="112"/>
      <c r="O132" s="53">
        <f t="shared" ref="O132:O155" si="26">IF(N542&lt;&gt;0,+I542-N542,0)</f>
        <v>0</v>
      </c>
      <c r="P132" s="53">
        <f t="shared" ref="P132:P155" si="27">+O542-M542</f>
        <v>0</v>
      </c>
    </row>
    <row r="133" spans="2:16">
      <c r="B133" t="str">
        <f t="shared" si="12"/>
        <v/>
      </c>
      <c r="C133" s="49">
        <f>IF(D94="","-",+C132+1)</f>
        <v>2057</v>
      </c>
      <c r="D133" s="462">
        <f>IF(F132+SUM(E$100:E132)=D$93,F132,D$93-SUM(E$100:E132))</f>
        <v>0</v>
      </c>
      <c r="E133" s="374">
        <f t="shared" si="17"/>
        <v>0</v>
      </c>
      <c r="F133" s="463">
        <f t="shared" si="18"/>
        <v>0</v>
      </c>
      <c r="G133" s="463">
        <f t="shared" si="19"/>
        <v>0</v>
      </c>
      <c r="H133" s="464">
        <f t="shared" si="23"/>
        <v>0</v>
      </c>
      <c r="I133" s="445">
        <f t="shared" si="21"/>
        <v>0</v>
      </c>
      <c r="J133" s="53">
        <f t="shared" si="24"/>
        <v>0</v>
      </c>
      <c r="K133" s="53"/>
      <c r="L133" s="112"/>
      <c r="M133" s="53">
        <f t="shared" si="25"/>
        <v>0</v>
      </c>
      <c r="N133" s="112"/>
      <c r="O133" s="53">
        <f t="shared" si="26"/>
        <v>0</v>
      </c>
      <c r="P133" s="53">
        <f t="shared" si="27"/>
        <v>0</v>
      </c>
    </row>
    <row r="134" spans="2:16">
      <c r="B134" t="str">
        <f t="shared" si="12"/>
        <v/>
      </c>
      <c r="C134" s="49">
        <f>IF(D94="","-",+C133+1)</f>
        <v>2058</v>
      </c>
      <c r="D134" s="462">
        <f>IF(F133+SUM(E$100:E133)=D$93,F133,D$93-SUM(E$100:E133))</f>
        <v>0</v>
      </c>
      <c r="E134" s="374">
        <f t="shared" si="17"/>
        <v>0</v>
      </c>
      <c r="F134" s="463">
        <f t="shared" si="18"/>
        <v>0</v>
      </c>
      <c r="G134" s="463">
        <f t="shared" si="19"/>
        <v>0</v>
      </c>
      <c r="H134" s="464">
        <f t="shared" si="23"/>
        <v>0</v>
      </c>
      <c r="I134" s="445">
        <f t="shared" si="21"/>
        <v>0</v>
      </c>
      <c r="J134" s="53">
        <f t="shared" si="24"/>
        <v>0</v>
      </c>
      <c r="K134" s="53"/>
      <c r="L134" s="112"/>
      <c r="M134" s="53">
        <f t="shared" si="25"/>
        <v>0</v>
      </c>
      <c r="N134" s="112"/>
      <c r="O134" s="53">
        <f t="shared" si="26"/>
        <v>0</v>
      </c>
      <c r="P134" s="53">
        <f t="shared" si="27"/>
        <v>0</v>
      </c>
    </row>
    <row r="135" spans="2:16">
      <c r="B135" t="str">
        <f t="shared" si="12"/>
        <v/>
      </c>
      <c r="C135" s="49">
        <f>IF(D94="","-",+C134+1)</f>
        <v>2059</v>
      </c>
      <c r="D135" s="462">
        <f>IF(F134+SUM(E$100:E134)=D$93,F134,D$93-SUM(E$100:E134))</f>
        <v>0</v>
      </c>
      <c r="E135" s="374">
        <f t="shared" si="17"/>
        <v>0</v>
      </c>
      <c r="F135" s="463">
        <f t="shared" si="18"/>
        <v>0</v>
      </c>
      <c r="G135" s="463">
        <f t="shared" si="19"/>
        <v>0</v>
      </c>
      <c r="H135" s="464">
        <f t="shared" si="23"/>
        <v>0</v>
      </c>
      <c r="I135" s="445">
        <f t="shared" si="21"/>
        <v>0</v>
      </c>
      <c r="J135" s="53">
        <f t="shared" si="24"/>
        <v>0</v>
      </c>
      <c r="K135" s="53"/>
      <c r="L135" s="112"/>
      <c r="M135" s="53">
        <f t="shared" si="25"/>
        <v>0</v>
      </c>
      <c r="N135" s="112"/>
      <c r="O135" s="53">
        <f t="shared" si="26"/>
        <v>0</v>
      </c>
      <c r="P135" s="53">
        <f t="shared" si="27"/>
        <v>0</v>
      </c>
    </row>
    <row r="136" spans="2:16">
      <c r="B136" t="str">
        <f t="shared" si="12"/>
        <v/>
      </c>
      <c r="C136" s="49">
        <f>IF(D94="","-",+C135+1)</f>
        <v>2060</v>
      </c>
      <c r="D136" s="462">
        <f>IF(F135+SUM(E$100:E135)=D$93,F135,D$93-SUM(E$100:E135))</f>
        <v>0</v>
      </c>
      <c r="E136" s="374">
        <f t="shared" si="17"/>
        <v>0</v>
      </c>
      <c r="F136" s="463">
        <f t="shared" si="18"/>
        <v>0</v>
      </c>
      <c r="G136" s="463">
        <f t="shared" si="19"/>
        <v>0</v>
      </c>
      <c r="H136" s="464">
        <f t="shared" si="23"/>
        <v>0</v>
      </c>
      <c r="I136" s="445">
        <f t="shared" si="21"/>
        <v>0</v>
      </c>
      <c r="J136" s="53">
        <f t="shared" si="24"/>
        <v>0</v>
      </c>
      <c r="K136" s="53"/>
      <c r="L136" s="112"/>
      <c r="M136" s="53">
        <f t="shared" si="25"/>
        <v>0</v>
      </c>
      <c r="N136" s="112"/>
      <c r="O136" s="53">
        <f t="shared" si="26"/>
        <v>0</v>
      </c>
      <c r="P136" s="53">
        <f t="shared" si="27"/>
        <v>0</v>
      </c>
    </row>
    <row r="137" spans="2:16">
      <c r="B137" t="str">
        <f t="shared" si="12"/>
        <v/>
      </c>
      <c r="C137" s="49">
        <f>IF(D94="","-",+C136+1)</f>
        <v>2061</v>
      </c>
      <c r="D137" s="462">
        <f>IF(F136+SUM(E$100:E136)=D$93,F136,D$93-SUM(E$100:E136))</f>
        <v>0</v>
      </c>
      <c r="E137" s="374">
        <f t="shared" si="17"/>
        <v>0</v>
      </c>
      <c r="F137" s="463">
        <f t="shared" si="18"/>
        <v>0</v>
      </c>
      <c r="G137" s="463">
        <f t="shared" si="19"/>
        <v>0</v>
      </c>
      <c r="H137" s="464">
        <f t="shared" si="23"/>
        <v>0</v>
      </c>
      <c r="I137" s="445">
        <f t="shared" si="21"/>
        <v>0</v>
      </c>
      <c r="J137" s="53">
        <f t="shared" si="24"/>
        <v>0</v>
      </c>
      <c r="K137" s="53"/>
      <c r="L137" s="112"/>
      <c r="M137" s="53">
        <f t="shared" si="25"/>
        <v>0</v>
      </c>
      <c r="N137" s="112"/>
      <c r="O137" s="53">
        <f t="shared" si="26"/>
        <v>0</v>
      </c>
      <c r="P137" s="53">
        <f t="shared" si="27"/>
        <v>0</v>
      </c>
    </row>
    <row r="138" spans="2:16">
      <c r="B138" t="str">
        <f t="shared" si="12"/>
        <v/>
      </c>
      <c r="C138" s="49">
        <f>IF(D94="","-",+C137+1)</f>
        <v>2062</v>
      </c>
      <c r="D138" s="462">
        <f>IF(F137+SUM(E$100:E137)=D$93,F137,D$93-SUM(E$100:E137))</f>
        <v>0</v>
      </c>
      <c r="E138" s="374">
        <f t="shared" si="17"/>
        <v>0</v>
      </c>
      <c r="F138" s="463">
        <f t="shared" si="18"/>
        <v>0</v>
      </c>
      <c r="G138" s="463">
        <f t="shared" si="19"/>
        <v>0</v>
      </c>
      <c r="H138" s="464">
        <f t="shared" si="23"/>
        <v>0</v>
      </c>
      <c r="I138" s="445">
        <f t="shared" si="21"/>
        <v>0</v>
      </c>
      <c r="J138" s="53">
        <f t="shared" si="24"/>
        <v>0</v>
      </c>
      <c r="K138" s="53"/>
      <c r="L138" s="112"/>
      <c r="M138" s="53">
        <f t="shared" si="25"/>
        <v>0</v>
      </c>
      <c r="N138" s="112"/>
      <c r="O138" s="53">
        <f t="shared" si="26"/>
        <v>0</v>
      </c>
      <c r="P138" s="53">
        <f t="shared" si="27"/>
        <v>0</v>
      </c>
    </row>
    <row r="139" spans="2:16">
      <c r="B139" t="str">
        <f t="shared" si="12"/>
        <v/>
      </c>
      <c r="C139" s="49">
        <f>IF(D94="","-",+C138+1)</f>
        <v>2063</v>
      </c>
      <c r="D139" s="462">
        <f>IF(F138+SUM(E$100:E138)=D$93,F138,D$93-SUM(E$100:E138))</f>
        <v>0</v>
      </c>
      <c r="E139" s="374">
        <f t="shared" si="17"/>
        <v>0</v>
      </c>
      <c r="F139" s="463">
        <f t="shared" si="18"/>
        <v>0</v>
      </c>
      <c r="G139" s="463">
        <f t="shared" si="19"/>
        <v>0</v>
      </c>
      <c r="H139" s="464">
        <f t="shared" si="23"/>
        <v>0</v>
      </c>
      <c r="I139" s="445">
        <f t="shared" si="21"/>
        <v>0</v>
      </c>
      <c r="J139" s="53">
        <f t="shared" si="24"/>
        <v>0</v>
      </c>
      <c r="K139" s="53"/>
      <c r="L139" s="112"/>
      <c r="M139" s="53">
        <f t="shared" si="25"/>
        <v>0</v>
      </c>
      <c r="N139" s="112"/>
      <c r="O139" s="53">
        <f t="shared" si="26"/>
        <v>0</v>
      </c>
      <c r="P139" s="53">
        <f t="shared" si="27"/>
        <v>0</v>
      </c>
    </row>
    <row r="140" spans="2:16">
      <c r="B140" t="str">
        <f t="shared" si="12"/>
        <v/>
      </c>
      <c r="C140" s="49">
        <f>IF(D94="","-",+C139+1)</f>
        <v>2064</v>
      </c>
      <c r="D140" s="462">
        <f>IF(F139+SUM(E$100:E139)=D$93,F139,D$93-SUM(E$100:E139))</f>
        <v>0</v>
      </c>
      <c r="E140" s="374">
        <f t="shared" si="17"/>
        <v>0</v>
      </c>
      <c r="F140" s="463">
        <f t="shared" si="18"/>
        <v>0</v>
      </c>
      <c r="G140" s="463">
        <f t="shared" si="19"/>
        <v>0</v>
      </c>
      <c r="H140" s="464">
        <f t="shared" si="23"/>
        <v>0</v>
      </c>
      <c r="I140" s="445">
        <f t="shared" si="21"/>
        <v>0</v>
      </c>
      <c r="J140" s="53">
        <f t="shared" si="24"/>
        <v>0</v>
      </c>
      <c r="K140" s="53"/>
      <c r="L140" s="112"/>
      <c r="M140" s="53">
        <f t="shared" si="25"/>
        <v>0</v>
      </c>
      <c r="N140" s="112"/>
      <c r="O140" s="53">
        <f t="shared" si="26"/>
        <v>0</v>
      </c>
      <c r="P140" s="53">
        <f t="shared" si="27"/>
        <v>0</v>
      </c>
    </row>
    <row r="141" spans="2:16">
      <c r="B141" t="str">
        <f t="shared" si="12"/>
        <v/>
      </c>
      <c r="C141" s="49">
        <f>IF(D94="","-",+C140+1)</f>
        <v>2065</v>
      </c>
      <c r="D141" s="462">
        <f>IF(F140+SUM(E$100:E140)=D$93,F140,D$93-SUM(E$100:E140))</f>
        <v>0</v>
      </c>
      <c r="E141" s="374">
        <f t="shared" si="17"/>
        <v>0</v>
      </c>
      <c r="F141" s="463">
        <f t="shared" si="18"/>
        <v>0</v>
      </c>
      <c r="G141" s="463">
        <f t="shared" si="19"/>
        <v>0</v>
      </c>
      <c r="H141" s="464">
        <f t="shared" si="23"/>
        <v>0</v>
      </c>
      <c r="I141" s="445">
        <f t="shared" si="21"/>
        <v>0</v>
      </c>
      <c r="J141" s="53">
        <f t="shared" si="24"/>
        <v>0</v>
      </c>
      <c r="K141" s="53"/>
      <c r="L141" s="112"/>
      <c r="M141" s="53">
        <f t="shared" si="25"/>
        <v>0</v>
      </c>
      <c r="N141" s="112"/>
      <c r="O141" s="53">
        <f t="shared" si="26"/>
        <v>0</v>
      </c>
      <c r="P141" s="53">
        <f t="shared" si="27"/>
        <v>0</v>
      </c>
    </row>
    <row r="142" spans="2:16">
      <c r="B142" t="str">
        <f t="shared" si="12"/>
        <v/>
      </c>
      <c r="C142" s="49">
        <f>IF(D94="","-",+C141+1)</f>
        <v>2066</v>
      </c>
      <c r="D142" s="462">
        <f>IF(F141+SUM(E$100:E141)=D$93,F141,D$93-SUM(E$100:E141))</f>
        <v>0</v>
      </c>
      <c r="E142" s="374">
        <f t="shared" si="17"/>
        <v>0</v>
      </c>
      <c r="F142" s="463">
        <f t="shared" si="18"/>
        <v>0</v>
      </c>
      <c r="G142" s="463">
        <f t="shared" si="19"/>
        <v>0</v>
      </c>
      <c r="H142" s="464">
        <f t="shared" si="23"/>
        <v>0</v>
      </c>
      <c r="I142" s="445">
        <f t="shared" si="21"/>
        <v>0</v>
      </c>
      <c r="J142" s="53">
        <f t="shared" si="24"/>
        <v>0</v>
      </c>
      <c r="K142" s="53"/>
      <c r="L142" s="112"/>
      <c r="M142" s="53">
        <f t="shared" si="25"/>
        <v>0</v>
      </c>
      <c r="N142" s="112"/>
      <c r="O142" s="53">
        <f t="shared" si="26"/>
        <v>0</v>
      </c>
      <c r="P142" s="53">
        <f t="shared" si="27"/>
        <v>0</v>
      </c>
    </row>
    <row r="143" spans="2:16">
      <c r="B143" t="str">
        <f t="shared" si="12"/>
        <v/>
      </c>
      <c r="C143" s="49">
        <f>IF(D94="","-",+C142+1)</f>
        <v>2067</v>
      </c>
      <c r="D143" s="462">
        <f>IF(F142+SUM(E$100:E142)=D$93,F142,D$93-SUM(E$100:E142))</f>
        <v>0</v>
      </c>
      <c r="E143" s="374">
        <f t="shared" si="17"/>
        <v>0</v>
      </c>
      <c r="F143" s="463">
        <f t="shared" si="18"/>
        <v>0</v>
      </c>
      <c r="G143" s="463">
        <f t="shared" si="19"/>
        <v>0</v>
      </c>
      <c r="H143" s="464">
        <f t="shared" si="23"/>
        <v>0</v>
      </c>
      <c r="I143" s="445">
        <f t="shared" si="21"/>
        <v>0</v>
      </c>
      <c r="J143" s="53">
        <f t="shared" si="24"/>
        <v>0</v>
      </c>
      <c r="K143" s="53"/>
      <c r="L143" s="112"/>
      <c r="M143" s="53">
        <f t="shared" si="25"/>
        <v>0</v>
      </c>
      <c r="N143" s="112"/>
      <c r="O143" s="53">
        <f t="shared" si="26"/>
        <v>0</v>
      </c>
      <c r="P143" s="53">
        <f t="shared" si="27"/>
        <v>0</v>
      </c>
    </row>
    <row r="144" spans="2:16">
      <c r="B144" t="str">
        <f t="shared" si="12"/>
        <v/>
      </c>
      <c r="C144" s="49">
        <f>IF(D94="","-",+C143+1)</f>
        <v>2068</v>
      </c>
      <c r="D144" s="462">
        <f>IF(F143+SUM(E$100:E143)=D$93,F143,D$93-SUM(E$100:E143))</f>
        <v>0</v>
      </c>
      <c r="E144" s="374">
        <f t="shared" si="17"/>
        <v>0</v>
      </c>
      <c r="F144" s="463">
        <f t="shared" si="18"/>
        <v>0</v>
      </c>
      <c r="G144" s="463">
        <f t="shared" si="19"/>
        <v>0</v>
      </c>
      <c r="H144" s="464">
        <f t="shared" si="23"/>
        <v>0</v>
      </c>
      <c r="I144" s="445">
        <f t="shared" si="21"/>
        <v>0</v>
      </c>
      <c r="J144" s="53">
        <f t="shared" si="24"/>
        <v>0</v>
      </c>
      <c r="K144" s="53"/>
      <c r="L144" s="112"/>
      <c r="M144" s="53">
        <f t="shared" si="25"/>
        <v>0</v>
      </c>
      <c r="N144" s="112"/>
      <c r="O144" s="53">
        <f t="shared" si="26"/>
        <v>0</v>
      </c>
      <c r="P144" s="53">
        <f t="shared" si="27"/>
        <v>0</v>
      </c>
    </row>
    <row r="145" spans="2:16">
      <c r="B145" t="str">
        <f t="shared" si="12"/>
        <v/>
      </c>
      <c r="C145" s="49">
        <f>IF(D94="","-",+C144+1)</f>
        <v>2069</v>
      </c>
      <c r="D145" s="462">
        <f>IF(F144+SUM(E$100:E144)=D$93,F144,D$93-SUM(E$100:E144))</f>
        <v>0</v>
      </c>
      <c r="E145" s="374">
        <f t="shared" si="17"/>
        <v>0</v>
      </c>
      <c r="F145" s="463">
        <f t="shared" si="18"/>
        <v>0</v>
      </c>
      <c r="G145" s="463">
        <f t="shared" si="19"/>
        <v>0</v>
      </c>
      <c r="H145" s="464">
        <f t="shared" si="23"/>
        <v>0</v>
      </c>
      <c r="I145" s="445">
        <f t="shared" si="21"/>
        <v>0</v>
      </c>
      <c r="J145" s="53">
        <f t="shared" si="24"/>
        <v>0</v>
      </c>
      <c r="K145" s="53"/>
      <c r="L145" s="112"/>
      <c r="M145" s="53">
        <f t="shared" si="25"/>
        <v>0</v>
      </c>
      <c r="N145" s="112"/>
      <c r="O145" s="53">
        <f t="shared" si="26"/>
        <v>0</v>
      </c>
      <c r="P145" s="53">
        <f t="shared" si="27"/>
        <v>0</v>
      </c>
    </row>
    <row r="146" spans="2:16">
      <c r="B146" t="str">
        <f t="shared" si="12"/>
        <v/>
      </c>
      <c r="C146" s="49">
        <f>IF(D94="","-",+C145+1)</f>
        <v>2070</v>
      </c>
      <c r="D146" s="462">
        <f>IF(F145+SUM(E$100:E145)=D$93,F145,D$93-SUM(E$100:E145))</f>
        <v>0</v>
      </c>
      <c r="E146" s="374">
        <f t="shared" si="17"/>
        <v>0</v>
      </c>
      <c r="F146" s="463">
        <f t="shared" si="18"/>
        <v>0</v>
      </c>
      <c r="G146" s="463">
        <f t="shared" si="19"/>
        <v>0</v>
      </c>
      <c r="H146" s="464">
        <f t="shared" si="23"/>
        <v>0</v>
      </c>
      <c r="I146" s="445">
        <f t="shared" si="21"/>
        <v>0</v>
      </c>
      <c r="J146" s="53">
        <f t="shared" si="24"/>
        <v>0</v>
      </c>
      <c r="K146" s="53"/>
      <c r="L146" s="112"/>
      <c r="M146" s="53">
        <f t="shared" si="25"/>
        <v>0</v>
      </c>
      <c r="N146" s="112"/>
      <c r="O146" s="53">
        <f t="shared" si="26"/>
        <v>0</v>
      </c>
      <c r="P146" s="53">
        <f t="shared" si="27"/>
        <v>0</v>
      </c>
    </row>
    <row r="147" spans="2:16">
      <c r="B147" t="str">
        <f t="shared" si="12"/>
        <v/>
      </c>
      <c r="C147" s="49">
        <f>IF(D94="","-",+C146+1)</f>
        <v>2071</v>
      </c>
      <c r="D147" s="462">
        <f>IF(F146+SUM(E$100:E146)=D$93,F146,D$93-SUM(E$100:E146))</f>
        <v>0</v>
      </c>
      <c r="E147" s="374">
        <f t="shared" si="17"/>
        <v>0</v>
      </c>
      <c r="F147" s="463">
        <f t="shared" si="18"/>
        <v>0</v>
      </c>
      <c r="G147" s="463">
        <f t="shared" si="19"/>
        <v>0</v>
      </c>
      <c r="H147" s="464">
        <f t="shared" si="23"/>
        <v>0</v>
      </c>
      <c r="I147" s="445">
        <f t="shared" si="21"/>
        <v>0</v>
      </c>
      <c r="J147" s="53">
        <f t="shared" si="24"/>
        <v>0</v>
      </c>
      <c r="K147" s="53"/>
      <c r="L147" s="112"/>
      <c r="M147" s="53">
        <f t="shared" si="25"/>
        <v>0</v>
      </c>
      <c r="N147" s="112"/>
      <c r="O147" s="53">
        <f t="shared" si="26"/>
        <v>0</v>
      </c>
      <c r="P147" s="53">
        <f t="shared" si="27"/>
        <v>0</v>
      </c>
    </row>
    <row r="148" spans="2:16">
      <c r="B148" t="str">
        <f t="shared" si="12"/>
        <v/>
      </c>
      <c r="C148" s="49">
        <f>IF(D94="","-",+C147+1)</f>
        <v>2072</v>
      </c>
      <c r="D148" s="462">
        <f>IF(F147+SUM(E$100:E147)=D$93,F147,D$93-SUM(E$100:E147))</f>
        <v>0</v>
      </c>
      <c r="E148" s="374">
        <f t="shared" si="17"/>
        <v>0</v>
      </c>
      <c r="F148" s="463">
        <f t="shared" si="18"/>
        <v>0</v>
      </c>
      <c r="G148" s="463">
        <f t="shared" si="19"/>
        <v>0</v>
      </c>
      <c r="H148" s="464">
        <f t="shared" si="23"/>
        <v>0</v>
      </c>
      <c r="I148" s="445">
        <f t="shared" si="21"/>
        <v>0</v>
      </c>
      <c r="J148" s="53">
        <f t="shared" si="24"/>
        <v>0</v>
      </c>
      <c r="K148" s="53"/>
      <c r="L148" s="112"/>
      <c r="M148" s="53">
        <f t="shared" si="25"/>
        <v>0</v>
      </c>
      <c r="N148" s="112"/>
      <c r="O148" s="53">
        <f t="shared" si="26"/>
        <v>0</v>
      </c>
      <c r="P148" s="53">
        <f t="shared" si="27"/>
        <v>0</v>
      </c>
    </row>
    <row r="149" spans="2:16">
      <c r="B149" t="str">
        <f t="shared" si="12"/>
        <v/>
      </c>
      <c r="C149" s="49">
        <f>IF(D94="","-",+C148+1)</f>
        <v>2073</v>
      </c>
      <c r="D149" s="462">
        <f>IF(F148+SUM(E$100:E148)=D$93,F148,D$93-SUM(E$100:E148))</f>
        <v>0</v>
      </c>
      <c r="E149" s="374">
        <f t="shared" si="17"/>
        <v>0</v>
      </c>
      <c r="F149" s="463">
        <f t="shared" si="18"/>
        <v>0</v>
      </c>
      <c r="G149" s="463">
        <f t="shared" si="19"/>
        <v>0</v>
      </c>
      <c r="H149" s="464">
        <f t="shared" si="23"/>
        <v>0</v>
      </c>
      <c r="I149" s="445">
        <f t="shared" si="21"/>
        <v>0</v>
      </c>
      <c r="J149" s="53">
        <f t="shared" si="24"/>
        <v>0</v>
      </c>
      <c r="K149" s="53"/>
      <c r="L149" s="112"/>
      <c r="M149" s="53">
        <f t="shared" si="25"/>
        <v>0</v>
      </c>
      <c r="N149" s="112"/>
      <c r="O149" s="53">
        <f t="shared" si="26"/>
        <v>0</v>
      </c>
      <c r="P149" s="53">
        <f t="shared" si="27"/>
        <v>0</v>
      </c>
    </row>
    <row r="150" spans="2:16">
      <c r="B150" t="str">
        <f t="shared" si="12"/>
        <v/>
      </c>
      <c r="C150" s="49">
        <f>IF(D94="","-",+C149+1)</f>
        <v>2074</v>
      </c>
      <c r="D150" s="462">
        <f>IF(F149+SUM(E$100:E149)=D$93,F149,D$93-SUM(E$100:E149))</f>
        <v>0</v>
      </c>
      <c r="E150" s="374">
        <f t="shared" si="17"/>
        <v>0</v>
      </c>
      <c r="F150" s="463">
        <f t="shared" si="18"/>
        <v>0</v>
      </c>
      <c r="G150" s="463">
        <f t="shared" si="19"/>
        <v>0</v>
      </c>
      <c r="H150" s="464">
        <f t="shared" si="23"/>
        <v>0</v>
      </c>
      <c r="I150" s="445">
        <f t="shared" si="21"/>
        <v>0</v>
      </c>
      <c r="J150" s="53">
        <f t="shared" si="24"/>
        <v>0</v>
      </c>
      <c r="K150" s="53"/>
      <c r="L150" s="112"/>
      <c r="M150" s="53">
        <f t="shared" si="25"/>
        <v>0</v>
      </c>
      <c r="N150" s="112"/>
      <c r="O150" s="53">
        <f t="shared" si="26"/>
        <v>0</v>
      </c>
      <c r="P150" s="53">
        <f t="shared" si="27"/>
        <v>0</v>
      </c>
    </row>
    <row r="151" spans="2:16">
      <c r="B151" t="str">
        <f t="shared" si="12"/>
        <v/>
      </c>
      <c r="C151" s="49">
        <f>IF(D94="","-",+C150+1)</f>
        <v>2075</v>
      </c>
      <c r="D151" s="462">
        <f>IF(F150+SUM(E$100:E150)=D$93,F150,D$93-SUM(E$100:E150))</f>
        <v>0</v>
      </c>
      <c r="E151" s="374">
        <f t="shared" si="17"/>
        <v>0</v>
      </c>
      <c r="F151" s="463">
        <f t="shared" si="18"/>
        <v>0</v>
      </c>
      <c r="G151" s="463">
        <f t="shared" si="19"/>
        <v>0</v>
      </c>
      <c r="H151" s="464">
        <f t="shared" si="23"/>
        <v>0</v>
      </c>
      <c r="I151" s="445">
        <f t="shared" si="21"/>
        <v>0</v>
      </c>
      <c r="J151" s="53">
        <f t="shared" si="24"/>
        <v>0</v>
      </c>
      <c r="K151" s="53"/>
      <c r="L151" s="112"/>
      <c r="M151" s="53">
        <f t="shared" si="25"/>
        <v>0</v>
      </c>
      <c r="N151" s="112"/>
      <c r="O151" s="53">
        <f t="shared" si="26"/>
        <v>0</v>
      </c>
      <c r="P151" s="53">
        <f t="shared" si="27"/>
        <v>0</v>
      </c>
    </row>
    <row r="152" spans="2:16">
      <c r="B152" t="str">
        <f t="shared" si="12"/>
        <v/>
      </c>
      <c r="C152" s="49">
        <f>IF(D94="","-",+C151+1)</f>
        <v>2076</v>
      </c>
      <c r="D152" s="462">
        <f>IF(F151+SUM(E$100:E151)=D$93,F151,D$93-SUM(E$100:E151))</f>
        <v>0</v>
      </c>
      <c r="E152" s="374">
        <f t="shared" si="17"/>
        <v>0</v>
      </c>
      <c r="F152" s="463">
        <f t="shared" si="18"/>
        <v>0</v>
      </c>
      <c r="G152" s="463">
        <f t="shared" si="19"/>
        <v>0</v>
      </c>
      <c r="H152" s="464">
        <f t="shared" si="23"/>
        <v>0</v>
      </c>
      <c r="I152" s="445">
        <f t="shared" si="21"/>
        <v>0</v>
      </c>
      <c r="J152" s="53">
        <f t="shared" si="24"/>
        <v>0</v>
      </c>
      <c r="K152" s="53"/>
      <c r="L152" s="112"/>
      <c r="M152" s="53">
        <f t="shared" si="25"/>
        <v>0</v>
      </c>
      <c r="N152" s="112"/>
      <c r="O152" s="53">
        <f t="shared" si="26"/>
        <v>0</v>
      </c>
      <c r="P152" s="53">
        <f t="shared" si="27"/>
        <v>0</v>
      </c>
    </row>
    <row r="153" spans="2:16">
      <c r="B153" t="str">
        <f t="shared" si="12"/>
        <v/>
      </c>
      <c r="C153" s="49">
        <f>IF(D94="","-",+C152+1)</f>
        <v>2077</v>
      </c>
      <c r="D153" s="462">
        <f>IF(F152+SUM(E$100:E152)=D$93,F152,D$93-SUM(E$100:E152))</f>
        <v>0</v>
      </c>
      <c r="E153" s="374">
        <f t="shared" si="17"/>
        <v>0</v>
      </c>
      <c r="F153" s="463">
        <f t="shared" si="18"/>
        <v>0</v>
      </c>
      <c r="G153" s="463">
        <f t="shared" si="19"/>
        <v>0</v>
      </c>
      <c r="H153" s="464">
        <f t="shared" si="23"/>
        <v>0</v>
      </c>
      <c r="I153" s="445">
        <f t="shared" si="21"/>
        <v>0</v>
      </c>
      <c r="J153" s="53">
        <f t="shared" si="24"/>
        <v>0</v>
      </c>
      <c r="K153" s="53"/>
      <c r="L153" s="112"/>
      <c r="M153" s="53">
        <f t="shared" si="25"/>
        <v>0</v>
      </c>
      <c r="N153" s="112"/>
      <c r="O153" s="53">
        <f t="shared" si="26"/>
        <v>0</v>
      </c>
      <c r="P153" s="53">
        <f t="shared" si="27"/>
        <v>0</v>
      </c>
    </row>
    <row r="154" spans="2:16">
      <c r="B154" t="str">
        <f t="shared" si="12"/>
        <v/>
      </c>
      <c r="C154" s="49">
        <f>IF(D94="","-",+C153+1)</f>
        <v>2078</v>
      </c>
      <c r="D154" s="462">
        <f>IF(F153+SUM(E$100:E153)=D$93,F153,D$93-SUM(E$100:E153))</f>
        <v>0</v>
      </c>
      <c r="E154" s="374">
        <f t="shared" si="17"/>
        <v>0</v>
      </c>
      <c r="F154" s="463">
        <f t="shared" si="18"/>
        <v>0</v>
      </c>
      <c r="G154" s="463">
        <f t="shared" si="19"/>
        <v>0</v>
      </c>
      <c r="H154" s="464">
        <f t="shared" si="23"/>
        <v>0</v>
      </c>
      <c r="I154" s="445">
        <f t="shared" si="21"/>
        <v>0</v>
      </c>
      <c r="J154" s="53">
        <f t="shared" si="24"/>
        <v>0</v>
      </c>
      <c r="K154" s="53"/>
      <c r="L154" s="112"/>
      <c r="M154" s="53">
        <f t="shared" si="25"/>
        <v>0</v>
      </c>
      <c r="N154" s="112"/>
      <c r="O154" s="53">
        <f t="shared" si="26"/>
        <v>0</v>
      </c>
      <c r="P154" s="53">
        <f t="shared" si="27"/>
        <v>0</v>
      </c>
    </row>
    <row r="155" spans="2:16" ht="13" thickBot="1">
      <c r="B155" t="str">
        <f t="shared" si="12"/>
        <v/>
      </c>
      <c r="C155" s="58">
        <f>IF(D94="","-",+C154+1)</f>
        <v>2079</v>
      </c>
      <c r="D155" s="465">
        <f>IF(F154+SUM(E$100:E154)=D$93,F154,D$93-SUM(E$100:E154))</f>
        <v>0</v>
      </c>
      <c r="E155" s="386">
        <f t="shared" si="17"/>
        <v>0</v>
      </c>
      <c r="F155" s="466">
        <f t="shared" si="18"/>
        <v>0</v>
      </c>
      <c r="G155" s="466">
        <f t="shared" si="19"/>
        <v>0</v>
      </c>
      <c r="H155" s="464">
        <f t="shared" si="23"/>
        <v>0</v>
      </c>
      <c r="I155" s="442">
        <f t="shared" si="21"/>
        <v>0</v>
      </c>
      <c r="J155" s="63">
        <f t="shared" si="24"/>
        <v>0</v>
      </c>
      <c r="K155" s="53"/>
      <c r="L155" s="113"/>
      <c r="M155" s="63">
        <f t="shared" si="25"/>
        <v>0</v>
      </c>
      <c r="N155" s="113"/>
      <c r="O155" s="63">
        <f t="shared" si="26"/>
        <v>0</v>
      </c>
      <c r="P155" s="63">
        <f t="shared" si="27"/>
        <v>0</v>
      </c>
    </row>
    <row r="156" spans="2:16">
      <c r="C156" s="11" t="s">
        <v>75</v>
      </c>
      <c r="D156" s="13"/>
      <c r="E156" s="13">
        <f>SUM(E100:E155)</f>
        <v>3371801.0000000005</v>
      </c>
      <c r="F156" s="13"/>
      <c r="G156" s="13"/>
      <c r="H156" s="13">
        <f>SUM(H100:H155)</f>
        <v>6738691.430179012</v>
      </c>
      <c r="I156" s="13">
        <f>SUM(I100:I155)</f>
        <v>6738691.430179012</v>
      </c>
      <c r="J156" s="13">
        <f>SUM(J100:J155)</f>
        <v>0</v>
      </c>
      <c r="K156" s="13"/>
      <c r="L156" s="13"/>
      <c r="M156" s="13"/>
      <c r="N156" s="13"/>
      <c r="O156" s="13"/>
      <c r="P156" s="1"/>
    </row>
    <row r="157" spans="2:16">
      <c r="C157" t="s">
        <v>90</v>
      </c>
      <c r="D157" s="2"/>
      <c r="E157" s="1"/>
      <c r="F157" s="1"/>
      <c r="G157" s="1"/>
      <c r="H157" s="1"/>
      <c r="I157" s="3"/>
      <c r="J157" s="3"/>
      <c r="K157" s="13"/>
      <c r="L157" s="3"/>
      <c r="M157" s="3"/>
      <c r="N157" s="3"/>
      <c r="O157" s="3"/>
      <c r="P157" s="1"/>
    </row>
    <row r="158" spans="2:16">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11" priority="1" stopIfTrue="1" operator="equal">
      <formula>$I$10</formula>
    </cfRule>
  </conditionalFormatting>
  <conditionalFormatting sqref="C100:C155">
    <cfRule type="cellIs" dxfId="10" priority="3" stopIfTrue="1" operator="equal">
      <formula>$J$93</formula>
    </cfRule>
  </conditionalFormatting>
  <pageMargins left="0.5" right="0.25" top="1" bottom="0.5" header="0.25" footer="0.5"/>
  <pageSetup scale="47" orientation="landscape" r:id="rId1"/>
  <headerFooter>
    <oddHeader xml:space="preserve">&amp;R&amp;18AEPTCo - SPP Formula Rate
&amp;A TCOS - Worksheets F and G
Section IV -- (BPU Project Tables)
Page: &amp;P of &amp;N
</oddHeader>
    <oddFooter>&amp;L&amp;A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ABB5-2F52-4C3A-A4CC-F550201B7106}">
  <dimension ref="A1:P163"/>
  <sheetViews>
    <sheetView topLeftCell="E1" zoomScaleNormal="100" workbookViewId="0">
      <selection activeCell="D11" sqref="D11"/>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25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1140553.5250080754</v>
      </c>
      <c r="P5" s="1"/>
    </row>
    <row r="6" spans="1:16" ht="15.5">
      <c r="C6" s="6"/>
      <c r="D6" s="2"/>
      <c r="E6" s="1"/>
      <c r="F6" s="1"/>
      <c r="G6" s="1"/>
      <c r="H6" s="20"/>
      <c r="I6" s="20"/>
      <c r="J6" s="21"/>
      <c r="K6" s="22" t="s">
        <v>243</v>
      </c>
      <c r="L6" s="23"/>
      <c r="M6" s="1"/>
      <c r="N6" s="24">
        <f>VLOOKUP(I10,C17:I73,6)</f>
        <v>1140553.5250080754</v>
      </c>
      <c r="O6" s="1"/>
      <c r="P6" s="1"/>
    </row>
    <row r="7" spans="1:16" ht="16" thickBot="1">
      <c r="C7" s="25" t="s">
        <v>46</v>
      </c>
      <c r="D7" s="15" t="s">
        <v>348</v>
      </c>
      <c r="E7" s="1"/>
      <c r="F7" s="1"/>
      <c r="G7" s="1"/>
      <c r="H7" s="3"/>
      <c r="I7" s="3"/>
      <c r="J7" s="13"/>
      <c r="K7" s="26" t="s">
        <v>47</v>
      </c>
      <c r="L7" s="27"/>
      <c r="M7" s="27"/>
      <c r="N7" s="28">
        <f>+N6-N5</f>
        <v>0</v>
      </c>
      <c r="O7" s="1"/>
      <c r="P7" s="1"/>
    </row>
    <row r="8" spans="1:16" ht="13.5" thickBot="1">
      <c r="C8" s="29"/>
      <c r="D8" s="83"/>
      <c r="E8" s="10"/>
      <c r="F8" s="10"/>
      <c r="G8" s="10"/>
      <c r="H8" s="10"/>
      <c r="I8" s="10"/>
      <c r="J8" s="10"/>
      <c r="K8" s="10"/>
      <c r="L8" s="10"/>
      <c r="M8" s="10"/>
      <c r="N8" s="10"/>
      <c r="O8" s="10"/>
      <c r="P8" s="1"/>
    </row>
    <row r="9" spans="1:16" ht="13.5" thickBot="1">
      <c r="C9" s="30" t="s">
        <v>48</v>
      </c>
      <c r="D9" s="89" t="s">
        <v>350</v>
      </c>
      <c r="E9" s="31"/>
      <c r="F9" s="31"/>
      <c r="G9" s="31"/>
      <c r="H9" s="31"/>
      <c r="I9" s="32"/>
      <c r="J9" s="33"/>
      <c r="P9" s="1"/>
    </row>
    <row r="10" spans="1:16" ht="13">
      <c r="C10" s="34" t="s">
        <v>49</v>
      </c>
      <c r="D10" s="35">
        <v>8133616.9517355608</v>
      </c>
      <c r="E10" s="1" t="s">
        <v>50</v>
      </c>
      <c r="G10" s="2"/>
      <c r="H10" s="2"/>
      <c r="I10" s="36">
        <f>+'OKT.WS.F.BPU.ATRR.Projected'!R101</f>
        <v>2026</v>
      </c>
      <c r="J10" s="33"/>
      <c r="K10" s="13" t="s">
        <v>51</v>
      </c>
      <c r="O10" s="1"/>
      <c r="P10" s="1"/>
    </row>
    <row r="11" spans="1:16" ht="12.5">
      <c r="C11" s="34" t="s">
        <v>52</v>
      </c>
      <c r="D11" s="37">
        <v>2025</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6</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271120.56505785201</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2.5">
      <c r="B17" t="str">
        <f t="shared" ref="B17:B71" si="0">IF(D17=F16,"","IU")</f>
        <v>IU</v>
      </c>
      <c r="C17" s="49">
        <f>IF(D11= "","-",D11)</f>
        <v>2025</v>
      </c>
      <c r="D17" s="112">
        <v>0</v>
      </c>
      <c r="E17" s="112">
        <v>60351.926742422147</v>
      </c>
      <c r="F17" s="112">
        <v>3560763.6778029068</v>
      </c>
      <c r="G17" s="112">
        <v>264116.49895153625</v>
      </c>
      <c r="H17" s="112">
        <v>264116.49895153625</v>
      </c>
      <c r="I17" s="51">
        <f t="shared" ref="I17:I71" si="1">H17-G17</f>
        <v>0</v>
      </c>
      <c r="J17" s="51"/>
      <c r="K17" s="114">
        <f>+G17</f>
        <v>264116.49895153625</v>
      </c>
      <c r="L17" s="52">
        <f t="shared" ref="L17" si="2">IF(K17&lt;&gt;0,+G17-K17,0)</f>
        <v>0</v>
      </c>
      <c r="M17" s="114">
        <f>+H17</f>
        <v>264116.49895153625</v>
      </c>
      <c r="N17" s="52">
        <f t="shared" ref="N17" si="3">IF(M17&lt;&gt;0,+H17-M17,0)</f>
        <v>0</v>
      </c>
      <c r="O17" s="53">
        <f t="shared" ref="O17" si="4">+N17-L17</f>
        <v>0</v>
      </c>
      <c r="P17" s="1"/>
    </row>
    <row r="18" spans="2:16" ht="13">
      <c r="B18" t="str">
        <f t="shared" si="0"/>
        <v>IU</v>
      </c>
      <c r="C18" s="479">
        <f>IF(D11="","-",+C17+1)</f>
        <v>2026</v>
      </c>
      <c r="D18" s="54">
        <f>IF(F17+SUM(E$17:E17)=D$10,F17,D$10-SUM(E$17:E17))</f>
        <v>8073265.0249931384</v>
      </c>
      <c r="E18" s="55">
        <f t="shared" ref="E18:E71" si="5">IF(+I$14&lt;F17,I$14,D18)</f>
        <v>271120.56505785201</v>
      </c>
      <c r="F18" s="54">
        <f t="shared" ref="F18:F71" si="6">+D18-E18</f>
        <v>7802144.4599352861</v>
      </c>
      <c r="G18" s="56">
        <f t="shared" ref="G18:G71" si="7">(D18+F18)/2*I$12+E18</f>
        <v>1140553.5250080754</v>
      </c>
      <c r="H18" s="41">
        <f t="shared" ref="H18:H71" si="8">+(D18+F18)/2*I$13+E18</f>
        <v>1140553.5250080754</v>
      </c>
      <c r="I18" s="51">
        <f t="shared" si="1"/>
        <v>0</v>
      </c>
      <c r="J18" s="51"/>
      <c r="K18" s="112"/>
      <c r="L18" s="53">
        <f t="shared" ref="L18:L71" si="9">IF(K18&lt;&gt;0,+G18-K18,0)</f>
        <v>0</v>
      </c>
      <c r="M18" s="112"/>
      <c r="N18" s="53">
        <f t="shared" ref="N18:N71" si="10">IF(M18&lt;&gt;0,+H18-M18,0)</f>
        <v>0</v>
      </c>
      <c r="O18" s="53">
        <f t="shared" ref="O18:O71" si="11">+N18-L18</f>
        <v>0</v>
      </c>
      <c r="P18" s="1"/>
    </row>
    <row r="19" spans="2:16" ht="12.5">
      <c r="B19" t="str">
        <f t="shared" si="0"/>
        <v/>
      </c>
      <c r="C19" s="49">
        <f>IF(D11="","-",+C18+1)</f>
        <v>2027</v>
      </c>
      <c r="D19" s="54">
        <f>IF(F18+SUM(E$17:E18)=D$10,F18,D$10-SUM(E$17:E18))</f>
        <v>7802144.4599352861</v>
      </c>
      <c r="E19" s="55">
        <f t="shared" si="5"/>
        <v>271120.56505785201</v>
      </c>
      <c r="F19" s="54">
        <f t="shared" si="6"/>
        <v>7531023.8948774338</v>
      </c>
      <c r="G19" s="56">
        <f t="shared" si="7"/>
        <v>1110857.1375724743</v>
      </c>
      <c r="H19" s="41">
        <f t="shared" si="8"/>
        <v>1110857.1375724743</v>
      </c>
      <c r="I19" s="51">
        <f t="shared" si="1"/>
        <v>0</v>
      </c>
      <c r="J19" s="51"/>
      <c r="K19" s="112"/>
      <c r="L19" s="53">
        <f t="shared" si="9"/>
        <v>0</v>
      </c>
      <c r="M19" s="112"/>
      <c r="N19" s="53">
        <f t="shared" si="10"/>
        <v>0</v>
      </c>
      <c r="O19" s="53">
        <f t="shared" si="11"/>
        <v>0</v>
      </c>
      <c r="P19" s="1"/>
    </row>
    <row r="20" spans="2:16" ht="12.5">
      <c r="B20" t="str">
        <f t="shared" si="0"/>
        <v/>
      </c>
      <c r="C20" s="49">
        <f>IF(D11="","-",+C19+1)</f>
        <v>2028</v>
      </c>
      <c r="D20" s="54">
        <f>IF(F19+SUM(E$17:E19)=D$10,F19,D$10-SUM(E$17:E19))</f>
        <v>7531023.8948774338</v>
      </c>
      <c r="E20" s="55">
        <f t="shared" si="5"/>
        <v>271120.56505785201</v>
      </c>
      <c r="F20" s="54">
        <f t="shared" si="6"/>
        <v>7259903.3298195815</v>
      </c>
      <c r="G20" s="56">
        <f t="shared" si="7"/>
        <v>1081160.7501368732</v>
      </c>
      <c r="H20" s="41">
        <f t="shared" si="8"/>
        <v>1081160.7501368732</v>
      </c>
      <c r="I20" s="51">
        <f t="shared" si="1"/>
        <v>0</v>
      </c>
      <c r="J20" s="51"/>
      <c r="K20" s="112"/>
      <c r="L20" s="53">
        <f t="shared" si="9"/>
        <v>0</v>
      </c>
      <c r="M20" s="112"/>
      <c r="N20" s="53">
        <f t="shared" si="10"/>
        <v>0</v>
      </c>
      <c r="O20" s="53">
        <f t="shared" si="11"/>
        <v>0</v>
      </c>
      <c r="P20" s="1"/>
    </row>
    <row r="21" spans="2:16" ht="12.5">
      <c r="B21" t="str">
        <f t="shared" si="0"/>
        <v/>
      </c>
      <c r="C21" s="49">
        <f>IF(D11="","-",+C20+1)</f>
        <v>2029</v>
      </c>
      <c r="D21" s="54">
        <f>IF(F20+SUM(E$17:E20)=D$10,F20,D$10-SUM(E$17:E20))</f>
        <v>7259903.3298195815</v>
      </c>
      <c r="E21" s="55">
        <f t="shared" si="5"/>
        <v>271120.56505785201</v>
      </c>
      <c r="F21" s="54">
        <f t="shared" si="6"/>
        <v>6988782.7647617292</v>
      </c>
      <c r="G21" s="56">
        <f t="shared" si="7"/>
        <v>1051464.3627012721</v>
      </c>
      <c r="H21" s="41">
        <f t="shared" si="8"/>
        <v>1051464.3627012721</v>
      </c>
      <c r="I21" s="51">
        <f t="shared" si="1"/>
        <v>0</v>
      </c>
      <c r="J21" s="51"/>
      <c r="K21" s="112"/>
      <c r="L21" s="53">
        <f t="shared" si="9"/>
        <v>0</v>
      </c>
      <c r="M21" s="112"/>
      <c r="N21" s="53">
        <f t="shared" si="10"/>
        <v>0</v>
      </c>
      <c r="O21" s="53">
        <f t="shared" si="11"/>
        <v>0</v>
      </c>
      <c r="P21" s="1"/>
    </row>
    <row r="22" spans="2:16" ht="12.5">
      <c r="B22" t="str">
        <f t="shared" si="0"/>
        <v/>
      </c>
      <c r="C22" s="49">
        <f>IF(D11="","-",+C21+1)</f>
        <v>2030</v>
      </c>
      <c r="D22" s="54">
        <f>IF(F21+SUM(E$17:E21)=D$10,F21,D$10-SUM(E$17:E21))</f>
        <v>6988782.7647617292</v>
      </c>
      <c r="E22" s="55">
        <f t="shared" si="5"/>
        <v>271120.56505785201</v>
      </c>
      <c r="F22" s="54">
        <f t="shared" si="6"/>
        <v>6717662.1997038769</v>
      </c>
      <c r="G22" s="56">
        <f t="shared" si="7"/>
        <v>1021767.975265671</v>
      </c>
      <c r="H22" s="41">
        <f t="shared" si="8"/>
        <v>1021767.975265671</v>
      </c>
      <c r="I22" s="51">
        <f t="shared" si="1"/>
        <v>0</v>
      </c>
      <c r="J22" s="51"/>
      <c r="K22" s="112"/>
      <c r="L22" s="53">
        <f t="shared" si="9"/>
        <v>0</v>
      </c>
      <c r="M22" s="112"/>
      <c r="N22" s="53">
        <f t="shared" si="10"/>
        <v>0</v>
      </c>
      <c r="O22" s="53">
        <f t="shared" si="11"/>
        <v>0</v>
      </c>
      <c r="P22" s="1"/>
    </row>
    <row r="23" spans="2:16" ht="12.5">
      <c r="B23" t="str">
        <f t="shared" si="0"/>
        <v/>
      </c>
      <c r="C23" s="49">
        <f>IF(D11="","-",+C22+1)</f>
        <v>2031</v>
      </c>
      <c r="D23" s="54">
        <f>IF(F22+SUM(E$17:E22)=D$10,F22,D$10-SUM(E$17:E22))</f>
        <v>6717662.1997038769</v>
      </c>
      <c r="E23" s="55">
        <f t="shared" si="5"/>
        <v>271120.56505785201</v>
      </c>
      <c r="F23" s="54">
        <f t="shared" si="6"/>
        <v>6446541.6346460246</v>
      </c>
      <c r="G23" s="56">
        <f t="shared" si="7"/>
        <v>992071.58783006971</v>
      </c>
      <c r="H23" s="41">
        <f t="shared" si="8"/>
        <v>992071.58783006971</v>
      </c>
      <c r="I23" s="51">
        <f t="shared" si="1"/>
        <v>0</v>
      </c>
      <c r="J23" s="51"/>
      <c r="K23" s="112"/>
      <c r="L23" s="53">
        <f t="shared" si="9"/>
        <v>0</v>
      </c>
      <c r="M23" s="112"/>
      <c r="N23" s="53">
        <f t="shared" si="10"/>
        <v>0</v>
      </c>
      <c r="O23" s="53">
        <f t="shared" si="11"/>
        <v>0</v>
      </c>
      <c r="P23" s="1"/>
    </row>
    <row r="24" spans="2:16" ht="12.5">
      <c r="B24" t="str">
        <f t="shared" si="0"/>
        <v/>
      </c>
      <c r="C24" s="49">
        <f>IF(D11="","-",+C23+1)</f>
        <v>2032</v>
      </c>
      <c r="D24" s="54">
        <f>IF(F23+SUM(E$17:E23)=D$10,F23,D$10-SUM(E$17:E23))</f>
        <v>6446541.6346460246</v>
      </c>
      <c r="E24" s="55">
        <f t="shared" si="5"/>
        <v>271120.56505785201</v>
      </c>
      <c r="F24" s="54">
        <f t="shared" si="6"/>
        <v>6175421.0695881722</v>
      </c>
      <c r="G24" s="56">
        <f t="shared" si="7"/>
        <v>962375.20039446885</v>
      </c>
      <c r="H24" s="41">
        <f t="shared" si="8"/>
        <v>962375.20039446885</v>
      </c>
      <c r="I24" s="51">
        <f t="shared" si="1"/>
        <v>0</v>
      </c>
      <c r="J24" s="51"/>
      <c r="K24" s="112"/>
      <c r="L24" s="53">
        <f t="shared" si="9"/>
        <v>0</v>
      </c>
      <c r="M24" s="112"/>
      <c r="N24" s="53">
        <f t="shared" si="10"/>
        <v>0</v>
      </c>
      <c r="O24" s="53">
        <f t="shared" si="11"/>
        <v>0</v>
      </c>
      <c r="P24" s="1"/>
    </row>
    <row r="25" spans="2:16" ht="12.5">
      <c r="B25" t="str">
        <f t="shared" si="0"/>
        <v/>
      </c>
      <c r="C25" s="49">
        <f>IF(D11="","-",+C24+1)</f>
        <v>2033</v>
      </c>
      <c r="D25" s="54">
        <f>IF(F24+SUM(E$17:E24)=D$10,F24,D$10-SUM(E$17:E24))</f>
        <v>6175421.0695881722</v>
      </c>
      <c r="E25" s="55">
        <f t="shared" si="5"/>
        <v>271120.56505785201</v>
      </c>
      <c r="F25" s="54">
        <f t="shared" si="6"/>
        <v>5904300.5045303199</v>
      </c>
      <c r="G25" s="56">
        <f t="shared" si="7"/>
        <v>932678.81295886752</v>
      </c>
      <c r="H25" s="41">
        <f t="shared" si="8"/>
        <v>932678.81295886752</v>
      </c>
      <c r="I25" s="51">
        <f t="shared" si="1"/>
        <v>0</v>
      </c>
      <c r="J25" s="51"/>
      <c r="K25" s="112"/>
      <c r="L25" s="53">
        <f t="shared" si="9"/>
        <v>0</v>
      </c>
      <c r="M25" s="112"/>
      <c r="N25" s="53">
        <f t="shared" si="10"/>
        <v>0</v>
      </c>
      <c r="O25" s="53">
        <f t="shared" si="11"/>
        <v>0</v>
      </c>
      <c r="P25" s="1"/>
    </row>
    <row r="26" spans="2:16" ht="12.5">
      <c r="B26" t="str">
        <f t="shared" si="0"/>
        <v/>
      </c>
      <c r="C26" s="49">
        <f>IF(D11="","-",+C25+1)</f>
        <v>2034</v>
      </c>
      <c r="D26" s="54">
        <f>IF(F25+SUM(E$17:E25)=D$10,F25,D$10-SUM(E$17:E25))</f>
        <v>5904300.5045303199</v>
      </c>
      <c r="E26" s="55">
        <f t="shared" si="5"/>
        <v>271120.56505785201</v>
      </c>
      <c r="F26" s="54">
        <f t="shared" si="6"/>
        <v>5633179.9394724676</v>
      </c>
      <c r="G26" s="56">
        <f t="shared" si="7"/>
        <v>902982.42552326666</v>
      </c>
      <c r="H26" s="41">
        <f t="shared" si="8"/>
        <v>902982.42552326666</v>
      </c>
      <c r="I26" s="51">
        <f t="shared" si="1"/>
        <v>0</v>
      </c>
      <c r="J26" s="51"/>
      <c r="K26" s="112"/>
      <c r="L26" s="53">
        <f t="shared" si="9"/>
        <v>0</v>
      </c>
      <c r="M26" s="112"/>
      <c r="N26" s="53">
        <f t="shared" si="10"/>
        <v>0</v>
      </c>
      <c r="O26" s="53">
        <f t="shared" si="11"/>
        <v>0</v>
      </c>
      <c r="P26" s="1"/>
    </row>
    <row r="27" spans="2:16" ht="12.5">
      <c r="B27" t="str">
        <f t="shared" si="0"/>
        <v/>
      </c>
      <c r="C27" s="49">
        <f>IF(D11="","-",+C26+1)</f>
        <v>2035</v>
      </c>
      <c r="D27" s="54">
        <f>IF(F26+SUM(E$17:E26)=D$10,F26,D$10-SUM(E$17:E26))</f>
        <v>5633179.9394724676</v>
      </c>
      <c r="E27" s="55">
        <f t="shared" si="5"/>
        <v>271120.56505785201</v>
      </c>
      <c r="F27" s="54">
        <f t="shared" si="6"/>
        <v>5362059.3744146153</v>
      </c>
      <c r="G27" s="56">
        <f t="shared" si="7"/>
        <v>873286.03808766534</v>
      </c>
      <c r="H27" s="41">
        <f t="shared" si="8"/>
        <v>873286.03808766534</v>
      </c>
      <c r="I27" s="51">
        <f t="shared" si="1"/>
        <v>0</v>
      </c>
      <c r="J27" s="51"/>
      <c r="K27" s="112"/>
      <c r="L27" s="53">
        <f t="shared" si="9"/>
        <v>0</v>
      </c>
      <c r="M27" s="112"/>
      <c r="N27" s="53">
        <f t="shared" si="10"/>
        <v>0</v>
      </c>
      <c r="O27" s="53">
        <f t="shared" si="11"/>
        <v>0</v>
      </c>
      <c r="P27" s="1"/>
    </row>
    <row r="28" spans="2:16" ht="12.5">
      <c r="B28" t="str">
        <f t="shared" si="0"/>
        <v/>
      </c>
      <c r="C28" s="49">
        <f>IF(D11="","-",+C27+1)</f>
        <v>2036</v>
      </c>
      <c r="D28" s="54">
        <f>IF(F27+SUM(E$17:E27)=D$10,F27,D$10-SUM(E$17:E27))</f>
        <v>5362059.3744146153</v>
      </c>
      <c r="E28" s="55">
        <f t="shared" si="5"/>
        <v>271120.56505785201</v>
      </c>
      <c r="F28" s="54">
        <f t="shared" si="6"/>
        <v>5090938.809356763</v>
      </c>
      <c r="G28" s="56">
        <f t="shared" si="7"/>
        <v>843589.65065206424</v>
      </c>
      <c r="H28" s="41">
        <f t="shared" si="8"/>
        <v>843589.65065206424</v>
      </c>
      <c r="I28" s="51">
        <f t="shared" si="1"/>
        <v>0</v>
      </c>
      <c r="J28" s="51"/>
      <c r="K28" s="112"/>
      <c r="L28" s="53">
        <f t="shared" si="9"/>
        <v>0</v>
      </c>
      <c r="M28" s="112"/>
      <c r="N28" s="53">
        <f t="shared" si="10"/>
        <v>0</v>
      </c>
      <c r="O28" s="53">
        <f t="shared" si="11"/>
        <v>0</v>
      </c>
      <c r="P28" s="1"/>
    </row>
    <row r="29" spans="2:16" ht="12.5">
      <c r="B29" t="str">
        <f t="shared" si="0"/>
        <v/>
      </c>
      <c r="C29" s="49">
        <f>IF(D11="","-",+C28+1)</f>
        <v>2037</v>
      </c>
      <c r="D29" s="54">
        <f>IF(F28+SUM(E$17:E28)=D$10,F28,D$10-SUM(E$17:E28))</f>
        <v>5090938.809356763</v>
      </c>
      <c r="E29" s="55">
        <f t="shared" si="5"/>
        <v>271120.56505785201</v>
      </c>
      <c r="F29" s="54">
        <f t="shared" si="6"/>
        <v>4819818.2442989107</v>
      </c>
      <c r="G29" s="56">
        <f t="shared" si="7"/>
        <v>813893.26321646315</v>
      </c>
      <c r="H29" s="41">
        <f t="shared" si="8"/>
        <v>813893.26321646315</v>
      </c>
      <c r="I29" s="51">
        <f t="shared" si="1"/>
        <v>0</v>
      </c>
      <c r="J29" s="51"/>
      <c r="K29" s="112"/>
      <c r="L29" s="53">
        <f t="shared" si="9"/>
        <v>0</v>
      </c>
      <c r="M29" s="112"/>
      <c r="N29" s="53">
        <f t="shared" si="10"/>
        <v>0</v>
      </c>
      <c r="O29" s="53">
        <f t="shared" si="11"/>
        <v>0</v>
      </c>
      <c r="P29" s="1"/>
    </row>
    <row r="30" spans="2:16" ht="12.5">
      <c r="B30" t="str">
        <f t="shared" si="0"/>
        <v/>
      </c>
      <c r="C30" s="49">
        <f>IF(D11="","-",+C29+1)</f>
        <v>2038</v>
      </c>
      <c r="D30" s="54">
        <f>IF(F29+SUM(E$17:E29)=D$10,F29,D$10-SUM(E$17:E29))</f>
        <v>4819818.2442989107</v>
      </c>
      <c r="E30" s="55">
        <f t="shared" si="5"/>
        <v>271120.56505785201</v>
      </c>
      <c r="F30" s="54">
        <f t="shared" si="6"/>
        <v>4548697.6792410584</v>
      </c>
      <c r="G30" s="56">
        <f t="shared" si="7"/>
        <v>784196.87578086206</v>
      </c>
      <c r="H30" s="41">
        <f t="shared" si="8"/>
        <v>784196.87578086206</v>
      </c>
      <c r="I30" s="51">
        <f t="shared" si="1"/>
        <v>0</v>
      </c>
      <c r="J30" s="51"/>
      <c r="K30" s="112"/>
      <c r="L30" s="53">
        <f t="shared" si="9"/>
        <v>0</v>
      </c>
      <c r="M30" s="112"/>
      <c r="N30" s="53">
        <f t="shared" si="10"/>
        <v>0</v>
      </c>
      <c r="O30" s="53">
        <f t="shared" si="11"/>
        <v>0</v>
      </c>
      <c r="P30" s="1"/>
    </row>
    <row r="31" spans="2:16" ht="12.5">
      <c r="B31" t="str">
        <f t="shared" si="0"/>
        <v/>
      </c>
      <c r="C31" s="49">
        <f>IF(D11="","-",+C30+1)</f>
        <v>2039</v>
      </c>
      <c r="D31" s="54">
        <f>IF(F30+SUM(E$17:E30)=D$10,F30,D$10-SUM(E$17:E30))</f>
        <v>4548697.6792410584</v>
      </c>
      <c r="E31" s="55">
        <f t="shared" si="5"/>
        <v>271120.56505785201</v>
      </c>
      <c r="F31" s="54">
        <f t="shared" si="6"/>
        <v>4277577.1141832061</v>
      </c>
      <c r="G31" s="56">
        <f t="shared" si="7"/>
        <v>754500.48834526085</v>
      </c>
      <c r="H31" s="41">
        <f t="shared" si="8"/>
        <v>754500.48834526085</v>
      </c>
      <c r="I31" s="51">
        <f t="shared" si="1"/>
        <v>0</v>
      </c>
      <c r="J31" s="51"/>
      <c r="K31" s="112"/>
      <c r="L31" s="53">
        <f t="shared" si="9"/>
        <v>0</v>
      </c>
      <c r="M31" s="112"/>
      <c r="N31" s="53">
        <f t="shared" si="10"/>
        <v>0</v>
      </c>
      <c r="O31" s="53">
        <f t="shared" si="11"/>
        <v>0</v>
      </c>
      <c r="P31" s="1"/>
    </row>
    <row r="32" spans="2:16" ht="12.5">
      <c r="B32" t="str">
        <f t="shared" si="0"/>
        <v/>
      </c>
      <c r="C32" s="49">
        <f>IF(D11="","-",+C31+1)</f>
        <v>2040</v>
      </c>
      <c r="D32" s="54">
        <f>IF(F31+SUM(E$17:E31)=D$10,F31,D$10-SUM(E$17:E31))</f>
        <v>4277577.1141832061</v>
      </c>
      <c r="E32" s="55">
        <f t="shared" si="5"/>
        <v>271120.56505785201</v>
      </c>
      <c r="F32" s="54">
        <f t="shared" si="6"/>
        <v>4006456.5491253543</v>
      </c>
      <c r="G32" s="56">
        <f t="shared" si="7"/>
        <v>724804.10090965987</v>
      </c>
      <c r="H32" s="41">
        <f t="shared" si="8"/>
        <v>724804.10090965987</v>
      </c>
      <c r="I32" s="51">
        <f t="shared" si="1"/>
        <v>0</v>
      </c>
      <c r="J32" s="51"/>
      <c r="K32" s="112"/>
      <c r="L32" s="53">
        <f t="shared" si="9"/>
        <v>0</v>
      </c>
      <c r="M32" s="112"/>
      <c r="N32" s="53">
        <f t="shared" si="10"/>
        <v>0</v>
      </c>
      <c r="O32" s="53">
        <f t="shared" si="11"/>
        <v>0</v>
      </c>
      <c r="P32" s="1"/>
    </row>
    <row r="33" spans="2:16" ht="12.5">
      <c r="B33" t="str">
        <f t="shared" si="0"/>
        <v/>
      </c>
      <c r="C33" s="49">
        <f>IF(D11="","-",+C32+1)</f>
        <v>2041</v>
      </c>
      <c r="D33" s="54">
        <f>IF(F32+SUM(E$17:E32)=D$10,F32,D$10-SUM(E$17:E32))</f>
        <v>4006456.5491253543</v>
      </c>
      <c r="E33" s="55">
        <f t="shared" si="5"/>
        <v>271120.56505785201</v>
      </c>
      <c r="F33" s="54">
        <f t="shared" si="6"/>
        <v>3735335.9840675024</v>
      </c>
      <c r="G33" s="56">
        <f t="shared" si="7"/>
        <v>695107.71347405878</v>
      </c>
      <c r="H33" s="41">
        <f t="shared" si="8"/>
        <v>695107.71347405878</v>
      </c>
      <c r="I33" s="51">
        <f t="shared" si="1"/>
        <v>0</v>
      </c>
      <c r="J33" s="51"/>
      <c r="K33" s="112"/>
      <c r="L33" s="53">
        <f t="shared" si="9"/>
        <v>0</v>
      </c>
      <c r="M33" s="112"/>
      <c r="N33" s="53">
        <f t="shared" si="10"/>
        <v>0</v>
      </c>
      <c r="O33" s="53">
        <f t="shared" si="11"/>
        <v>0</v>
      </c>
      <c r="P33" s="1"/>
    </row>
    <row r="34" spans="2:16" ht="12.5">
      <c r="B34" t="str">
        <f t="shared" si="0"/>
        <v/>
      </c>
      <c r="C34" s="49">
        <f>IF(D11="","-",+C33+1)</f>
        <v>2042</v>
      </c>
      <c r="D34" s="54">
        <f>IF(F33+SUM(E$17:E33)=D$10,F33,D$10-SUM(E$17:E33))</f>
        <v>3735335.9840675024</v>
      </c>
      <c r="E34" s="55">
        <f t="shared" si="5"/>
        <v>271120.56505785201</v>
      </c>
      <c r="F34" s="54">
        <f t="shared" si="6"/>
        <v>3464215.4190096506</v>
      </c>
      <c r="G34" s="56">
        <f t="shared" si="7"/>
        <v>665411.32603845769</v>
      </c>
      <c r="H34" s="41">
        <f t="shared" si="8"/>
        <v>665411.32603845769</v>
      </c>
      <c r="I34" s="51">
        <f t="shared" si="1"/>
        <v>0</v>
      </c>
      <c r="J34" s="51"/>
      <c r="K34" s="112"/>
      <c r="L34" s="53">
        <f t="shared" si="9"/>
        <v>0</v>
      </c>
      <c r="M34" s="112"/>
      <c r="N34" s="53">
        <f t="shared" si="10"/>
        <v>0</v>
      </c>
      <c r="O34" s="53">
        <f t="shared" si="11"/>
        <v>0</v>
      </c>
      <c r="P34" s="1"/>
    </row>
    <row r="35" spans="2:16" ht="12.5">
      <c r="B35" t="str">
        <f t="shared" si="0"/>
        <v/>
      </c>
      <c r="C35" s="49">
        <f>IF(D11="","-",+C34+1)</f>
        <v>2043</v>
      </c>
      <c r="D35" s="54">
        <f>IF(F34+SUM(E$17:E34)=D$10,F34,D$10-SUM(E$17:E34))</f>
        <v>3464215.4190096506</v>
      </c>
      <c r="E35" s="55">
        <f t="shared" si="5"/>
        <v>271120.56505785201</v>
      </c>
      <c r="F35" s="54">
        <f t="shared" si="6"/>
        <v>3193094.8539517988</v>
      </c>
      <c r="G35" s="56">
        <f t="shared" si="7"/>
        <v>635714.93860285659</v>
      </c>
      <c r="H35" s="41">
        <f t="shared" si="8"/>
        <v>635714.93860285659</v>
      </c>
      <c r="I35" s="51">
        <f t="shared" si="1"/>
        <v>0</v>
      </c>
      <c r="J35" s="51"/>
      <c r="K35" s="112"/>
      <c r="L35" s="53">
        <f t="shared" si="9"/>
        <v>0</v>
      </c>
      <c r="M35" s="112"/>
      <c r="N35" s="53">
        <f t="shared" si="10"/>
        <v>0</v>
      </c>
      <c r="O35" s="53">
        <f t="shared" si="11"/>
        <v>0</v>
      </c>
      <c r="P35" s="1"/>
    </row>
    <row r="36" spans="2:16" ht="12.5">
      <c r="B36" t="str">
        <f t="shared" si="0"/>
        <v/>
      </c>
      <c r="C36" s="49">
        <f>IF(D11="","-",+C35+1)</f>
        <v>2044</v>
      </c>
      <c r="D36" s="54">
        <f>IF(F35+SUM(E$17:E35)=D$10,F35,D$10-SUM(E$17:E35))</f>
        <v>3193094.8539517988</v>
      </c>
      <c r="E36" s="55">
        <f t="shared" si="5"/>
        <v>271120.56505785201</v>
      </c>
      <c r="F36" s="54">
        <f t="shared" si="6"/>
        <v>2921974.2888939469</v>
      </c>
      <c r="G36" s="56">
        <f t="shared" si="7"/>
        <v>606018.5511672555</v>
      </c>
      <c r="H36" s="41">
        <f t="shared" si="8"/>
        <v>606018.5511672555</v>
      </c>
      <c r="I36" s="51">
        <f t="shared" si="1"/>
        <v>0</v>
      </c>
      <c r="J36" s="51"/>
      <c r="K36" s="112"/>
      <c r="L36" s="53">
        <f t="shared" si="9"/>
        <v>0</v>
      </c>
      <c r="M36" s="112"/>
      <c r="N36" s="53">
        <f t="shared" si="10"/>
        <v>0</v>
      </c>
      <c r="O36" s="53">
        <f t="shared" si="11"/>
        <v>0</v>
      </c>
      <c r="P36" s="1"/>
    </row>
    <row r="37" spans="2:16" ht="12.5">
      <c r="B37" t="str">
        <f t="shared" si="0"/>
        <v/>
      </c>
      <c r="C37" s="49">
        <f>IF(D11="","-",+C36+1)</f>
        <v>2045</v>
      </c>
      <c r="D37" s="54">
        <f>IF(F36+SUM(E$17:E36)=D$10,F36,D$10-SUM(E$17:E36))</f>
        <v>2921974.2888939469</v>
      </c>
      <c r="E37" s="55">
        <f t="shared" si="5"/>
        <v>271120.56505785201</v>
      </c>
      <c r="F37" s="54">
        <f t="shared" si="6"/>
        <v>2650853.7238360951</v>
      </c>
      <c r="G37" s="56">
        <f t="shared" si="7"/>
        <v>576322.16373165441</v>
      </c>
      <c r="H37" s="41">
        <f t="shared" si="8"/>
        <v>576322.16373165441</v>
      </c>
      <c r="I37" s="51">
        <f t="shared" si="1"/>
        <v>0</v>
      </c>
      <c r="J37" s="51"/>
      <c r="K37" s="112"/>
      <c r="L37" s="53">
        <f t="shared" si="9"/>
        <v>0</v>
      </c>
      <c r="M37" s="112"/>
      <c r="N37" s="53">
        <f t="shared" si="10"/>
        <v>0</v>
      </c>
      <c r="O37" s="53">
        <f t="shared" si="11"/>
        <v>0</v>
      </c>
      <c r="P37" s="1"/>
    </row>
    <row r="38" spans="2:16" ht="12.5">
      <c r="B38" t="str">
        <f t="shared" si="0"/>
        <v/>
      </c>
      <c r="C38" s="49">
        <f>IF(D11="","-",+C37+1)</f>
        <v>2046</v>
      </c>
      <c r="D38" s="54">
        <f>IF(F37+SUM(E$17:E37)=D$10,F37,D$10-SUM(E$17:E37))</f>
        <v>2650853.7238360951</v>
      </c>
      <c r="E38" s="55">
        <f t="shared" si="5"/>
        <v>271120.56505785201</v>
      </c>
      <c r="F38" s="54">
        <f t="shared" si="6"/>
        <v>2379733.1587782432</v>
      </c>
      <c r="G38" s="56">
        <f t="shared" si="7"/>
        <v>546625.77629605343</v>
      </c>
      <c r="H38" s="41">
        <f t="shared" si="8"/>
        <v>546625.77629605343</v>
      </c>
      <c r="I38" s="51">
        <f t="shared" si="1"/>
        <v>0</v>
      </c>
      <c r="J38" s="51"/>
      <c r="K38" s="112"/>
      <c r="L38" s="53">
        <f t="shared" si="9"/>
        <v>0</v>
      </c>
      <c r="M38" s="112"/>
      <c r="N38" s="53">
        <f t="shared" si="10"/>
        <v>0</v>
      </c>
      <c r="O38" s="53">
        <f t="shared" si="11"/>
        <v>0</v>
      </c>
      <c r="P38" s="1"/>
    </row>
    <row r="39" spans="2:16" ht="12.5">
      <c r="B39" t="str">
        <f t="shared" si="0"/>
        <v/>
      </c>
      <c r="C39" s="49">
        <f>IF(D11="","-",+C38+1)</f>
        <v>2047</v>
      </c>
      <c r="D39" s="54">
        <f>IF(F38+SUM(E$17:E38)=D$10,F38,D$10-SUM(E$17:E38))</f>
        <v>2379733.1587782432</v>
      </c>
      <c r="E39" s="55">
        <f t="shared" si="5"/>
        <v>271120.56505785201</v>
      </c>
      <c r="F39" s="54">
        <f t="shared" si="6"/>
        <v>2108612.5937203914</v>
      </c>
      <c r="G39" s="56">
        <f t="shared" si="7"/>
        <v>516929.38886045234</v>
      </c>
      <c r="H39" s="41">
        <f t="shared" si="8"/>
        <v>516929.38886045234</v>
      </c>
      <c r="I39" s="51">
        <f t="shared" si="1"/>
        <v>0</v>
      </c>
      <c r="J39" s="51"/>
      <c r="K39" s="112"/>
      <c r="L39" s="53">
        <f t="shared" si="9"/>
        <v>0</v>
      </c>
      <c r="M39" s="112"/>
      <c r="N39" s="53">
        <f t="shared" si="10"/>
        <v>0</v>
      </c>
      <c r="O39" s="53">
        <f t="shared" si="11"/>
        <v>0</v>
      </c>
      <c r="P39" s="1"/>
    </row>
    <row r="40" spans="2:16" ht="12.5">
      <c r="B40" t="str">
        <f t="shared" si="0"/>
        <v/>
      </c>
      <c r="C40" s="49">
        <f>IF(D11="","-",+C39+1)</f>
        <v>2048</v>
      </c>
      <c r="D40" s="54">
        <f>IF(F39+SUM(E$17:E39)=D$10,F39,D$10-SUM(E$17:E39))</f>
        <v>2108612.5937203914</v>
      </c>
      <c r="E40" s="55">
        <f t="shared" si="5"/>
        <v>271120.56505785201</v>
      </c>
      <c r="F40" s="54">
        <f t="shared" si="6"/>
        <v>1837492.0286625393</v>
      </c>
      <c r="G40" s="56">
        <f t="shared" si="7"/>
        <v>487233.00142485125</v>
      </c>
      <c r="H40" s="41">
        <f t="shared" si="8"/>
        <v>487233.00142485125</v>
      </c>
      <c r="I40" s="51">
        <f t="shared" si="1"/>
        <v>0</v>
      </c>
      <c r="J40" s="51"/>
      <c r="K40" s="112"/>
      <c r="L40" s="53">
        <f t="shared" si="9"/>
        <v>0</v>
      </c>
      <c r="M40" s="112"/>
      <c r="N40" s="53">
        <f t="shared" si="10"/>
        <v>0</v>
      </c>
      <c r="O40" s="53">
        <f t="shared" si="11"/>
        <v>0</v>
      </c>
      <c r="P40" s="1"/>
    </row>
    <row r="41" spans="2:16" ht="12.5">
      <c r="B41" t="str">
        <f t="shared" si="0"/>
        <v/>
      </c>
      <c r="C41" s="49">
        <f>IF(D11="","-",+C40+1)</f>
        <v>2049</v>
      </c>
      <c r="D41" s="54">
        <f>IF(F40+SUM(E$17:E40)=D$10,F40,D$10-SUM(E$17:E40))</f>
        <v>1837492.0286625393</v>
      </c>
      <c r="E41" s="55">
        <f t="shared" si="5"/>
        <v>271120.56505785201</v>
      </c>
      <c r="F41" s="54">
        <f t="shared" si="6"/>
        <v>1566371.4636046872</v>
      </c>
      <c r="G41" s="56">
        <f t="shared" si="7"/>
        <v>457536.61398925015</v>
      </c>
      <c r="H41" s="41">
        <f t="shared" si="8"/>
        <v>457536.61398925015</v>
      </c>
      <c r="I41" s="51">
        <f t="shared" si="1"/>
        <v>0</v>
      </c>
      <c r="J41" s="51"/>
      <c r="K41" s="112"/>
      <c r="L41" s="53">
        <f t="shared" si="9"/>
        <v>0</v>
      </c>
      <c r="M41" s="112"/>
      <c r="N41" s="53">
        <f t="shared" si="10"/>
        <v>0</v>
      </c>
      <c r="O41" s="53">
        <f t="shared" si="11"/>
        <v>0</v>
      </c>
      <c r="P41" s="1"/>
    </row>
    <row r="42" spans="2:16" ht="12.5">
      <c r="B42" t="str">
        <f t="shared" si="0"/>
        <v/>
      </c>
      <c r="C42" s="49">
        <f>IF(D11="","-",+C41+1)</f>
        <v>2050</v>
      </c>
      <c r="D42" s="54">
        <f>IF(F41+SUM(E$17:E41)=D$10,F41,D$10-SUM(E$17:E41))</f>
        <v>1566371.4636046872</v>
      </c>
      <c r="E42" s="55">
        <f t="shared" si="5"/>
        <v>271120.56505785201</v>
      </c>
      <c r="F42" s="54">
        <f t="shared" si="6"/>
        <v>1295250.8985468352</v>
      </c>
      <c r="G42" s="56">
        <f t="shared" si="7"/>
        <v>427840.22655364906</v>
      </c>
      <c r="H42" s="41">
        <f t="shared" si="8"/>
        <v>427840.22655364906</v>
      </c>
      <c r="I42" s="51">
        <f t="shared" si="1"/>
        <v>0</v>
      </c>
      <c r="J42" s="51"/>
      <c r="K42" s="112"/>
      <c r="L42" s="53">
        <f t="shared" si="9"/>
        <v>0</v>
      </c>
      <c r="M42" s="112"/>
      <c r="N42" s="53">
        <f t="shared" si="10"/>
        <v>0</v>
      </c>
      <c r="O42" s="53">
        <f t="shared" si="11"/>
        <v>0</v>
      </c>
      <c r="P42" s="1"/>
    </row>
    <row r="43" spans="2:16" ht="12.5">
      <c r="B43" t="str">
        <f t="shared" si="0"/>
        <v/>
      </c>
      <c r="C43" s="49">
        <f>IF(D11="","-",+C42+1)</f>
        <v>2051</v>
      </c>
      <c r="D43" s="54">
        <f>IF(F42+SUM(E$17:E42)=D$10,F42,D$10-SUM(E$17:E42))</f>
        <v>1295250.8985468352</v>
      </c>
      <c r="E43" s="55">
        <f t="shared" si="5"/>
        <v>271120.56505785201</v>
      </c>
      <c r="F43" s="54">
        <f t="shared" si="6"/>
        <v>1024130.3334889831</v>
      </c>
      <c r="G43" s="56">
        <f t="shared" si="7"/>
        <v>398143.83911804797</v>
      </c>
      <c r="H43" s="41">
        <f t="shared" si="8"/>
        <v>398143.83911804797</v>
      </c>
      <c r="I43" s="51">
        <f t="shared" si="1"/>
        <v>0</v>
      </c>
      <c r="J43" s="51"/>
      <c r="K43" s="112"/>
      <c r="L43" s="53">
        <f t="shared" si="9"/>
        <v>0</v>
      </c>
      <c r="M43" s="112"/>
      <c r="N43" s="53">
        <f t="shared" si="10"/>
        <v>0</v>
      </c>
      <c r="O43" s="53">
        <f t="shared" si="11"/>
        <v>0</v>
      </c>
      <c r="P43" s="1"/>
    </row>
    <row r="44" spans="2:16" ht="12.5">
      <c r="B44" t="str">
        <f t="shared" si="0"/>
        <v/>
      </c>
      <c r="C44" s="49">
        <f>IF(D11="","-",+C43+1)</f>
        <v>2052</v>
      </c>
      <c r="D44" s="54">
        <f>IF(F43+SUM(E$17:E43)=D$10,F43,D$10-SUM(E$17:E43))</f>
        <v>1024130.3334889831</v>
      </c>
      <c r="E44" s="55">
        <f t="shared" si="5"/>
        <v>271120.56505785201</v>
      </c>
      <c r="F44" s="54">
        <f t="shared" si="6"/>
        <v>753009.76843113103</v>
      </c>
      <c r="G44" s="56">
        <f t="shared" si="7"/>
        <v>368447.45168244687</v>
      </c>
      <c r="H44" s="41">
        <f t="shared" si="8"/>
        <v>368447.45168244687</v>
      </c>
      <c r="I44" s="51">
        <f t="shared" si="1"/>
        <v>0</v>
      </c>
      <c r="J44" s="51"/>
      <c r="K44" s="112"/>
      <c r="L44" s="53">
        <f t="shared" si="9"/>
        <v>0</v>
      </c>
      <c r="M44" s="112"/>
      <c r="N44" s="53">
        <f t="shared" si="10"/>
        <v>0</v>
      </c>
      <c r="O44" s="53">
        <f t="shared" si="11"/>
        <v>0</v>
      </c>
      <c r="P44" s="1"/>
    </row>
    <row r="45" spans="2:16" ht="12.5">
      <c r="B45" t="str">
        <f t="shared" si="0"/>
        <v/>
      </c>
      <c r="C45" s="49">
        <f>IF(D11="","-",+C44+1)</f>
        <v>2053</v>
      </c>
      <c r="D45" s="54">
        <f>IF(F44+SUM(E$17:E44)=D$10,F44,D$10-SUM(E$17:E44))</f>
        <v>753009.76843113103</v>
      </c>
      <c r="E45" s="55">
        <f t="shared" si="5"/>
        <v>271120.56505785201</v>
      </c>
      <c r="F45" s="54">
        <f t="shared" si="6"/>
        <v>481889.20337327902</v>
      </c>
      <c r="G45" s="56">
        <f t="shared" si="7"/>
        <v>338751.06424684578</v>
      </c>
      <c r="H45" s="41">
        <f t="shared" si="8"/>
        <v>338751.06424684578</v>
      </c>
      <c r="I45" s="51">
        <f t="shared" si="1"/>
        <v>0</v>
      </c>
      <c r="J45" s="51"/>
      <c r="K45" s="112"/>
      <c r="L45" s="53">
        <f t="shared" si="9"/>
        <v>0</v>
      </c>
      <c r="M45" s="112"/>
      <c r="N45" s="53">
        <f t="shared" si="10"/>
        <v>0</v>
      </c>
      <c r="O45" s="53">
        <f t="shared" si="11"/>
        <v>0</v>
      </c>
      <c r="P45" s="1"/>
    </row>
    <row r="46" spans="2:16" ht="12.5">
      <c r="B46" t="str">
        <f t="shared" si="0"/>
        <v/>
      </c>
      <c r="C46" s="49">
        <f>IF(D11="","-",+C45+1)</f>
        <v>2054</v>
      </c>
      <c r="D46" s="54">
        <f>IF(F45+SUM(E$17:E45)=D$10,F45,D$10-SUM(E$17:E45))</f>
        <v>481889.20337327902</v>
      </c>
      <c r="E46" s="55">
        <f t="shared" si="5"/>
        <v>271120.56505785201</v>
      </c>
      <c r="F46" s="54">
        <f t="shared" si="6"/>
        <v>210768.638315427</v>
      </c>
      <c r="G46" s="56">
        <f t="shared" si="7"/>
        <v>309054.67681124469</v>
      </c>
      <c r="H46" s="41">
        <f t="shared" si="8"/>
        <v>309054.67681124469</v>
      </c>
      <c r="I46" s="51">
        <f t="shared" si="1"/>
        <v>0</v>
      </c>
      <c r="J46" s="51"/>
      <c r="K46" s="112"/>
      <c r="L46" s="53">
        <f t="shared" si="9"/>
        <v>0</v>
      </c>
      <c r="M46" s="112"/>
      <c r="N46" s="53">
        <f t="shared" si="10"/>
        <v>0</v>
      </c>
      <c r="O46" s="53">
        <f t="shared" si="11"/>
        <v>0</v>
      </c>
      <c r="P46" s="1"/>
    </row>
    <row r="47" spans="2:16" ht="12.5">
      <c r="B47" t="str">
        <f t="shared" si="0"/>
        <v/>
      </c>
      <c r="C47" s="49">
        <f>IF(D11="","-",+C46+1)</f>
        <v>2055</v>
      </c>
      <c r="D47" s="54">
        <f>IF(F46+SUM(E$17:E46)=D$10,F46,D$10-SUM(E$17:E46))</f>
        <v>210768.638315427</v>
      </c>
      <c r="E47" s="55">
        <f t="shared" si="5"/>
        <v>210768.638315427</v>
      </c>
      <c r="F47" s="54">
        <f t="shared" si="6"/>
        <v>0</v>
      </c>
      <c r="G47" s="56">
        <f t="shared" si="7"/>
        <v>222311.59733322306</v>
      </c>
      <c r="H47" s="41">
        <f t="shared" si="8"/>
        <v>222311.59733322306</v>
      </c>
      <c r="I47" s="51">
        <f t="shared" si="1"/>
        <v>0</v>
      </c>
      <c r="J47" s="51"/>
      <c r="K47" s="112"/>
      <c r="L47" s="53">
        <f t="shared" si="9"/>
        <v>0</v>
      </c>
      <c r="M47" s="112"/>
      <c r="N47" s="53">
        <f t="shared" si="10"/>
        <v>0</v>
      </c>
      <c r="O47" s="53">
        <f t="shared" si="11"/>
        <v>0</v>
      </c>
      <c r="P47" s="1"/>
    </row>
    <row r="48" spans="2:16" ht="12.5">
      <c r="B48" t="str">
        <f t="shared" si="0"/>
        <v/>
      </c>
      <c r="C48" s="49">
        <f>IF(D11="","-",+C47+1)</f>
        <v>2056</v>
      </c>
      <c r="D48" s="54">
        <f>IF(F47+SUM(E$17:E47)=D$10,F47,D$10-SUM(E$17:E47))</f>
        <v>0</v>
      </c>
      <c r="E48" s="55">
        <f t="shared" si="5"/>
        <v>0</v>
      </c>
      <c r="F48" s="54">
        <f t="shared" si="6"/>
        <v>0</v>
      </c>
      <c r="G48" s="56">
        <f t="shared" si="7"/>
        <v>0</v>
      </c>
      <c r="H48" s="41">
        <f t="shared" si="8"/>
        <v>0</v>
      </c>
      <c r="I48" s="51">
        <f t="shared" si="1"/>
        <v>0</v>
      </c>
      <c r="J48" s="51"/>
      <c r="K48" s="112"/>
      <c r="L48" s="53">
        <f t="shared" si="9"/>
        <v>0</v>
      </c>
      <c r="M48" s="112"/>
      <c r="N48" s="53">
        <f t="shared" si="10"/>
        <v>0</v>
      </c>
      <c r="O48" s="53">
        <f t="shared" si="11"/>
        <v>0</v>
      </c>
      <c r="P48" s="1"/>
    </row>
    <row r="49" spans="2:16" ht="12.5">
      <c r="B49" t="str">
        <f t="shared" si="0"/>
        <v/>
      </c>
      <c r="C49" s="49">
        <f>IF(D11="","-",+C48+1)</f>
        <v>2057</v>
      </c>
      <c r="D49" s="54">
        <f>IF(F48+SUM(E$17:E48)=D$10,F48,D$10-SUM(E$17:E48))</f>
        <v>0</v>
      </c>
      <c r="E49" s="55">
        <f t="shared" si="5"/>
        <v>0</v>
      </c>
      <c r="F49" s="54">
        <f t="shared" si="6"/>
        <v>0</v>
      </c>
      <c r="G49" s="56">
        <f t="shared" si="7"/>
        <v>0</v>
      </c>
      <c r="H49" s="41">
        <f t="shared" si="8"/>
        <v>0</v>
      </c>
      <c r="I49" s="51">
        <f t="shared" si="1"/>
        <v>0</v>
      </c>
      <c r="J49" s="51"/>
      <c r="K49" s="112"/>
      <c r="L49" s="53">
        <f t="shared" si="9"/>
        <v>0</v>
      </c>
      <c r="M49" s="112"/>
      <c r="N49" s="53">
        <f t="shared" si="10"/>
        <v>0</v>
      </c>
      <c r="O49" s="53">
        <f t="shared" si="11"/>
        <v>0</v>
      </c>
      <c r="P49" s="1"/>
    </row>
    <row r="50" spans="2:16" ht="12.5">
      <c r="B50" t="str">
        <f t="shared" si="0"/>
        <v/>
      </c>
      <c r="C50" s="49">
        <f>IF(D11="","-",+C49+1)</f>
        <v>2058</v>
      </c>
      <c r="D50" s="54">
        <f>IF(F49+SUM(E$17:E49)=D$10,F49,D$10-SUM(E$17:E49))</f>
        <v>0</v>
      </c>
      <c r="E50" s="55">
        <f t="shared" si="5"/>
        <v>0</v>
      </c>
      <c r="F50" s="54">
        <f t="shared" si="6"/>
        <v>0</v>
      </c>
      <c r="G50" s="56">
        <f t="shared" si="7"/>
        <v>0</v>
      </c>
      <c r="H50" s="41">
        <f t="shared" si="8"/>
        <v>0</v>
      </c>
      <c r="I50" s="51">
        <f t="shared" si="1"/>
        <v>0</v>
      </c>
      <c r="J50" s="51"/>
      <c r="K50" s="112"/>
      <c r="L50" s="53">
        <f t="shared" si="9"/>
        <v>0</v>
      </c>
      <c r="M50" s="112"/>
      <c r="N50" s="53">
        <f t="shared" si="10"/>
        <v>0</v>
      </c>
      <c r="O50" s="53">
        <f t="shared" si="11"/>
        <v>0</v>
      </c>
      <c r="P50" s="1"/>
    </row>
    <row r="51" spans="2:16" ht="12.5">
      <c r="B51" t="str">
        <f t="shared" si="0"/>
        <v/>
      </c>
      <c r="C51" s="49">
        <f>IF(D11="","-",+C50+1)</f>
        <v>2059</v>
      </c>
      <c r="D51" s="54">
        <f>IF(F50+SUM(E$17:E50)=D$10,F50,D$10-SUM(E$17:E50))</f>
        <v>0</v>
      </c>
      <c r="E51" s="55">
        <f t="shared" si="5"/>
        <v>0</v>
      </c>
      <c r="F51" s="54">
        <f t="shared" si="6"/>
        <v>0</v>
      </c>
      <c r="G51" s="56">
        <f t="shared" si="7"/>
        <v>0</v>
      </c>
      <c r="H51" s="41">
        <f t="shared" si="8"/>
        <v>0</v>
      </c>
      <c r="I51" s="51">
        <f t="shared" si="1"/>
        <v>0</v>
      </c>
      <c r="J51" s="51"/>
      <c r="K51" s="112"/>
      <c r="L51" s="53">
        <f t="shared" si="9"/>
        <v>0</v>
      </c>
      <c r="M51" s="112"/>
      <c r="N51" s="53">
        <f t="shared" si="10"/>
        <v>0</v>
      </c>
      <c r="O51" s="53">
        <f t="shared" si="11"/>
        <v>0</v>
      </c>
      <c r="P51" s="1"/>
    </row>
    <row r="52" spans="2:16" ht="12.5">
      <c r="B52" t="str">
        <f t="shared" si="0"/>
        <v/>
      </c>
      <c r="C52" s="49">
        <f>IF(D11="","-",+C51+1)</f>
        <v>2060</v>
      </c>
      <c r="D52" s="54">
        <f>IF(F51+SUM(E$17:E51)=D$10,F51,D$10-SUM(E$17:E51))</f>
        <v>0</v>
      </c>
      <c r="E52" s="55">
        <f t="shared" si="5"/>
        <v>0</v>
      </c>
      <c r="F52" s="54">
        <f t="shared" si="6"/>
        <v>0</v>
      </c>
      <c r="G52" s="56">
        <f t="shared" si="7"/>
        <v>0</v>
      </c>
      <c r="H52" s="41">
        <f t="shared" si="8"/>
        <v>0</v>
      </c>
      <c r="I52" s="51">
        <f t="shared" si="1"/>
        <v>0</v>
      </c>
      <c r="J52" s="51"/>
      <c r="K52" s="112"/>
      <c r="L52" s="53">
        <f t="shared" si="9"/>
        <v>0</v>
      </c>
      <c r="M52" s="112"/>
      <c r="N52" s="53">
        <f t="shared" si="10"/>
        <v>0</v>
      </c>
      <c r="O52" s="53">
        <f t="shared" si="11"/>
        <v>0</v>
      </c>
      <c r="P52" s="1"/>
    </row>
    <row r="53" spans="2:16" ht="12.5">
      <c r="B53" t="str">
        <f t="shared" si="0"/>
        <v/>
      </c>
      <c r="C53" s="49">
        <f>IF(D11="","-",+C52+1)</f>
        <v>2061</v>
      </c>
      <c r="D53" s="54">
        <f>IF(F52+SUM(E$17:E52)=D$10,F52,D$10-SUM(E$17:E52))</f>
        <v>0</v>
      </c>
      <c r="E53" s="55">
        <f t="shared" si="5"/>
        <v>0</v>
      </c>
      <c r="F53" s="54">
        <f t="shared" si="6"/>
        <v>0</v>
      </c>
      <c r="G53" s="56">
        <f t="shared" si="7"/>
        <v>0</v>
      </c>
      <c r="H53" s="41">
        <f t="shared" si="8"/>
        <v>0</v>
      </c>
      <c r="I53" s="51">
        <f t="shared" si="1"/>
        <v>0</v>
      </c>
      <c r="J53" s="51"/>
      <c r="K53" s="112"/>
      <c r="L53" s="53">
        <f t="shared" si="9"/>
        <v>0</v>
      </c>
      <c r="M53" s="112"/>
      <c r="N53" s="53">
        <f t="shared" si="10"/>
        <v>0</v>
      </c>
      <c r="O53" s="53">
        <f t="shared" si="11"/>
        <v>0</v>
      </c>
      <c r="P53" s="1"/>
    </row>
    <row r="54" spans="2:16" ht="12.5">
      <c r="B54" t="str">
        <f t="shared" si="0"/>
        <v/>
      </c>
      <c r="C54" s="49">
        <f>IF(D11="","-",+C53+1)</f>
        <v>2062</v>
      </c>
      <c r="D54" s="54">
        <f>IF(F53+SUM(E$17:E53)=D$10,F53,D$10-SUM(E$17:E53))</f>
        <v>0</v>
      </c>
      <c r="E54" s="55">
        <f t="shared" si="5"/>
        <v>0</v>
      </c>
      <c r="F54" s="54">
        <f t="shared" si="6"/>
        <v>0</v>
      </c>
      <c r="G54" s="56">
        <f t="shared" si="7"/>
        <v>0</v>
      </c>
      <c r="H54" s="41">
        <f t="shared" si="8"/>
        <v>0</v>
      </c>
      <c r="I54" s="51">
        <f t="shared" si="1"/>
        <v>0</v>
      </c>
      <c r="J54" s="51"/>
      <c r="K54" s="112"/>
      <c r="L54" s="53">
        <f t="shared" si="9"/>
        <v>0</v>
      </c>
      <c r="M54" s="112"/>
      <c r="N54" s="53">
        <f t="shared" si="10"/>
        <v>0</v>
      </c>
      <c r="O54" s="53">
        <f t="shared" si="11"/>
        <v>0</v>
      </c>
      <c r="P54" s="1"/>
    </row>
    <row r="55" spans="2:16" ht="12.5">
      <c r="B55" t="str">
        <f t="shared" si="0"/>
        <v/>
      </c>
      <c r="C55" s="49">
        <f>IF(D11="","-",+C54+1)</f>
        <v>2063</v>
      </c>
      <c r="D55" s="54">
        <f>IF(F54+SUM(E$17:E54)=D$10,F54,D$10-SUM(E$17:E54))</f>
        <v>0</v>
      </c>
      <c r="E55" s="55">
        <f t="shared" si="5"/>
        <v>0</v>
      </c>
      <c r="F55" s="54">
        <f t="shared" si="6"/>
        <v>0</v>
      </c>
      <c r="G55" s="56">
        <f t="shared" si="7"/>
        <v>0</v>
      </c>
      <c r="H55" s="41">
        <f t="shared" si="8"/>
        <v>0</v>
      </c>
      <c r="I55" s="51">
        <f t="shared" si="1"/>
        <v>0</v>
      </c>
      <c r="J55" s="51"/>
      <c r="K55" s="112"/>
      <c r="L55" s="53">
        <f t="shared" si="9"/>
        <v>0</v>
      </c>
      <c r="M55" s="112"/>
      <c r="N55" s="53">
        <f t="shared" si="10"/>
        <v>0</v>
      </c>
      <c r="O55" s="53">
        <f t="shared" si="11"/>
        <v>0</v>
      </c>
      <c r="P55" s="1"/>
    </row>
    <row r="56" spans="2:16" ht="12.5">
      <c r="B56" t="str">
        <f t="shared" si="0"/>
        <v/>
      </c>
      <c r="C56" s="49">
        <f>IF(D11="","-",+C55+1)</f>
        <v>2064</v>
      </c>
      <c r="D56" s="54">
        <f>IF(F55+SUM(E$17:E55)=D$10,F55,D$10-SUM(E$17:E55))</f>
        <v>0</v>
      </c>
      <c r="E56" s="55">
        <f t="shared" si="5"/>
        <v>0</v>
      </c>
      <c r="F56" s="54">
        <f t="shared" si="6"/>
        <v>0</v>
      </c>
      <c r="G56" s="56">
        <f t="shared" si="7"/>
        <v>0</v>
      </c>
      <c r="H56" s="41">
        <f t="shared" si="8"/>
        <v>0</v>
      </c>
      <c r="I56" s="51">
        <f t="shared" si="1"/>
        <v>0</v>
      </c>
      <c r="J56" s="51"/>
      <c r="K56" s="112"/>
      <c r="L56" s="53">
        <f t="shared" si="9"/>
        <v>0</v>
      </c>
      <c r="M56" s="112"/>
      <c r="N56" s="53">
        <f t="shared" si="10"/>
        <v>0</v>
      </c>
      <c r="O56" s="53">
        <f t="shared" si="11"/>
        <v>0</v>
      </c>
      <c r="P56" s="1"/>
    </row>
    <row r="57" spans="2:16" ht="12.5">
      <c r="B57" t="str">
        <f t="shared" si="0"/>
        <v/>
      </c>
      <c r="C57" s="49">
        <f>IF(D11="","-",+C56+1)</f>
        <v>2065</v>
      </c>
      <c r="D57" s="54">
        <f>IF(F56+SUM(E$17:E56)=D$10,F56,D$10-SUM(E$17:E56))</f>
        <v>0</v>
      </c>
      <c r="E57" s="55">
        <f t="shared" si="5"/>
        <v>0</v>
      </c>
      <c r="F57" s="54">
        <f t="shared" si="6"/>
        <v>0</v>
      </c>
      <c r="G57" s="56">
        <f t="shared" si="7"/>
        <v>0</v>
      </c>
      <c r="H57" s="41">
        <f t="shared" si="8"/>
        <v>0</v>
      </c>
      <c r="I57" s="51">
        <f t="shared" si="1"/>
        <v>0</v>
      </c>
      <c r="J57" s="51"/>
      <c r="K57" s="112"/>
      <c r="L57" s="53">
        <f t="shared" si="9"/>
        <v>0</v>
      </c>
      <c r="M57" s="112"/>
      <c r="N57" s="53">
        <f t="shared" si="10"/>
        <v>0</v>
      </c>
      <c r="O57" s="53">
        <f t="shared" si="11"/>
        <v>0</v>
      </c>
      <c r="P57" s="1"/>
    </row>
    <row r="58" spans="2:16" ht="12.5">
      <c r="B58" t="str">
        <f t="shared" si="0"/>
        <v/>
      </c>
      <c r="C58" s="49">
        <f>IF(D11="","-",+C57+1)</f>
        <v>2066</v>
      </c>
      <c r="D58" s="54">
        <f>IF(F57+SUM(E$17:E57)=D$10,F57,D$10-SUM(E$17:E57))</f>
        <v>0</v>
      </c>
      <c r="E58" s="55">
        <f t="shared" si="5"/>
        <v>0</v>
      </c>
      <c r="F58" s="54">
        <f t="shared" si="6"/>
        <v>0</v>
      </c>
      <c r="G58" s="56">
        <f t="shared" si="7"/>
        <v>0</v>
      </c>
      <c r="H58" s="41">
        <f t="shared" si="8"/>
        <v>0</v>
      </c>
      <c r="I58" s="51">
        <f t="shared" si="1"/>
        <v>0</v>
      </c>
      <c r="J58" s="51"/>
      <c r="K58" s="112"/>
      <c r="L58" s="53">
        <f t="shared" si="9"/>
        <v>0</v>
      </c>
      <c r="M58" s="112"/>
      <c r="N58" s="53">
        <f t="shared" si="10"/>
        <v>0</v>
      </c>
      <c r="O58" s="53">
        <f t="shared" si="11"/>
        <v>0</v>
      </c>
      <c r="P58" s="1"/>
    </row>
    <row r="59" spans="2:16" ht="12.5">
      <c r="B59" t="str">
        <f t="shared" si="0"/>
        <v/>
      </c>
      <c r="C59" s="49">
        <f>IF(D11="","-",+C58+1)</f>
        <v>2067</v>
      </c>
      <c r="D59" s="54">
        <f>IF(F58+SUM(E$17:E58)=D$10,F58,D$10-SUM(E$17:E58))</f>
        <v>0</v>
      </c>
      <c r="E59" s="55">
        <f t="shared" si="5"/>
        <v>0</v>
      </c>
      <c r="F59" s="54">
        <f t="shared" si="6"/>
        <v>0</v>
      </c>
      <c r="G59" s="56">
        <f t="shared" si="7"/>
        <v>0</v>
      </c>
      <c r="H59" s="41">
        <f t="shared" si="8"/>
        <v>0</v>
      </c>
      <c r="I59" s="51">
        <f t="shared" si="1"/>
        <v>0</v>
      </c>
      <c r="J59" s="51"/>
      <c r="K59" s="112"/>
      <c r="L59" s="53">
        <f t="shared" si="9"/>
        <v>0</v>
      </c>
      <c r="M59" s="112"/>
      <c r="N59" s="53">
        <f t="shared" si="10"/>
        <v>0</v>
      </c>
      <c r="O59" s="53">
        <f t="shared" si="11"/>
        <v>0</v>
      </c>
      <c r="P59" s="1"/>
    </row>
    <row r="60" spans="2:16" ht="12.5">
      <c r="B60" t="str">
        <f t="shared" si="0"/>
        <v/>
      </c>
      <c r="C60" s="49">
        <f>IF(D11="","-",+C59+1)</f>
        <v>2068</v>
      </c>
      <c r="D60" s="54">
        <f>IF(F59+SUM(E$17:E59)=D$10,F59,D$10-SUM(E$17:E59))</f>
        <v>0</v>
      </c>
      <c r="E60" s="55">
        <f t="shared" si="5"/>
        <v>0</v>
      </c>
      <c r="F60" s="54">
        <f t="shared" si="6"/>
        <v>0</v>
      </c>
      <c r="G60" s="56">
        <f t="shared" si="7"/>
        <v>0</v>
      </c>
      <c r="H60" s="41">
        <f t="shared" si="8"/>
        <v>0</v>
      </c>
      <c r="I60" s="51">
        <f t="shared" si="1"/>
        <v>0</v>
      </c>
      <c r="J60" s="51"/>
      <c r="K60" s="112"/>
      <c r="L60" s="53">
        <f t="shared" si="9"/>
        <v>0</v>
      </c>
      <c r="M60" s="112"/>
      <c r="N60" s="53">
        <f t="shared" si="10"/>
        <v>0</v>
      </c>
      <c r="O60" s="53">
        <f t="shared" si="11"/>
        <v>0</v>
      </c>
      <c r="P60" s="1"/>
    </row>
    <row r="61" spans="2:16" ht="12.5">
      <c r="B61" t="str">
        <f t="shared" si="0"/>
        <v/>
      </c>
      <c r="C61" s="49">
        <f>IF(D11="","-",+C60+1)</f>
        <v>2069</v>
      </c>
      <c r="D61" s="54">
        <f>IF(F60+SUM(E$17:E60)=D$10,F60,D$10-SUM(E$17:E60))</f>
        <v>0</v>
      </c>
      <c r="E61" s="55">
        <f t="shared" si="5"/>
        <v>0</v>
      </c>
      <c r="F61" s="54">
        <f t="shared" si="6"/>
        <v>0</v>
      </c>
      <c r="G61" s="57">
        <f t="shared" si="7"/>
        <v>0</v>
      </c>
      <c r="H61" s="41">
        <f t="shared" si="8"/>
        <v>0</v>
      </c>
      <c r="I61" s="51">
        <f t="shared" si="1"/>
        <v>0</v>
      </c>
      <c r="J61" s="51"/>
      <c r="K61" s="112"/>
      <c r="L61" s="53">
        <f t="shared" si="9"/>
        <v>0</v>
      </c>
      <c r="M61" s="112"/>
      <c r="N61" s="53">
        <f t="shared" si="10"/>
        <v>0</v>
      </c>
      <c r="O61" s="53">
        <f t="shared" si="11"/>
        <v>0</v>
      </c>
      <c r="P61" s="1"/>
    </row>
    <row r="62" spans="2:16" ht="12.5">
      <c r="B62" t="str">
        <f t="shared" si="0"/>
        <v/>
      </c>
      <c r="C62" s="49">
        <f>IF(D11="","-",+C61+1)</f>
        <v>2070</v>
      </c>
      <c r="D62" s="54">
        <f>IF(F61+SUM(E$17:E61)=D$10,F61,D$10-SUM(E$17:E61))</f>
        <v>0</v>
      </c>
      <c r="E62" s="55">
        <f t="shared" si="5"/>
        <v>0</v>
      </c>
      <c r="F62" s="54">
        <f t="shared" si="6"/>
        <v>0</v>
      </c>
      <c r="G62" s="57">
        <f t="shared" si="7"/>
        <v>0</v>
      </c>
      <c r="H62" s="41">
        <f t="shared" si="8"/>
        <v>0</v>
      </c>
      <c r="I62" s="51">
        <f t="shared" si="1"/>
        <v>0</v>
      </c>
      <c r="J62" s="51"/>
      <c r="K62" s="112"/>
      <c r="L62" s="53">
        <f t="shared" si="9"/>
        <v>0</v>
      </c>
      <c r="M62" s="112"/>
      <c r="N62" s="53">
        <f t="shared" si="10"/>
        <v>0</v>
      </c>
      <c r="O62" s="53">
        <f t="shared" si="11"/>
        <v>0</v>
      </c>
      <c r="P62" s="1"/>
    </row>
    <row r="63" spans="2:16" ht="12.5">
      <c r="B63" t="str">
        <f t="shared" si="0"/>
        <v/>
      </c>
      <c r="C63" s="49">
        <f>IF(D11="","-",+C62+1)</f>
        <v>2071</v>
      </c>
      <c r="D63" s="54">
        <f>IF(F62+SUM(E$17:E62)=D$10,F62,D$10-SUM(E$17:E62))</f>
        <v>0</v>
      </c>
      <c r="E63" s="55">
        <f t="shared" si="5"/>
        <v>0</v>
      </c>
      <c r="F63" s="54">
        <f t="shared" si="6"/>
        <v>0</v>
      </c>
      <c r="G63" s="57">
        <f t="shared" si="7"/>
        <v>0</v>
      </c>
      <c r="H63" s="41">
        <f t="shared" si="8"/>
        <v>0</v>
      </c>
      <c r="I63" s="51">
        <f t="shared" si="1"/>
        <v>0</v>
      </c>
      <c r="J63" s="51"/>
      <c r="K63" s="112"/>
      <c r="L63" s="53">
        <f t="shared" si="9"/>
        <v>0</v>
      </c>
      <c r="M63" s="112"/>
      <c r="N63" s="53">
        <f t="shared" si="10"/>
        <v>0</v>
      </c>
      <c r="O63" s="53">
        <f t="shared" si="11"/>
        <v>0</v>
      </c>
      <c r="P63" s="1"/>
    </row>
    <row r="64" spans="2:16" ht="12.5">
      <c r="B64" t="str">
        <f t="shared" si="0"/>
        <v/>
      </c>
      <c r="C64" s="49">
        <f>IF(D11="","-",+C63+1)</f>
        <v>2072</v>
      </c>
      <c r="D64" s="54">
        <f>IF(F63+SUM(E$17:E63)=D$10,F63,D$10-SUM(E$17:E63))</f>
        <v>0</v>
      </c>
      <c r="E64" s="55">
        <f t="shared" si="5"/>
        <v>0</v>
      </c>
      <c r="F64" s="54">
        <f t="shared" si="6"/>
        <v>0</v>
      </c>
      <c r="G64" s="57">
        <f t="shared" si="7"/>
        <v>0</v>
      </c>
      <c r="H64" s="41">
        <f t="shared" si="8"/>
        <v>0</v>
      </c>
      <c r="I64" s="51">
        <f t="shared" si="1"/>
        <v>0</v>
      </c>
      <c r="J64" s="51"/>
      <c r="K64" s="112"/>
      <c r="L64" s="53">
        <f t="shared" si="9"/>
        <v>0</v>
      </c>
      <c r="M64" s="112"/>
      <c r="N64" s="53">
        <f t="shared" si="10"/>
        <v>0</v>
      </c>
      <c r="O64" s="53">
        <f t="shared" si="11"/>
        <v>0</v>
      </c>
      <c r="P64" s="1"/>
    </row>
    <row r="65" spans="2:16" ht="12.5">
      <c r="B65" t="str">
        <f t="shared" si="0"/>
        <v/>
      </c>
      <c r="C65" s="49">
        <f>IF(D11="","-",+C64+1)</f>
        <v>2073</v>
      </c>
      <c r="D65" s="54">
        <f>IF(F64+SUM(E$17:E64)=D$10,F64,D$10-SUM(E$17:E64))</f>
        <v>0</v>
      </c>
      <c r="E65" s="55">
        <f t="shared" si="5"/>
        <v>0</v>
      </c>
      <c r="F65" s="54">
        <f t="shared" si="6"/>
        <v>0</v>
      </c>
      <c r="G65" s="57">
        <f t="shared" si="7"/>
        <v>0</v>
      </c>
      <c r="H65" s="41">
        <f t="shared" si="8"/>
        <v>0</v>
      </c>
      <c r="I65" s="51">
        <f t="shared" si="1"/>
        <v>0</v>
      </c>
      <c r="J65" s="51"/>
      <c r="K65" s="112"/>
      <c r="L65" s="53">
        <f t="shared" si="9"/>
        <v>0</v>
      </c>
      <c r="M65" s="112"/>
      <c r="N65" s="53">
        <f t="shared" si="10"/>
        <v>0</v>
      </c>
      <c r="O65" s="53">
        <f t="shared" si="11"/>
        <v>0</v>
      </c>
      <c r="P65" s="1"/>
    </row>
    <row r="66" spans="2:16" ht="12.5">
      <c r="B66" t="str">
        <f t="shared" si="0"/>
        <v/>
      </c>
      <c r="C66" s="49">
        <f>IF(D11="","-",+C65+1)</f>
        <v>2074</v>
      </c>
      <c r="D66" s="54">
        <f>IF(F65+SUM(E$17:E65)=D$10,F65,D$10-SUM(E$17:E65))</f>
        <v>0</v>
      </c>
      <c r="E66" s="55">
        <f t="shared" si="5"/>
        <v>0</v>
      </c>
      <c r="F66" s="54">
        <f t="shared" si="6"/>
        <v>0</v>
      </c>
      <c r="G66" s="57">
        <f t="shared" si="7"/>
        <v>0</v>
      </c>
      <c r="H66" s="41">
        <f t="shared" si="8"/>
        <v>0</v>
      </c>
      <c r="I66" s="51">
        <f t="shared" si="1"/>
        <v>0</v>
      </c>
      <c r="J66" s="51"/>
      <c r="K66" s="112"/>
      <c r="L66" s="53">
        <f t="shared" si="9"/>
        <v>0</v>
      </c>
      <c r="M66" s="112"/>
      <c r="N66" s="53">
        <f t="shared" si="10"/>
        <v>0</v>
      </c>
      <c r="O66" s="53">
        <f t="shared" si="11"/>
        <v>0</v>
      </c>
      <c r="P66" s="1"/>
    </row>
    <row r="67" spans="2:16" ht="12.5">
      <c r="B67" t="str">
        <f t="shared" si="0"/>
        <v/>
      </c>
      <c r="C67" s="49">
        <f>IF(D11="","-",+C66+1)</f>
        <v>2075</v>
      </c>
      <c r="D67" s="54">
        <f>IF(F66+SUM(E$17:E66)=D$10,F66,D$10-SUM(E$17:E66))</f>
        <v>0</v>
      </c>
      <c r="E67" s="55">
        <f t="shared" si="5"/>
        <v>0</v>
      </c>
      <c r="F67" s="54">
        <f t="shared" si="6"/>
        <v>0</v>
      </c>
      <c r="G67" s="57">
        <f t="shared" si="7"/>
        <v>0</v>
      </c>
      <c r="H67" s="41">
        <f t="shared" si="8"/>
        <v>0</v>
      </c>
      <c r="I67" s="51">
        <f t="shared" si="1"/>
        <v>0</v>
      </c>
      <c r="J67" s="51"/>
      <c r="K67" s="112"/>
      <c r="L67" s="53">
        <f t="shared" si="9"/>
        <v>0</v>
      </c>
      <c r="M67" s="112"/>
      <c r="N67" s="53">
        <f t="shared" si="10"/>
        <v>0</v>
      </c>
      <c r="O67" s="53">
        <f t="shared" si="11"/>
        <v>0</v>
      </c>
      <c r="P67" s="1"/>
    </row>
    <row r="68" spans="2:16" ht="12.5">
      <c r="B68" t="str">
        <f t="shared" si="0"/>
        <v/>
      </c>
      <c r="C68" s="49">
        <f>IF(D11="","-",+C67+1)</f>
        <v>2076</v>
      </c>
      <c r="D68" s="54">
        <f>IF(F67+SUM(E$17:E67)=D$10,F67,D$10-SUM(E$17:E67))</f>
        <v>0</v>
      </c>
      <c r="E68" s="55">
        <f t="shared" si="5"/>
        <v>0</v>
      </c>
      <c r="F68" s="54">
        <f t="shared" si="6"/>
        <v>0</v>
      </c>
      <c r="G68" s="57">
        <f t="shared" si="7"/>
        <v>0</v>
      </c>
      <c r="H68" s="41">
        <f t="shared" si="8"/>
        <v>0</v>
      </c>
      <c r="I68" s="51">
        <f t="shared" si="1"/>
        <v>0</v>
      </c>
      <c r="J68" s="51"/>
      <c r="K68" s="112"/>
      <c r="L68" s="53">
        <f t="shared" si="9"/>
        <v>0</v>
      </c>
      <c r="M68" s="112"/>
      <c r="N68" s="53">
        <f t="shared" si="10"/>
        <v>0</v>
      </c>
      <c r="O68" s="53">
        <f t="shared" si="11"/>
        <v>0</v>
      </c>
      <c r="P68" s="1"/>
    </row>
    <row r="69" spans="2:16" ht="12.5">
      <c r="B69" t="str">
        <f t="shared" si="0"/>
        <v/>
      </c>
      <c r="C69" s="49">
        <f>IF(D11="","-",+C68+1)</f>
        <v>2077</v>
      </c>
      <c r="D69" s="54">
        <f>IF(F68+SUM(E$17:E68)=D$10,F68,D$10-SUM(E$17:E68))</f>
        <v>0</v>
      </c>
      <c r="E69" s="55">
        <f t="shared" si="5"/>
        <v>0</v>
      </c>
      <c r="F69" s="54">
        <f t="shared" si="6"/>
        <v>0</v>
      </c>
      <c r="G69" s="57">
        <f t="shared" si="7"/>
        <v>0</v>
      </c>
      <c r="H69" s="41">
        <f t="shared" si="8"/>
        <v>0</v>
      </c>
      <c r="I69" s="51">
        <f t="shared" si="1"/>
        <v>0</v>
      </c>
      <c r="J69" s="51"/>
      <c r="K69" s="112"/>
      <c r="L69" s="53">
        <f t="shared" si="9"/>
        <v>0</v>
      </c>
      <c r="M69" s="112"/>
      <c r="N69" s="53">
        <f t="shared" si="10"/>
        <v>0</v>
      </c>
      <c r="O69" s="53">
        <f t="shared" si="11"/>
        <v>0</v>
      </c>
      <c r="P69" s="1"/>
    </row>
    <row r="70" spans="2:16" ht="12.5">
      <c r="B70" t="str">
        <f t="shared" si="0"/>
        <v/>
      </c>
      <c r="C70" s="49">
        <f>IF(D11="","-",+C69+1)</f>
        <v>2078</v>
      </c>
      <c r="D70" s="54">
        <f>IF(F69+SUM(E$17:E69)=D$10,F69,D$10-SUM(E$17:E69))</f>
        <v>0</v>
      </c>
      <c r="E70" s="55">
        <f t="shared" si="5"/>
        <v>0</v>
      </c>
      <c r="F70" s="54">
        <f t="shared" si="6"/>
        <v>0</v>
      </c>
      <c r="G70" s="57">
        <f t="shared" si="7"/>
        <v>0</v>
      </c>
      <c r="H70" s="41">
        <f t="shared" si="8"/>
        <v>0</v>
      </c>
      <c r="I70" s="51">
        <f t="shared" si="1"/>
        <v>0</v>
      </c>
      <c r="J70" s="51"/>
      <c r="K70" s="112"/>
      <c r="L70" s="53">
        <f t="shared" si="9"/>
        <v>0</v>
      </c>
      <c r="M70" s="112"/>
      <c r="N70" s="53">
        <f t="shared" si="10"/>
        <v>0</v>
      </c>
      <c r="O70" s="53">
        <f t="shared" si="11"/>
        <v>0</v>
      </c>
      <c r="P70" s="1"/>
    </row>
    <row r="71" spans="2:16" ht="12.5">
      <c r="B71" t="str">
        <f t="shared" si="0"/>
        <v/>
      </c>
      <c r="C71" s="49">
        <f>IF(D11="","-",+C70+1)</f>
        <v>2079</v>
      </c>
      <c r="D71" s="54">
        <f>IF(F70+SUM(E$17:E70)=D$10,F70,D$10-SUM(E$17:E70))</f>
        <v>0</v>
      </c>
      <c r="E71" s="55">
        <f t="shared" si="5"/>
        <v>0</v>
      </c>
      <c r="F71" s="54">
        <f t="shared" si="6"/>
        <v>0</v>
      </c>
      <c r="G71" s="57">
        <f t="shared" si="7"/>
        <v>0</v>
      </c>
      <c r="H71" s="41">
        <f t="shared" si="8"/>
        <v>0</v>
      </c>
      <c r="I71" s="51">
        <f t="shared" si="1"/>
        <v>0</v>
      </c>
      <c r="J71" s="51"/>
      <c r="K71" s="112"/>
      <c r="L71" s="53">
        <f t="shared" si="9"/>
        <v>0</v>
      </c>
      <c r="M71" s="112"/>
      <c r="N71" s="53">
        <f t="shared" si="10"/>
        <v>0</v>
      </c>
      <c r="O71" s="53">
        <f t="shared" si="11"/>
        <v>0</v>
      </c>
      <c r="P71" s="1"/>
    </row>
    <row r="72" spans="2:16" ht="12.5">
      <c r="C72" s="49">
        <f>IF(D12="","-",+C71+1)</f>
        <v>2080</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2081</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8133616.9517355608</v>
      </c>
      <c r="F74" s="13"/>
      <c r="G74" s="13">
        <f>SUM(G17:G73)</f>
        <v>21505747.022664901</v>
      </c>
      <c r="H74" s="13">
        <f>SUM(H17:H73)</f>
        <v>21505747.022664901</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25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5">
      <c r="C89" s="6"/>
      <c r="D89" s="2"/>
      <c r="E89" s="1"/>
      <c r="F89" s="1"/>
      <c r="G89" s="1"/>
      <c r="H89" s="1"/>
      <c r="I89" s="20"/>
      <c r="J89" s="20"/>
      <c r="K89" s="106"/>
      <c r="L89" s="107" t="s">
        <v>254</v>
      </c>
      <c r="M89" s="69">
        <f>IF(J93&lt;D11,0,VLOOKUP(J93,C100:P155,6))</f>
        <v>0</v>
      </c>
      <c r="N89" s="69">
        <f>IF(J93&lt;D11,0,VLOOKUP(J93,C100:P155,7))</f>
        <v>0</v>
      </c>
      <c r="O89" s="70">
        <f>+N89-M89</f>
        <v>0</v>
      </c>
      <c r="P89" s="1"/>
    </row>
    <row r="90" spans="1:16" ht="13.5" thickBot="1">
      <c r="C90" s="25" t="s">
        <v>82</v>
      </c>
      <c r="D90" s="96" t="str">
        <f>+D7</f>
        <v>Sooner - Wekiwa 345 kV Terminal Upgrades</v>
      </c>
      <c r="E90" s="1"/>
      <c r="F90" s="1"/>
      <c r="G90" s="1"/>
      <c r="H90" s="1"/>
      <c r="I90" s="3"/>
      <c r="J90" s="3"/>
      <c r="K90" s="108"/>
      <c r="L90" s="109" t="s">
        <v>135</v>
      </c>
      <c r="M90" s="72">
        <f>+M89-M88</f>
        <v>0</v>
      </c>
      <c r="N90" s="72">
        <f>+N89-N88</f>
        <v>0</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TP2019146</v>
      </c>
      <c r="E92" s="75"/>
      <c r="F92" s="75"/>
      <c r="G92" s="75"/>
      <c r="H92" s="75"/>
      <c r="I92" s="75"/>
      <c r="J92" s="75"/>
    </row>
    <row r="93" spans="1:16" ht="13">
      <c r="C93" s="34" t="s">
        <v>49</v>
      </c>
      <c r="D93" s="85">
        <v>0</v>
      </c>
      <c r="E93" s="1" t="s">
        <v>84</v>
      </c>
      <c r="H93" s="2"/>
      <c r="I93" s="2"/>
      <c r="J93" s="36">
        <f>+'OKT.WS.G.BPU.ATRR.True-up'!M16</f>
        <v>2024</v>
      </c>
      <c r="K93" s="33"/>
      <c r="L93" s="13" t="s">
        <v>85</v>
      </c>
      <c r="P93" s="1"/>
    </row>
    <row r="94" spans="1:16" ht="12.5">
      <c r="C94" s="34" t="s">
        <v>52</v>
      </c>
      <c r="D94" s="85">
        <f>IF(D11="","",D11)</f>
        <v>2025</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6</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0</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2.5">
      <c r="B100" t="str">
        <f t="shared" ref="B100:B155" si="12">IF(D100=F99,"","IU")</f>
        <v>IU</v>
      </c>
      <c r="C100" s="49">
        <f>IF(D94= "","-",D94)</f>
        <v>2025</v>
      </c>
      <c r="D100" s="11">
        <f>IF(D94=C100,0,IF(D93&lt;100000,0,D93))</f>
        <v>0</v>
      </c>
      <c r="E100" s="56">
        <f>IF(D93&lt;100000,0,J$97/12*(12-D95))</f>
        <v>0</v>
      </c>
      <c r="F100" s="54">
        <f>IF(D94=C100,+D93-E100,+D100-E100)</f>
        <v>0</v>
      </c>
      <c r="G100" s="81">
        <f>+(F100+D100)/2</f>
        <v>0</v>
      </c>
      <c r="H100" s="81">
        <f t="shared" ref="H100:H155" si="13">+J$95*G100+E100</f>
        <v>0</v>
      </c>
      <c r="I100" s="81">
        <f>+J$96*G100+E100</f>
        <v>0</v>
      </c>
      <c r="J100" s="53">
        <f t="shared" ref="J100:J131" si="14">+I100-H100</f>
        <v>0</v>
      </c>
      <c r="K100" s="53"/>
      <c r="L100" s="111"/>
      <c r="M100" s="52">
        <f t="shared" ref="M100:M131" si="15">IF(L100&lt;&gt;0,+H100-L100,0)</f>
        <v>0</v>
      </c>
      <c r="N100" s="111"/>
      <c r="O100" s="52">
        <f t="shared" ref="O100:O131" si="16">IF(N100&lt;&gt;0,+I100-N100,0)</f>
        <v>0</v>
      </c>
      <c r="P100" s="52">
        <f t="shared" ref="P100:P131" si="17">+O100-M100</f>
        <v>0</v>
      </c>
    </row>
    <row r="101" spans="1:16" ht="12.5">
      <c r="B101" t="str">
        <f t="shared" si="12"/>
        <v/>
      </c>
      <c r="C101" s="49">
        <f>IF(D94="","-",+C100+1)</f>
        <v>2026</v>
      </c>
      <c r="D101" s="11">
        <f>IF(F100+SUM(E$100:E100)=D$93,F100,D$93-SUM(E$100:E100))</f>
        <v>0</v>
      </c>
      <c r="E101" s="55">
        <f t="shared" ref="E101:E155" si="18">IF(+J$97&lt;F100,J$97,D101)</f>
        <v>0</v>
      </c>
      <c r="F101" s="54">
        <f t="shared" ref="F101:F155" si="19">+D101-E101</f>
        <v>0</v>
      </c>
      <c r="G101" s="54">
        <f t="shared" ref="G101:G155" si="20">+(F101+D101)/2</f>
        <v>0</v>
      </c>
      <c r="H101" s="110">
        <f t="shared" si="13"/>
        <v>0</v>
      </c>
      <c r="I101" s="119">
        <f t="shared" ref="I101:I155" si="21">+J$96*G101+E101</f>
        <v>0</v>
      </c>
      <c r="J101" s="53">
        <f t="shared" si="14"/>
        <v>0</v>
      </c>
      <c r="K101" s="53"/>
      <c r="L101" s="112"/>
      <c r="M101" s="53">
        <f t="shared" si="15"/>
        <v>0</v>
      </c>
      <c r="N101" s="112"/>
      <c r="O101" s="53">
        <f t="shared" si="16"/>
        <v>0</v>
      </c>
      <c r="P101" s="53">
        <f t="shared" si="17"/>
        <v>0</v>
      </c>
    </row>
    <row r="102" spans="1:16" ht="12.5">
      <c r="B102" t="str">
        <f t="shared" si="12"/>
        <v/>
      </c>
      <c r="C102" s="49">
        <f>IF(D94="","-",+C101+1)</f>
        <v>2027</v>
      </c>
      <c r="D102" s="11">
        <f>IF(F101+SUM(E$100:E101)=D$93,F101,D$93-SUM(E$100:E101))</f>
        <v>0</v>
      </c>
      <c r="E102" s="55">
        <f t="shared" si="18"/>
        <v>0</v>
      </c>
      <c r="F102" s="54">
        <f t="shared" si="19"/>
        <v>0</v>
      </c>
      <c r="G102" s="54">
        <f t="shared" si="20"/>
        <v>0</v>
      </c>
      <c r="H102" s="110">
        <f t="shared" si="13"/>
        <v>0</v>
      </c>
      <c r="I102" s="119">
        <f t="shared" si="21"/>
        <v>0</v>
      </c>
      <c r="J102" s="53">
        <f t="shared" si="14"/>
        <v>0</v>
      </c>
      <c r="K102" s="53"/>
      <c r="L102" s="112"/>
      <c r="M102" s="53">
        <f t="shared" si="15"/>
        <v>0</v>
      </c>
      <c r="N102" s="112"/>
      <c r="O102" s="53">
        <f t="shared" si="16"/>
        <v>0</v>
      </c>
      <c r="P102" s="53">
        <f t="shared" si="17"/>
        <v>0</v>
      </c>
    </row>
    <row r="103" spans="1:16" ht="12.5">
      <c r="B103" t="str">
        <f t="shared" si="12"/>
        <v/>
      </c>
      <c r="C103" s="49">
        <f>IF(D94="","-",+C102+1)</f>
        <v>2028</v>
      </c>
      <c r="D103" s="11">
        <f>IF(F102+SUM(E$100:E102)=D$93,F102,D$93-SUM(E$100:E102))</f>
        <v>0</v>
      </c>
      <c r="E103" s="55">
        <f t="shared" si="18"/>
        <v>0</v>
      </c>
      <c r="F103" s="54">
        <f t="shared" si="19"/>
        <v>0</v>
      </c>
      <c r="G103" s="54">
        <f t="shared" si="20"/>
        <v>0</v>
      </c>
      <c r="H103" s="110">
        <f t="shared" si="13"/>
        <v>0</v>
      </c>
      <c r="I103" s="119">
        <f t="shared" si="21"/>
        <v>0</v>
      </c>
      <c r="J103" s="53">
        <f t="shared" si="14"/>
        <v>0</v>
      </c>
      <c r="K103" s="53"/>
      <c r="L103" s="112"/>
      <c r="M103" s="53">
        <f t="shared" si="15"/>
        <v>0</v>
      </c>
      <c r="N103" s="112"/>
      <c r="O103" s="53">
        <f t="shared" si="16"/>
        <v>0</v>
      </c>
      <c r="P103" s="53">
        <f t="shared" si="17"/>
        <v>0</v>
      </c>
    </row>
    <row r="104" spans="1:16" ht="12.5">
      <c r="B104" t="str">
        <f t="shared" si="12"/>
        <v/>
      </c>
      <c r="C104" s="49">
        <f>IF(D94="","-",+C103+1)</f>
        <v>2029</v>
      </c>
      <c r="D104" s="11">
        <f>IF(F103+SUM(E$100:E103)=D$93,F103,D$93-SUM(E$100:E103))</f>
        <v>0</v>
      </c>
      <c r="E104" s="55">
        <f t="shared" si="18"/>
        <v>0</v>
      </c>
      <c r="F104" s="54">
        <f t="shared" si="19"/>
        <v>0</v>
      </c>
      <c r="G104" s="54">
        <f t="shared" si="20"/>
        <v>0</v>
      </c>
      <c r="H104" s="110">
        <f t="shared" si="13"/>
        <v>0</v>
      </c>
      <c r="I104" s="119">
        <f t="shared" si="21"/>
        <v>0</v>
      </c>
      <c r="J104" s="53">
        <f t="shared" si="14"/>
        <v>0</v>
      </c>
      <c r="K104" s="53"/>
      <c r="L104" s="112"/>
      <c r="M104" s="53">
        <f t="shared" si="15"/>
        <v>0</v>
      </c>
      <c r="N104" s="112"/>
      <c r="O104" s="53">
        <f t="shared" si="16"/>
        <v>0</v>
      </c>
      <c r="P104" s="53">
        <f t="shared" si="17"/>
        <v>0</v>
      </c>
    </row>
    <row r="105" spans="1:16" ht="12.5">
      <c r="B105" t="str">
        <f t="shared" si="12"/>
        <v/>
      </c>
      <c r="C105" s="49">
        <f>IF(D94="","-",+C104+1)</f>
        <v>2030</v>
      </c>
      <c r="D105" s="11">
        <f>IF(F104+SUM(E$100:E104)=D$93,F104,D$93-SUM(E$100:E104))</f>
        <v>0</v>
      </c>
      <c r="E105" s="55">
        <f t="shared" si="18"/>
        <v>0</v>
      </c>
      <c r="F105" s="54">
        <f t="shared" si="19"/>
        <v>0</v>
      </c>
      <c r="G105" s="54">
        <f t="shared" si="20"/>
        <v>0</v>
      </c>
      <c r="H105" s="110">
        <f t="shared" si="13"/>
        <v>0</v>
      </c>
      <c r="I105" s="119">
        <f t="shared" si="21"/>
        <v>0</v>
      </c>
      <c r="J105" s="53">
        <f t="shared" si="14"/>
        <v>0</v>
      </c>
      <c r="K105" s="53"/>
      <c r="L105" s="112"/>
      <c r="M105" s="53">
        <f t="shared" si="15"/>
        <v>0</v>
      </c>
      <c r="N105" s="112"/>
      <c r="O105" s="53">
        <f t="shared" si="16"/>
        <v>0</v>
      </c>
      <c r="P105" s="53">
        <f t="shared" si="17"/>
        <v>0</v>
      </c>
    </row>
    <row r="106" spans="1:16" ht="12.5">
      <c r="B106" t="str">
        <f t="shared" si="12"/>
        <v/>
      </c>
      <c r="C106" s="49">
        <f>IF(D94="","-",+C105+1)</f>
        <v>2031</v>
      </c>
      <c r="D106" s="11">
        <f>IF(F105+SUM(E$100:E105)=D$93,F105,D$93-SUM(E$100:E105))</f>
        <v>0</v>
      </c>
      <c r="E106" s="55">
        <f t="shared" si="18"/>
        <v>0</v>
      </c>
      <c r="F106" s="54">
        <f t="shared" si="19"/>
        <v>0</v>
      </c>
      <c r="G106" s="54">
        <f t="shared" si="20"/>
        <v>0</v>
      </c>
      <c r="H106" s="110">
        <f t="shared" si="13"/>
        <v>0</v>
      </c>
      <c r="I106" s="119">
        <f t="shared" si="21"/>
        <v>0</v>
      </c>
      <c r="J106" s="53">
        <f t="shared" si="14"/>
        <v>0</v>
      </c>
      <c r="K106" s="53"/>
      <c r="L106" s="112"/>
      <c r="M106" s="53">
        <f t="shared" si="15"/>
        <v>0</v>
      </c>
      <c r="N106" s="112"/>
      <c r="O106" s="53">
        <f t="shared" si="16"/>
        <v>0</v>
      </c>
      <c r="P106" s="53">
        <f t="shared" si="17"/>
        <v>0</v>
      </c>
    </row>
    <row r="107" spans="1:16" ht="12.5">
      <c r="B107" t="str">
        <f t="shared" si="12"/>
        <v/>
      </c>
      <c r="C107" s="49">
        <f>IF(D94="","-",+C106+1)</f>
        <v>2032</v>
      </c>
      <c r="D107" s="11">
        <f>IF(F106+SUM(E$100:E106)=D$93,F106,D$93-SUM(E$100:E106))</f>
        <v>0</v>
      </c>
      <c r="E107" s="55">
        <f t="shared" si="18"/>
        <v>0</v>
      </c>
      <c r="F107" s="54">
        <f t="shared" si="19"/>
        <v>0</v>
      </c>
      <c r="G107" s="54">
        <f t="shared" si="20"/>
        <v>0</v>
      </c>
      <c r="H107" s="110">
        <f t="shared" si="13"/>
        <v>0</v>
      </c>
      <c r="I107" s="119">
        <f t="shared" si="21"/>
        <v>0</v>
      </c>
      <c r="J107" s="53">
        <f t="shared" si="14"/>
        <v>0</v>
      </c>
      <c r="K107" s="53"/>
      <c r="L107" s="112"/>
      <c r="M107" s="53">
        <f t="shared" si="15"/>
        <v>0</v>
      </c>
      <c r="N107" s="112"/>
      <c r="O107" s="53">
        <f t="shared" si="16"/>
        <v>0</v>
      </c>
      <c r="P107" s="53">
        <f t="shared" si="17"/>
        <v>0</v>
      </c>
    </row>
    <row r="108" spans="1:16" ht="12.5">
      <c r="B108" t="str">
        <f t="shared" si="12"/>
        <v/>
      </c>
      <c r="C108" s="49">
        <f>IF(D94="","-",+C107+1)</f>
        <v>2033</v>
      </c>
      <c r="D108" s="11">
        <f>IF(F107+SUM(E$100:E107)=D$93,F107,D$93-SUM(E$100:E107))</f>
        <v>0</v>
      </c>
      <c r="E108" s="55">
        <f t="shared" si="18"/>
        <v>0</v>
      </c>
      <c r="F108" s="54">
        <f t="shared" si="19"/>
        <v>0</v>
      </c>
      <c r="G108" s="54">
        <f t="shared" si="20"/>
        <v>0</v>
      </c>
      <c r="H108" s="110">
        <f t="shared" si="13"/>
        <v>0</v>
      </c>
      <c r="I108" s="119">
        <f t="shared" si="21"/>
        <v>0</v>
      </c>
      <c r="J108" s="53">
        <f t="shared" si="14"/>
        <v>0</v>
      </c>
      <c r="K108" s="53"/>
      <c r="L108" s="112"/>
      <c r="M108" s="53">
        <f t="shared" si="15"/>
        <v>0</v>
      </c>
      <c r="N108" s="112"/>
      <c r="O108" s="53">
        <f t="shared" si="16"/>
        <v>0</v>
      </c>
      <c r="P108" s="53">
        <f t="shared" si="17"/>
        <v>0</v>
      </c>
    </row>
    <row r="109" spans="1:16" ht="12.5">
      <c r="B109" t="str">
        <f t="shared" si="12"/>
        <v/>
      </c>
      <c r="C109" s="49">
        <f>IF(D94="","-",+C108+1)</f>
        <v>2034</v>
      </c>
      <c r="D109" s="11">
        <f>IF(F108+SUM(E$100:E108)=D$93,F108,D$93-SUM(E$100:E108))</f>
        <v>0</v>
      </c>
      <c r="E109" s="55">
        <f t="shared" si="18"/>
        <v>0</v>
      </c>
      <c r="F109" s="54">
        <f t="shared" si="19"/>
        <v>0</v>
      </c>
      <c r="G109" s="54">
        <f t="shared" si="20"/>
        <v>0</v>
      </c>
      <c r="H109" s="110">
        <f t="shared" si="13"/>
        <v>0</v>
      </c>
      <c r="I109" s="119">
        <f t="shared" si="21"/>
        <v>0</v>
      </c>
      <c r="J109" s="53">
        <f t="shared" si="14"/>
        <v>0</v>
      </c>
      <c r="K109" s="53"/>
      <c r="L109" s="112"/>
      <c r="M109" s="53">
        <f t="shared" si="15"/>
        <v>0</v>
      </c>
      <c r="N109" s="112"/>
      <c r="O109" s="53">
        <f t="shared" si="16"/>
        <v>0</v>
      </c>
      <c r="P109" s="53">
        <f t="shared" si="17"/>
        <v>0</v>
      </c>
    </row>
    <row r="110" spans="1:16" ht="12.5">
      <c r="B110" t="str">
        <f t="shared" si="12"/>
        <v/>
      </c>
      <c r="C110" s="49">
        <f>IF(D94="","-",+C109+1)</f>
        <v>2035</v>
      </c>
      <c r="D110" s="11">
        <f>IF(F109+SUM(E$100:E109)=D$93,F109,D$93-SUM(E$100:E109))</f>
        <v>0</v>
      </c>
      <c r="E110" s="55">
        <f t="shared" si="18"/>
        <v>0</v>
      </c>
      <c r="F110" s="54">
        <f t="shared" si="19"/>
        <v>0</v>
      </c>
      <c r="G110" s="54">
        <f t="shared" si="20"/>
        <v>0</v>
      </c>
      <c r="H110" s="110">
        <f t="shared" si="13"/>
        <v>0</v>
      </c>
      <c r="I110" s="119">
        <f t="shared" si="21"/>
        <v>0</v>
      </c>
      <c r="J110" s="53">
        <f t="shared" si="14"/>
        <v>0</v>
      </c>
      <c r="K110" s="53"/>
      <c r="L110" s="112"/>
      <c r="M110" s="53">
        <f t="shared" si="15"/>
        <v>0</v>
      </c>
      <c r="N110" s="112"/>
      <c r="O110" s="53">
        <f t="shared" si="16"/>
        <v>0</v>
      </c>
      <c r="P110" s="53">
        <f t="shared" si="17"/>
        <v>0</v>
      </c>
    </row>
    <row r="111" spans="1:16" ht="12.5">
      <c r="B111" t="str">
        <f t="shared" si="12"/>
        <v/>
      </c>
      <c r="C111" s="49">
        <f>IF(D94="","-",+C110+1)</f>
        <v>2036</v>
      </c>
      <c r="D111" s="11">
        <f>IF(F110+SUM(E$100:E110)=D$93,F110,D$93-SUM(E$100:E110))</f>
        <v>0</v>
      </c>
      <c r="E111" s="55">
        <f t="shared" si="18"/>
        <v>0</v>
      </c>
      <c r="F111" s="54">
        <f t="shared" si="19"/>
        <v>0</v>
      </c>
      <c r="G111" s="54">
        <f t="shared" si="20"/>
        <v>0</v>
      </c>
      <c r="H111" s="110">
        <f t="shared" si="13"/>
        <v>0</v>
      </c>
      <c r="I111" s="119">
        <f t="shared" si="21"/>
        <v>0</v>
      </c>
      <c r="J111" s="53">
        <f t="shared" si="14"/>
        <v>0</v>
      </c>
      <c r="K111" s="53"/>
      <c r="L111" s="112"/>
      <c r="M111" s="53">
        <f t="shared" si="15"/>
        <v>0</v>
      </c>
      <c r="N111" s="112"/>
      <c r="O111" s="53">
        <f t="shared" si="16"/>
        <v>0</v>
      </c>
      <c r="P111" s="53">
        <f t="shared" si="17"/>
        <v>0</v>
      </c>
    </row>
    <row r="112" spans="1:16" ht="12.5">
      <c r="B112" t="str">
        <f t="shared" si="12"/>
        <v/>
      </c>
      <c r="C112" s="49">
        <f>IF(D94="","-",+C111+1)</f>
        <v>2037</v>
      </c>
      <c r="D112" s="11">
        <f>IF(F111+SUM(E$100:E111)=D$93,F111,D$93-SUM(E$100:E111))</f>
        <v>0</v>
      </c>
      <c r="E112" s="55">
        <f t="shared" si="18"/>
        <v>0</v>
      </c>
      <c r="F112" s="54">
        <f t="shared" si="19"/>
        <v>0</v>
      </c>
      <c r="G112" s="54">
        <f t="shared" si="20"/>
        <v>0</v>
      </c>
      <c r="H112" s="110">
        <f t="shared" si="13"/>
        <v>0</v>
      </c>
      <c r="I112" s="119">
        <f t="shared" si="21"/>
        <v>0</v>
      </c>
      <c r="J112" s="53">
        <f t="shared" si="14"/>
        <v>0</v>
      </c>
      <c r="K112" s="53"/>
      <c r="L112" s="112"/>
      <c r="M112" s="53">
        <f t="shared" si="15"/>
        <v>0</v>
      </c>
      <c r="N112" s="112"/>
      <c r="O112" s="53">
        <f t="shared" si="16"/>
        <v>0</v>
      </c>
      <c r="P112" s="53">
        <f t="shared" si="17"/>
        <v>0</v>
      </c>
    </row>
    <row r="113" spans="2:16" ht="12.5">
      <c r="B113" t="str">
        <f t="shared" si="12"/>
        <v/>
      </c>
      <c r="C113" s="49">
        <f>IF(D94="","-",+C112+1)</f>
        <v>2038</v>
      </c>
      <c r="D113" s="11">
        <f>IF(F112+SUM(E$100:E112)=D$93,F112,D$93-SUM(E$100:E112))</f>
        <v>0</v>
      </c>
      <c r="E113" s="55">
        <f t="shared" si="18"/>
        <v>0</v>
      </c>
      <c r="F113" s="54">
        <f t="shared" si="19"/>
        <v>0</v>
      </c>
      <c r="G113" s="54">
        <f t="shared" si="20"/>
        <v>0</v>
      </c>
      <c r="H113" s="110">
        <f t="shared" si="13"/>
        <v>0</v>
      </c>
      <c r="I113" s="119">
        <f t="shared" si="21"/>
        <v>0</v>
      </c>
      <c r="J113" s="53">
        <f t="shared" si="14"/>
        <v>0</v>
      </c>
      <c r="K113" s="53"/>
      <c r="L113" s="112"/>
      <c r="M113" s="53">
        <f t="shared" si="15"/>
        <v>0</v>
      </c>
      <c r="N113" s="112"/>
      <c r="O113" s="53">
        <f t="shared" si="16"/>
        <v>0</v>
      </c>
      <c r="P113" s="53">
        <f t="shared" si="17"/>
        <v>0</v>
      </c>
    </row>
    <row r="114" spans="2:16" ht="12.5">
      <c r="B114" t="str">
        <f t="shared" si="12"/>
        <v/>
      </c>
      <c r="C114" s="49">
        <f>IF(D94="","-",+C113+1)</f>
        <v>2039</v>
      </c>
      <c r="D114" s="11">
        <f>IF(F113+SUM(E$100:E113)=D$93,F113,D$93-SUM(E$100:E113))</f>
        <v>0</v>
      </c>
      <c r="E114" s="55">
        <f t="shared" si="18"/>
        <v>0</v>
      </c>
      <c r="F114" s="54">
        <f t="shared" si="19"/>
        <v>0</v>
      </c>
      <c r="G114" s="54">
        <f t="shared" si="20"/>
        <v>0</v>
      </c>
      <c r="H114" s="110">
        <f t="shared" si="13"/>
        <v>0</v>
      </c>
      <c r="I114" s="119">
        <f t="shared" si="21"/>
        <v>0</v>
      </c>
      <c r="J114" s="53">
        <f t="shared" si="14"/>
        <v>0</v>
      </c>
      <c r="K114" s="53"/>
      <c r="L114" s="112"/>
      <c r="M114" s="53">
        <f t="shared" si="15"/>
        <v>0</v>
      </c>
      <c r="N114" s="112"/>
      <c r="O114" s="53">
        <f t="shared" si="16"/>
        <v>0</v>
      </c>
      <c r="P114" s="53">
        <f t="shared" si="17"/>
        <v>0</v>
      </c>
    </row>
    <row r="115" spans="2:16" ht="12.5">
      <c r="B115" t="str">
        <f t="shared" si="12"/>
        <v/>
      </c>
      <c r="C115" s="49">
        <f>IF(D94="","-",+C114+1)</f>
        <v>2040</v>
      </c>
      <c r="D115" s="11">
        <f>IF(F114+SUM(E$100:E114)=D$93,F114,D$93-SUM(E$100:E114))</f>
        <v>0</v>
      </c>
      <c r="E115" s="55">
        <f t="shared" si="18"/>
        <v>0</v>
      </c>
      <c r="F115" s="54">
        <f t="shared" si="19"/>
        <v>0</v>
      </c>
      <c r="G115" s="54">
        <f t="shared" si="20"/>
        <v>0</v>
      </c>
      <c r="H115" s="110">
        <f t="shared" si="13"/>
        <v>0</v>
      </c>
      <c r="I115" s="119">
        <f t="shared" si="21"/>
        <v>0</v>
      </c>
      <c r="J115" s="53">
        <f t="shared" si="14"/>
        <v>0</v>
      </c>
      <c r="K115" s="53"/>
      <c r="L115" s="112"/>
      <c r="M115" s="53">
        <f t="shared" si="15"/>
        <v>0</v>
      </c>
      <c r="N115" s="112"/>
      <c r="O115" s="53">
        <f t="shared" si="16"/>
        <v>0</v>
      </c>
      <c r="P115" s="53">
        <f t="shared" si="17"/>
        <v>0</v>
      </c>
    </row>
    <row r="116" spans="2:16" ht="12.5">
      <c r="B116" t="str">
        <f t="shared" si="12"/>
        <v/>
      </c>
      <c r="C116" s="49">
        <f>IF(D94="","-",+C115+1)</f>
        <v>2041</v>
      </c>
      <c r="D116" s="11">
        <f>IF(F115+SUM(E$100:E115)=D$93,F115,D$93-SUM(E$100:E115))</f>
        <v>0</v>
      </c>
      <c r="E116" s="55">
        <f t="shared" si="18"/>
        <v>0</v>
      </c>
      <c r="F116" s="54">
        <f t="shared" si="19"/>
        <v>0</v>
      </c>
      <c r="G116" s="54">
        <f t="shared" si="20"/>
        <v>0</v>
      </c>
      <c r="H116" s="110">
        <f t="shared" si="13"/>
        <v>0</v>
      </c>
      <c r="I116" s="119">
        <f t="shared" si="21"/>
        <v>0</v>
      </c>
      <c r="J116" s="53">
        <f t="shared" si="14"/>
        <v>0</v>
      </c>
      <c r="K116" s="53"/>
      <c r="L116" s="112"/>
      <c r="M116" s="53">
        <f t="shared" si="15"/>
        <v>0</v>
      </c>
      <c r="N116" s="112"/>
      <c r="O116" s="53">
        <f t="shared" si="16"/>
        <v>0</v>
      </c>
      <c r="P116" s="53">
        <f t="shared" si="17"/>
        <v>0</v>
      </c>
    </row>
    <row r="117" spans="2:16" ht="12.5">
      <c r="B117" t="str">
        <f t="shared" si="12"/>
        <v/>
      </c>
      <c r="C117" s="49">
        <f>IF(D94="","-",+C116+1)</f>
        <v>2042</v>
      </c>
      <c r="D117" s="11">
        <f>IF(F116+SUM(E$100:E116)=D$93,F116,D$93-SUM(E$100:E116))</f>
        <v>0</v>
      </c>
      <c r="E117" s="55">
        <f t="shared" si="18"/>
        <v>0</v>
      </c>
      <c r="F117" s="54">
        <f t="shared" si="19"/>
        <v>0</v>
      </c>
      <c r="G117" s="54">
        <f t="shared" si="20"/>
        <v>0</v>
      </c>
      <c r="H117" s="110">
        <f t="shared" si="13"/>
        <v>0</v>
      </c>
      <c r="I117" s="119">
        <f t="shared" si="21"/>
        <v>0</v>
      </c>
      <c r="J117" s="53">
        <f t="shared" si="14"/>
        <v>0</v>
      </c>
      <c r="K117" s="53"/>
      <c r="L117" s="112"/>
      <c r="M117" s="53">
        <f t="shared" si="15"/>
        <v>0</v>
      </c>
      <c r="N117" s="112"/>
      <c r="O117" s="53">
        <f t="shared" si="16"/>
        <v>0</v>
      </c>
      <c r="P117" s="53">
        <f t="shared" si="17"/>
        <v>0</v>
      </c>
    </row>
    <row r="118" spans="2:16" ht="12.5">
      <c r="B118" t="str">
        <f t="shared" si="12"/>
        <v/>
      </c>
      <c r="C118" s="49">
        <f>IF(D94="","-",+C117+1)</f>
        <v>2043</v>
      </c>
      <c r="D118" s="11">
        <f>IF(F117+SUM(E$100:E117)=D$93,F117,D$93-SUM(E$100:E117))</f>
        <v>0</v>
      </c>
      <c r="E118" s="55">
        <f t="shared" si="18"/>
        <v>0</v>
      </c>
      <c r="F118" s="54">
        <f t="shared" si="19"/>
        <v>0</v>
      </c>
      <c r="G118" s="54">
        <f t="shared" si="20"/>
        <v>0</v>
      </c>
      <c r="H118" s="110">
        <f t="shared" si="13"/>
        <v>0</v>
      </c>
      <c r="I118" s="119">
        <f t="shared" si="21"/>
        <v>0</v>
      </c>
      <c r="J118" s="53">
        <f t="shared" si="14"/>
        <v>0</v>
      </c>
      <c r="K118" s="53"/>
      <c r="L118" s="112"/>
      <c r="M118" s="53">
        <f t="shared" si="15"/>
        <v>0</v>
      </c>
      <c r="N118" s="112"/>
      <c r="O118" s="53">
        <f t="shared" si="16"/>
        <v>0</v>
      </c>
      <c r="P118" s="53">
        <f t="shared" si="17"/>
        <v>0</v>
      </c>
    </row>
    <row r="119" spans="2:16" ht="12.5">
      <c r="B119" t="str">
        <f t="shared" si="12"/>
        <v/>
      </c>
      <c r="C119" s="49">
        <f>IF(D94="","-",+C118+1)</f>
        <v>2044</v>
      </c>
      <c r="D119" s="11">
        <f>IF(F118+SUM(E$100:E118)=D$93,F118,D$93-SUM(E$100:E118))</f>
        <v>0</v>
      </c>
      <c r="E119" s="55">
        <f t="shared" si="18"/>
        <v>0</v>
      </c>
      <c r="F119" s="54">
        <f t="shared" si="19"/>
        <v>0</v>
      </c>
      <c r="G119" s="54">
        <f t="shared" si="20"/>
        <v>0</v>
      </c>
      <c r="H119" s="110">
        <f t="shared" si="13"/>
        <v>0</v>
      </c>
      <c r="I119" s="119">
        <f t="shared" si="21"/>
        <v>0</v>
      </c>
      <c r="J119" s="53">
        <f t="shared" si="14"/>
        <v>0</v>
      </c>
      <c r="K119" s="53"/>
      <c r="L119" s="112"/>
      <c r="M119" s="53">
        <f t="shared" si="15"/>
        <v>0</v>
      </c>
      <c r="N119" s="112"/>
      <c r="O119" s="53">
        <f t="shared" si="16"/>
        <v>0</v>
      </c>
      <c r="P119" s="53">
        <f t="shared" si="17"/>
        <v>0</v>
      </c>
    </row>
    <row r="120" spans="2:16" ht="12.5">
      <c r="B120" t="str">
        <f t="shared" si="12"/>
        <v/>
      </c>
      <c r="C120" s="49">
        <f>IF(D94="","-",+C119+1)</f>
        <v>2045</v>
      </c>
      <c r="D120" s="11">
        <f>IF(F119+SUM(E$100:E119)=D$93,F119,D$93-SUM(E$100:E119))</f>
        <v>0</v>
      </c>
      <c r="E120" s="55">
        <f t="shared" si="18"/>
        <v>0</v>
      </c>
      <c r="F120" s="54">
        <f t="shared" si="19"/>
        <v>0</v>
      </c>
      <c r="G120" s="54">
        <f t="shared" si="20"/>
        <v>0</v>
      </c>
      <c r="H120" s="110">
        <f t="shared" si="13"/>
        <v>0</v>
      </c>
      <c r="I120" s="119">
        <f t="shared" si="21"/>
        <v>0</v>
      </c>
      <c r="J120" s="53">
        <f t="shared" si="14"/>
        <v>0</v>
      </c>
      <c r="K120" s="53"/>
      <c r="L120" s="112"/>
      <c r="M120" s="53">
        <f t="shared" si="15"/>
        <v>0</v>
      </c>
      <c r="N120" s="112"/>
      <c r="O120" s="53">
        <f t="shared" si="16"/>
        <v>0</v>
      </c>
      <c r="P120" s="53">
        <f t="shared" si="17"/>
        <v>0</v>
      </c>
    </row>
    <row r="121" spans="2:16" ht="12.5">
      <c r="B121" t="str">
        <f t="shared" si="12"/>
        <v/>
      </c>
      <c r="C121" s="49">
        <f>IF(D94="","-",+C120+1)</f>
        <v>2046</v>
      </c>
      <c r="D121" s="11">
        <f>IF(F120+SUM(E$100:E120)=D$93,F120,D$93-SUM(E$100:E120))</f>
        <v>0</v>
      </c>
      <c r="E121" s="55">
        <f t="shared" si="18"/>
        <v>0</v>
      </c>
      <c r="F121" s="54">
        <f t="shared" si="19"/>
        <v>0</v>
      </c>
      <c r="G121" s="54">
        <f t="shared" si="20"/>
        <v>0</v>
      </c>
      <c r="H121" s="110">
        <f t="shared" si="13"/>
        <v>0</v>
      </c>
      <c r="I121" s="119">
        <f t="shared" si="21"/>
        <v>0</v>
      </c>
      <c r="J121" s="53">
        <f t="shared" si="14"/>
        <v>0</v>
      </c>
      <c r="K121" s="53"/>
      <c r="L121" s="112"/>
      <c r="M121" s="53">
        <f t="shared" si="15"/>
        <v>0</v>
      </c>
      <c r="N121" s="112"/>
      <c r="O121" s="53">
        <f t="shared" si="16"/>
        <v>0</v>
      </c>
      <c r="P121" s="53">
        <f t="shared" si="17"/>
        <v>0</v>
      </c>
    </row>
    <row r="122" spans="2:16" ht="12.5">
      <c r="B122" t="str">
        <f t="shared" si="12"/>
        <v/>
      </c>
      <c r="C122" s="49">
        <f>IF(D94="","-",+C121+1)</f>
        <v>2047</v>
      </c>
      <c r="D122" s="11">
        <f>IF(F121+SUM(E$100:E121)=D$93,F121,D$93-SUM(E$100:E121))</f>
        <v>0</v>
      </c>
      <c r="E122" s="55">
        <f t="shared" si="18"/>
        <v>0</v>
      </c>
      <c r="F122" s="54">
        <f t="shared" si="19"/>
        <v>0</v>
      </c>
      <c r="G122" s="54">
        <f t="shared" si="20"/>
        <v>0</v>
      </c>
      <c r="H122" s="110">
        <f t="shared" si="13"/>
        <v>0</v>
      </c>
      <c r="I122" s="119">
        <f t="shared" si="21"/>
        <v>0</v>
      </c>
      <c r="J122" s="53">
        <f t="shared" si="14"/>
        <v>0</v>
      </c>
      <c r="K122" s="53"/>
      <c r="L122" s="112"/>
      <c r="M122" s="53">
        <f t="shared" si="15"/>
        <v>0</v>
      </c>
      <c r="N122" s="112"/>
      <c r="O122" s="53">
        <f t="shared" si="16"/>
        <v>0</v>
      </c>
      <c r="P122" s="53">
        <f t="shared" si="17"/>
        <v>0</v>
      </c>
    </row>
    <row r="123" spans="2:16" ht="12.5">
      <c r="B123" t="str">
        <f t="shared" si="12"/>
        <v/>
      </c>
      <c r="C123" s="49">
        <f>IF(D94="","-",+C122+1)</f>
        <v>2048</v>
      </c>
      <c r="D123" s="11">
        <f>IF(F122+SUM(E$100:E122)=D$93,F122,D$93-SUM(E$100:E122))</f>
        <v>0</v>
      </c>
      <c r="E123" s="55">
        <f t="shared" si="18"/>
        <v>0</v>
      </c>
      <c r="F123" s="54">
        <f t="shared" si="19"/>
        <v>0</v>
      </c>
      <c r="G123" s="54">
        <f t="shared" si="20"/>
        <v>0</v>
      </c>
      <c r="H123" s="110">
        <f t="shared" si="13"/>
        <v>0</v>
      </c>
      <c r="I123" s="119">
        <f t="shared" si="21"/>
        <v>0</v>
      </c>
      <c r="J123" s="53">
        <f t="shared" si="14"/>
        <v>0</v>
      </c>
      <c r="K123" s="53"/>
      <c r="L123" s="112"/>
      <c r="M123" s="53">
        <f t="shared" si="15"/>
        <v>0</v>
      </c>
      <c r="N123" s="112"/>
      <c r="O123" s="53">
        <f t="shared" si="16"/>
        <v>0</v>
      </c>
      <c r="P123" s="53">
        <f t="shared" si="17"/>
        <v>0</v>
      </c>
    </row>
    <row r="124" spans="2:16" ht="12.5">
      <c r="B124" t="str">
        <f t="shared" si="12"/>
        <v/>
      </c>
      <c r="C124" s="49">
        <f>IF(D94="","-",+C123+1)</f>
        <v>2049</v>
      </c>
      <c r="D124" s="11">
        <f>IF(F123+SUM(E$100:E123)=D$93,F123,D$93-SUM(E$100:E123))</f>
        <v>0</v>
      </c>
      <c r="E124" s="55">
        <f t="shared" si="18"/>
        <v>0</v>
      </c>
      <c r="F124" s="54">
        <f t="shared" si="19"/>
        <v>0</v>
      </c>
      <c r="G124" s="54">
        <f t="shared" si="20"/>
        <v>0</v>
      </c>
      <c r="H124" s="110">
        <f t="shared" si="13"/>
        <v>0</v>
      </c>
      <c r="I124" s="119">
        <f t="shared" si="21"/>
        <v>0</v>
      </c>
      <c r="J124" s="53">
        <f t="shared" si="14"/>
        <v>0</v>
      </c>
      <c r="K124" s="53"/>
      <c r="L124" s="112"/>
      <c r="M124" s="53">
        <f t="shared" si="15"/>
        <v>0</v>
      </c>
      <c r="N124" s="112"/>
      <c r="O124" s="53">
        <f t="shared" si="16"/>
        <v>0</v>
      </c>
      <c r="P124" s="53">
        <f t="shared" si="17"/>
        <v>0</v>
      </c>
    </row>
    <row r="125" spans="2:16" ht="12.5">
      <c r="B125" t="str">
        <f t="shared" si="12"/>
        <v/>
      </c>
      <c r="C125" s="49">
        <f>IF(D94="","-",+C124+1)</f>
        <v>2050</v>
      </c>
      <c r="D125" s="11">
        <f>IF(F124+SUM(E$100:E124)=D$93,F124,D$93-SUM(E$100:E124))</f>
        <v>0</v>
      </c>
      <c r="E125" s="55">
        <f t="shared" si="18"/>
        <v>0</v>
      </c>
      <c r="F125" s="54">
        <f t="shared" si="19"/>
        <v>0</v>
      </c>
      <c r="G125" s="54">
        <f t="shared" si="20"/>
        <v>0</v>
      </c>
      <c r="H125" s="110">
        <f t="shared" si="13"/>
        <v>0</v>
      </c>
      <c r="I125" s="119">
        <f t="shared" si="21"/>
        <v>0</v>
      </c>
      <c r="J125" s="53">
        <f t="shared" si="14"/>
        <v>0</v>
      </c>
      <c r="K125" s="53"/>
      <c r="L125" s="112"/>
      <c r="M125" s="53">
        <f t="shared" si="15"/>
        <v>0</v>
      </c>
      <c r="N125" s="112"/>
      <c r="O125" s="53">
        <f t="shared" si="16"/>
        <v>0</v>
      </c>
      <c r="P125" s="53">
        <f t="shared" si="17"/>
        <v>0</v>
      </c>
    </row>
    <row r="126" spans="2:16" ht="12.5">
      <c r="B126" t="str">
        <f t="shared" si="12"/>
        <v/>
      </c>
      <c r="C126" s="49">
        <f>IF(D94="","-",+C125+1)</f>
        <v>2051</v>
      </c>
      <c r="D126" s="11">
        <f>IF(F125+SUM(E$100:E125)=D$93,F125,D$93-SUM(E$100:E125))</f>
        <v>0</v>
      </c>
      <c r="E126" s="55">
        <f t="shared" si="18"/>
        <v>0</v>
      </c>
      <c r="F126" s="54">
        <f t="shared" si="19"/>
        <v>0</v>
      </c>
      <c r="G126" s="54">
        <f t="shared" si="20"/>
        <v>0</v>
      </c>
      <c r="H126" s="110">
        <f t="shared" si="13"/>
        <v>0</v>
      </c>
      <c r="I126" s="119">
        <f t="shared" si="21"/>
        <v>0</v>
      </c>
      <c r="J126" s="53">
        <f t="shared" si="14"/>
        <v>0</v>
      </c>
      <c r="K126" s="53"/>
      <c r="L126" s="112"/>
      <c r="M126" s="53">
        <f t="shared" si="15"/>
        <v>0</v>
      </c>
      <c r="N126" s="112"/>
      <c r="O126" s="53">
        <f t="shared" si="16"/>
        <v>0</v>
      </c>
      <c r="P126" s="53">
        <f t="shared" si="17"/>
        <v>0</v>
      </c>
    </row>
    <row r="127" spans="2:16" ht="12.5">
      <c r="B127" t="str">
        <f t="shared" si="12"/>
        <v/>
      </c>
      <c r="C127" s="49">
        <f>IF(D94="","-",+C126+1)</f>
        <v>2052</v>
      </c>
      <c r="D127" s="11">
        <f>IF(F126+SUM(E$100:E126)=D$93,F126,D$93-SUM(E$100:E126))</f>
        <v>0</v>
      </c>
      <c r="E127" s="55">
        <f t="shared" si="18"/>
        <v>0</v>
      </c>
      <c r="F127" s="54">
        <f t="shared" si="19"/>
        <v>0</v>
      </c>
      <c r="G127" s="54">
        <f t="shared" si="20"/>
        <v>0</v>
      </c>
      <c r="H127" s="110">
        <f t="shared" si="13"/>
        <v>0</v>
      </c>
      <c r="I127" s="119">
        <f t="shared" si="21"/>
        <v>0</v>
      </c>
      <c r="J127" s="53">
        <f t="shared" si="14"/>
        <v>0</v>
      </c>
      <c r="K127" s="53"/>
      <c r="L127" s="112"/>
      <c r="M127" s="53">
        <f t="shared" si="15"/>
        <v>0</v>
      </c>
      <c r="N127" s="112"/>
      <c r="O127" s="53">
        <f t="shared" si="16"/>
        <v>0</v>
      </c>
      <c r="P127" s="53">
        <f t="shared" si="17"/>
        <v>0</v>
      </c>
    </row>
    <row r="128" spans="2:16" ht="12.5">
      <c r="B128" t="str">
        <f t="shared" si="12"/>
        <v/>
      </c>
      <c r="C128" s="49">
        <f>IF(D94="","-",+C127+1)</f>
        <v>2053</v>
      </c>
      <c r="D128" s="11">
        <f>IF(F127+SUM(E$100:E127)=D$93,F127,D$93-SUM(E$100:E127))</f>
        <v>0</v>
      </c>
      <c r="E128" s="55">
        <f t="shared" si="18"/>
        <v>0</v>
      </c>
      <c r="F128" s="54">
        <f t="shared" si="19"/>
        <v>0</v>
      </c>
      <c r="G128" s="54">
        <f t="shared" si="20"/>
        <v>0</v>
      </c>
      <c r="H128" s="110">
        <f t="shared" si="13"/>
        <v>0</v>
      </c>
      <c r="I128" s="119">
        <f t="shared" si="21"/>
        <v>0</v>
      </c>
      <c r="J128" s="53">
        <f t="shared" si="14"/>
        <v>0</v>
      </c>
      <c r="K128" s="53"/>
      <c r="L128" s="112"/>
      <c r="M128" s="53">
        <f t="shared" si="15"/>
        <v>0</v>
      </c>
      <c r="N128" s="112"/>
      <c r="O128" s="53">
        <f t="shared" si="16"/>
        <v>0</v>
      </c>
      <c r="P128" s="53">
        <f t="shared" si="17"/>
        <v>0</v>
      </c>
    </row>
    <row r="129" spans="2:16" ht="12.5">
      <c r="B129" t="str">
        <f t="shared" si="12"/>
        <v/>
      </c>
      <c r="C129" s="49">
        <f>IF(D94="","-",+C128+1)</f>
        <v>2054</v>
      </c>
      <c r="D129" s="11">
        <f>IF(F128+SUM(E$100:E128)=D$93,F128,D$93-SUM(E$100:E128))</f>
        <v>0</v>
      </c>
      <c r="E129" s="55">
        <f t="shared" si="18"/>
        <v>0</v>
      </c>
      <c r="F129" s="54">
        <f t="shared" si="19"/>
        <v>0</v>
      </c>
      <c r="G129" s="54">
        <f t="shared" si="20"/>
        <v>0</v>
      </c>
      <c r="H129" s="110">
        <f t="shared" si="13"/>
        <v>0</v>
      </c>
      <c r="I129" s="119">
        <f t="shared" si="21"/>
        <v>0</v>
      </c>
      <c r="J129" s="53">
        <f t="shared" si="14"/>
        <v>0</v>
      </c>
      <c r="K129" s="53"/>
      <c r="L129" s="112"/>
      <c r="M129" s="53">
        <f t="shared" si="15"/>
        <v>0</v>
      </c>
      <c r="N129" s="112"/>
      <c r="O129" s="53">
        <f t="shared" si="16"/>
        <v>0</v>
      </c>
      <c r="P129" s="53">
        <f t="shared" si="17"/>
        <v>0</v>
      </c>
    </row>
    <row r="130" spans="2:16" ht="12.5">
      <c r="B130" t="str">
        <f t="shared" si="12"/>
        <v/>
      </c>
      <c r="C130" s="49">
        <f>IF(D94="","-",+C129+1)</f>
        <v>2055</v>
      </c>
      <c r="D130" s="11">
        <f>IF(F129+SUM(E$100:E129)=D$93,F129,D$93-SUM(E$100:E129))</f>
        <v>0</v>
      </c>
      <c r="E130" s="55">
        <f t="shared" si="18"/>
        <v>0</v>
      </c>
      <c r="F130" s="54">
        <f t="shared" si="19"/>
        <v>0</v>
      </c>
      <c r="G130" s="54">
        <f t="shared" si="20"/>
        <v>0</v>
      </c>
      <c r="H130" s="110">
        <f t="shared" si="13"/>
        <v>0</v>
      </c>
      <c r="I130" s="119">
        <f t="shared" si="21"/>
        <v>0</v>
      </c>
      <c r="J130" s="53">
        <f t="shared" si="14"/>
        <v>0</v>
      </c>
      <c r="K130" s="53"/>
      <c r="L130" s="112"/>
      <c r="M130" s="53">
        <f t="shared" si="15"/>
        <v>0</v>
      </c>
      <c r="N130" s="112"/>
      <c r="O130" s="53">
        <f t="shared" si="16"/>
        <v>0</v>
      </c>
      <c r="P130" s="53">
        <f t="shared" si="17"/>
        <v>0</v>
      </c>
    </row>
    <row r="131" spans="2:16" ht="12.5">
      <c r="B131" t="str">
        <f t="shared" si="12"/>
        <v/>
      </c>
      <c r="C131" s="49">
        <f>IF(D94="","-",+C130+1)</f>
        <v>2056</v>
      </c>
      <c r="D131" s="11">
        <f>IF(F130+SUM(E$100:E130)=D$93,F130,D$93-SUM(E$100:E130))</f>
        <v>0</v>
      </c>
      <c r="E131" s="55">
        <f t="shared" si="18"/>
        <v>0</v>
      </c>
      <c r="F131" s="54">
        <f t="shared" si="19"/>
        <v>0</v>
      </c>
      <c r="G131" s="54">
        <f t="shared" si="20"/>
        <v>0</v>
      </c>
      <c r="H131" s="110">
        <f t="shared" si="13"/>
        <v>0</v>
      </c>
      <c r="I131" s="119">
        <f t="shared" si="21"/>
        <v>0</v>
      </c>
      <c r="J131" s="53">
        <f t="shared" si="14"/>
        <v>0</v>
      </c>
      <c r="K131" s="53"/>
      <c r="L131" s="112"/>
      <c r="M131" s="53">
        <f t="shared" si="15"/>
        <v>0</v>
      </c>
      <c r="N131" s="112"/>
      <c r="O131" s="53">
        <f t="shared" si="16"/>
        <v>0</v>
      </c>
      <c r="P131" s="53">
        <f t="shared" si="17"/>
        <v>0</v>
      </c>
    </row>
    <row r="132" spans="2:16" ht="12.5">
      <c r="B132" t="str">
        <f t="shared" si="12"/>
        <v/>
      </c>
      <c r="C132" s="49">
        <f>IF(D94="","-",+C131+1)</f>
        <v>2057</v>
      </c>
      <c r="D132" s="11">
        <f>IF(F131+SUM(E$100:E131)=D$93,F131,D$93-SUM(E$100:E131))</f>
        <v>0</v>
      </c>
      <c r="E132" s="55">
        <f t="shared" si="18"/>
        <v>0</v>
      </c>
      <c r="F132" s="54">
        <f t="shared" si="19"/>
        <v>0</v>
      </c>
      <c r="G132" s="54">
        <f t="shared" si="20"/>
        <v>0</v>
      </c>
      <c r="H132" s="110">
        <f t="shared" si="13"/>
        <v>0</v>
      </c>
      <c r="I132" s="119">
        <f t="shared" si="21"/>
        <v>0</v>
      </c>
      <c r="J132" s="53">
        <f t="shared" ref="J132:J155" si="22">+I542-H542</f>
        <v>0</v>
      </c>
      <c r="K132" s="53"/>
      <c r="L132" s="112"/>
      <c r="M132" s="53">
        <f t="shared" ref="M132:M155" si="23">IF(L542&lt;&gt;0,+H542-L542,0)</f>
        <v>0</v>
      </c>
      <c r="N132" s="112"/>
      <c r="O132" s="53">
        <f t="shared" ref="O132:O155" si="24">IF(N542&lt;&gt;0,+I542-N542,0)</f>
        <v>0</v>
      </c>
      <c r="P132" s="53">
        <f t="shared" ref="P132:P155" si="25">+O542-M542</f>
        <v>0</v>
      </c>
    </row>
    <row r="133" spans="2:16" ht="12.5">
      <c r="B133" t="str">
        <f t="shared" si="12"/>
        <v/>
      </c>
      <c r="C133" s="49">
        <f>IF(D94="","-",+C132+1)</f>
        <v>2058</v>
      </c>
      <c r="D133" s="11">
        <f>IF(F132+SUM(E$100:E132)=D$93,F132,D$93-SUM(E$100:E132))</f>
        <v>0</v>
      </c>
      <c r="E133" s="55">
        <f t="shared" si="18"/>
        <v>0</v>
      </c>
      <c r="F133" s="54">
        <f t="shared" si="19"/>
        <v>0</v>
      </c>
      <c r="G133" s="54">
        <f t="shared" si="20"/>
        <v>0</v>
      </c>
      <c r="H133" s="110">
        <f t="shared" si="13"/>
        <v>0</v>
      </c>
      <c r="I133" s="119">
        <f t="shared" si="21"/>
        <v>0</v>
      </c>
      <c r="J133" s="53">
        <f t="shared" si="22"/>
        <v>0</v>
      </c>
      <c r="K133" s="53"/>
      <c r="L133" s="112"/>
      <c r="M133" s="53">
        <f t="shared" si="23"/>
        <v>0</v>
      </c>
      <c r="N133" s="112"/>
      <c r="O133" s="53">
        <f t="shared" si="24"/>
        <v>0</v>
      </c>
      <c r="P133" s="53">
        <f t="shared" si="25"/>
        <v>0</v>
      </c>
    </row>
    <row r="134" spans="2:16" ht="12.5">
      <c r="B134" t="str">
        <f t="shared" si="12"/>
        <v/>
      </c>
      <c r="C134" s="49">
        <f>IF(D94="","-",+C133+1)</f>
        <v>2059</v>
      </c>
      <c r="D134" s="11">
        <f>IF(F133+SUM(E$100:E133)=D$93,F133,D$93-SUM(E$100:E133))</f>
        <v>0</v>
      </c>
      <c r="E134" s="55">
        <f t="shared" si="18"/>
        <v>0</v>
      </c>
      <c r="F134" s="54">
        <f t="shared" si="19"/>
        <v>0</v>
      </c>
      <c r="G134" s="54">
        <f t="shared" si="20"/>
        <v>0</v>
      </c>
      <c r="H134" s="110">
        <f t="shared" si="13"/>
        <v>0</v>
      </c>
      <c r="I134" s="119">
        <f t="shared" si="21"/>
        <v>0</v>
      </c>
      <c r="J134" s="53">
        <f t="shared" si="22"/>
        <v>0</v>
      </c>
      <c r="K134" s="53"/>
      <c r="L134" s="112"/>
      <c r="M134" s="53">
        <f t="shared" si="23"/>
        <v>0</v>
      </c>
      <c r="N134" s="112"/>
      <c r="O134" s="53">
        <f t="shared" si="24"/>
        <v>0</v>
      </c>
      <c r="P134" s="53">
        <f t="shared" si="25"/>
        <v>0</v>
      </c>
    </row>
    <row r="135" spans="2:16" ht="12.5">
      <c r="B135" t="str">
        <f t="shared" si="12"/>
        <v/>
      </c>
      <c r="C135" s="49">
        <f>IF(D94="","-",+C134+1)</f>
        <v>2060</v>
      </c>
      <c r="D135" s="11">
        <f>IF(F134+SUM(E$100:E134)=D$93,F134,D$93-SUM(E$100:E134))</f>
        <v>0</v>
      </c>
      <c r="E135" s="55">
        <f t="shared" si="18"/>
        <v>0</v>
      </c>
      <c r="F135" s="54">
        <f t="shared" si="19"/>
        <v>0</v>
      </c>
      <c r="G135" s="54">
        <f t="shared" si="20"/>
        <v>0</v>
      </c>
      <c r="H135" s="110">
        <f t="shared" si="13"/>
        <v>0</v>
      </c>
      <c r="I135" s="119">
        <f t="shared" si="21"/>
        <v>0</v>
      </c>
      <c r="J135" s="53">
        <f t="shared" si="22"/>
        <v>0</v>
      </c>
      <c r="K135" s="53"/>
      <c r="L135" s="112"/>
      <c r="M135" s="53">
        <f t="shared" si="23"/>
        <v>0</v>
      </c>
      <c r="N135" s="112"/>
      <c r="O135" s="53">
        <f t="shared" si="24"/>
        <v>0</v>
      </c>
      <c r="P135" s="53">
        <f t="shared" si="25"/>
        <v>0</v>
      </c>
    </row>
    <row r="136" spans="2:16" ht="12.5">
      <c r="B136" t="str">
        <f t="shared" si="12"/>
        <v/>
      </c>
      <c r="C136" s="49">
        <f>IF(D94="","-",+C135+1)</f>
        <v>2061</v>
      </c>
      <c r="D136" s="11">
        <f>IF(F135+SUM(E$100:E135)=D$93,F135,D$93-SUM(E$100:E135))</f>
        <v>0</v>
      </c>
      <c r="E136" s="55">
        <f t="shared" si="18"/>
        <v>0</v>
      </c>
      <c r="F136" s="54">
        <f t="shared" si="19"/>
        <v>0</v>
      </c>
      <c r="G136" s="54">
        <f t="shared" si="20"/>
        <v>0</v>
      </c>
      <c r="H136" s="110">
        <f t="shared" si="13"/>
        <v>0</v>
      </c>
      <c r="I136" s="119">
        <f t="shared" si="21"/>
        <v>0</v>
      </c>
      <c r="J136" s="53">
        <f t="shared" si="22"/>
        <v>0</v>
      </c>
      <c r="K136" s="53"/>
      <c r="L136" s="112"/>
      <c r="M136" s="53">
        <f t="shared" si="23"/>
        <v>0</v>
      </c>
      <c r="N136" s="112"/>
      <c r="O136" s="53">
        <f t="shared" si="24"/>
        <v>0</v>
      </c>
      <c r="P136" s="53">
        <f t="shared" si="25"/>
        <v>0</v>
      </c>
    </row>
    <row r="137" spans="2:16" ht="12.5">
      <c r="B137" t="str">
        <f t="shared" si="12"/>
        <v/>
      </c>
      <c r="C137" s="49">
        <f>IF(D94="","-",+C136+1)</f>
        <v>2062</v>
      </c>
      <c r="D137" s="11">
        <f>IF(F136+SUM(E$100:E136)=D$93,F136,D$93-SUM(E$100:E136))</f>
        <v>0</v>
      </c>
      <c r="E137" s="55">
        <f t="shared" si="18"/>
        <v>0</v>
      </c>
      <c r="F137" s="54">
        <f t="shared" si="19"/>
        <v>0</v>
      </c>
      <c r="G137" s="54">
        <f t="shared" si="20"/>
        <v>0</v>
      </c>
      <c r="H137" s="110">
        <f t="shared" si="13"/>
        <v>0</v>
      </c>
      <c r="I137" s="119">
        <f t="shared" si="21"/>
        <v>0</v>
      </c>
      <c r="J137" s="53">
        <f t="shared" si="22"/>
        <v>0</v>
      </c>
      <c r="K137" s="53"/>
      <c r="L137" s="112"/>
      <c r="M137" s="53">
        <f t="shared" si="23"/>
        <v>0</v>
      </c>
      <c r="N137" s="112"/>
      <c r="O137" s="53">
        <f t="shared" si="24"/>
        <v>0</v>
      </c>
      <c r="P137" s="53">
        <f t="shared" si="25"/>
        <v>0</v>
      </c>
    </row>
    <row r="138" spans="2:16" ht="12.5">
      <c r="B138" t="str">
        <f t="shared" si="12"/>
        <v/>
      </c>
      <c r="C138" s="49">
        <f>IF(D94="","-",+C137+1)</f>
        <v>2063</v>
      </c>
      <c r="D138" s="11">
        <f>IF(F137+SUM(E$100:E137)=D$93,F137,D$93-SUM(E$100:E137))</f>
        <v>0</v>
      </c>
      <c r="E138" s="55">
        <f t="shared" si="18"/>
        <v>0</v>
      </c>
      <c r="F138" s="54">
        <f t="shared" si="19"/>
        <v>0</v>
      </c>
      <c r="G138" s="54">
        <f t="shared" si="20"/>
        <v>0</v>
      </c>
      <c r="H138" s="110">
        <f t="shared" si="13"/>
        <v>0</v>
      </c>
      <c r="I138" s="119">
        <f t="shared" si="21"/>
        <v>0</v>
      </c>
      <c r="J138" s="53">
        <f t="shared" si="22"/>
        <v>0</v>
      </c>
      <c r="K138" s="53"/>
      <c r="L138" s="112"/>
      <c r="M138" s="53">
        <f t="shared" si="23"/>
        <v>0</v>
      </c>
      <c r="N138" s="112"/>
      <c r="O138" s="53">
        <f t="shared" si="24"/>
        <v>0</v>
      </c>
      <c r="P138" s="53">
        <f t="shared" si="25"/>
        <v>0</v>
      </c>
    </row>
    <row r="139" spans="2:16" ht="12.5">
      <c r="B139" t="str">
        <f t="shared" si="12"/>
        <v/>
      </c>
      <c r="C139" s="49">
        <f>IF(D94="","-",+C138+1)</f>
        <v>2064</v>
      </c>
      <c r="D139" s="11">
        <f>IF(F138+SUM(E$100:E138)=D$93,F138,D$93-SUM(E$100:E138))</f>
        <v>0</v>
      </c>
      <c r="E139" s="55">
        <f t="shared" si="18"/>
        <v>0</v>
      </c>
      <c r="F139" s="54">
        <f t="shared" si="19"/>
        <v>0</v>
      </c>
      <c r="G139" s="54">
        <f t="shared" si="20"/>
        <v>0</v>
      </c>
      <c r="H139" s="110">
        <f t="shared" si="13"/>
        <v>0</v>
      </c>
      <c r="I139" s="119">
        <f t="shared" si="21"/>
        <v>0</v>
      </c>
      <c r="J139" s="53">
        <f t="shared" si="22"/>
        <v>0</v>
      </c>
      <c r="K139" s="53"/>
      <c r="L139" s="112"/>
      <c r="M139" s="53">
        <f t="shared" si="23"/>
        <v>0</v>
      </c>
      <c r="N139" s="112"/>
      <c r="O139" s="53">
        <f t="shared" si="24"/>
        <v>0</v>
      </c>
      <c r="P139" s="53">
        <f t="shared" si="25"/>
        <v>0</v>
      </c>
    </row>
    <row r="140" spans="2:16" ht="12.5">
      <c r="B140" t="str">
        <f t="shared" si="12"/>
        <v/>
      </c>
      <c r="C140" s="49">
        <f>IF(D94="","-",+C139+1)</f>
        <v>2065</v>
      </c>
      <c r="D140" s="11">
        <f>IF(F139+SUM(E$100:E139)=D$93,F139,D$93-SUM(E$100:E139))</f>
        <v>0</v>
      </c>
      <c r="E140" s="55">
        <f t="shared" si="18"/>
        <v>0</v>
      </c>
      <c r="F140" s="54">
        <f t="shared" si="19"/>
        <v>0</v>
      </c>
      <c r="G140" s="54">
        <f t="shared" si="20"/>
        <v>0</v>
      </c>
      <c r="H140" s="110">
        <f t="shared" si="13"/>
        <v>0</v>
      </c>
      <c r="I140" s="119">
        <f t="shared" si="21"/>
        <v>0</v>
      </c>
      <c r="J140" s="53">
        <f t="shared" si="22"/>
        <v>0</v>
      </c>
      <c r="K140" s="53"/>
      <c r="L140" s="112"/>
      <c r="M140" s="53">
        <f t="shared" si="23"/>
        <v>0</v>
      </c>
      <c r="N140" s="112"/>
      <c r="O140" s="53">
        <f t="shared" si="24"/>
        <v>0</v>
      </c>
      <c r="P140" s="53">
        <f t="shared" si="25"/>
        <v>0</v>
      </c>
    </row>
    <row r="141" spans="2:16" ht="12.5">
      <c r="B141" t="str">
        <f t="shared" si="12"/>
        <v/>
      </c>
      <c r="C141" s="49">
        <f>IF(D94="","-",+C140+1)</f>
        <v>2066</v>
      </c>
      <c r="D141" s="11">
        <f>IF(F140+SUM(E$100:E140)=D$93,F140,D$93-SUM(E$100:E140))</f>
        <v>0</v>
      </c>
      <c r="E141" s="55">
        <f t="shared" si="18"/>
        <v>0</v>
      </c>
      <c r="F141" s="54">
        <f t="shared" si="19"/>
        <v>0</v>
      </c>
      <c r="G141" s="54">
        <f t="shared" si="20"/>
        <v>0</v>
      </c>
      <c r="H141" s="110">
        <f t="shared" si="13"/>
        <v>0</v>
      </c>
      <c r="I141" s="119">
        <f t="shared" si="21"/>
        <v>0</v>
      </c>
      <c r="J141" s="53">
        <f t="shared" si="22"/>
        <v>0</v>
      </c>
      <c r="K141" s="53"/>
      <c r="L141" s="112"/>
      <c r="M141" s="53">
        <f t="shared" si="23"/>
        <v>0</v>
      </c>
      <c r="N141" s="112"/>
      <c r="O141" s="53">
        <f t="shared" si="24"/>
        <v>0</v>
      </c>
      <c r="P141" s="53">
        <f t="shared" si="25"/>
        <v>0</v>
      </c>
    </row>
    <row r="142" spans="2:16" ht="12.5">
      <c r="B142" t="str">
        <f t="shared" si="12"/>
        <v/>
      </c>
      <c r="C142" s="49">
        <f>IF(D94="","-",+C141+1)</f>
        <v>2067</v>
      </c>
      <c r="D142" s="11">
        <f>IF(F141+SUM(E$100:E141)=D$93,F141,D$93-SUM(E$100:E141))</f>
        <v>0</v>
      </c>
      <c r="E142" s="55">
        <f t="shared" si="18"/>
        <v>0</v>
      </c>
      <c r="F142" s="54">
        <f t="shared" si="19"/>
        <v>0</v>
      </c>
      <c r="G142" s="54">
        <f t="shared" si="20"/>
        <v>0</v>
      </c>
      <c r="H142" s="110">
        <f t="shared" si="13"/>
        <v>0</v>
      </c>
      <c r="I142" s="119">
        <f t="shared" si="21"/>
        <v>0</v>
      </c>
      <c r="J142" s="53">
        <f t="shared" si="22"/>
        <v>0</v>
      </c>
      <c r="K142" s="53"/>
      <c r="L142" s="112"/>
      <c r="M142" s="53">
        <f t="shared" si="23"/>
        <v>0</v>
      </c>
      <c r="N142" s="112"/>
      <c r="O142" s="53">
        <f t="shared" si="24"/>
        <v>0</v>
      </c>
      <c r="P142" s="53">
        <f t="shared" si="25"/>
        <v>0</v>
      </c>
    </row>
    <row r="143" spans="2:16" ht="12.5">
      <c r="B143" t="str">
        <f t="shared" si="12"/>
        <v/>
      </c>
      <c r="C143" s="49">
        <f>IF(D94="","-",+C142+1)</f>
        <v>2068</v>
      </c>
      <c r="D143" s="11">
        <f>IF(F142+SUM(E$100:E142)=D$93,F142,D$93-SUM(E$100:E142))</f>
        <v>0</v>
      </c>
      <c r="E143" s="55">
        <f t="shared" si="18"/>
        <v>0</v>
      </c>
      <c r="F143" s="54">
        <f t="shared" si="19"/>
        <v>0</v>
      </c>
      <c r="G143" s="54">
        <f t="shared" si="20"/>
        <v>0</v>
      </c>
      <c r="H143" s="110">
        <f t="shared" si="13"/>
        <v>0</v>
      </c>
      <c r="I143" s="119">
        <f t="shared" si="21"/>
        <v>0</v>
      </c>
      <c r="J143" s="53">
        <f t="shared" si="22"/>
        <v>0</v>
      </c>
      <c r="K143" s="53"/>
      <c r="L143" s="112"/>
      <c r="M143" s="53">
        <f t="shared" si="23"/>
        <v>0</v>
      </c>
      <c r="N143" s="112"/>
      <c r="O143" s="53">
        <f t="shared" si="24"/>
        <v>0</v>
      </c>
      <c r="P143" s="53">
        <f t="shared" si="25"/>
        <v>0</v>
      </c>
    </row>
    <row r="144" spans="2:16" ht="12.5">
      <c r="B144" t="str">
        <f t="shared" si="12"/>
        <v/>
      </c>
      <c r="C144" s="49">
        <f>IF(D94="","-",+C143+1)</f>
        <v>2069</v>
      </c>
      <c r="D144" s="11">
        <f>IF(F143+SUM(E$100:E143)=D$93,F143,D$93-SUM(E$100:E143))</f>
        <v>0</v>
      </c>
      <c r="E144" s="55">
        <f t="shared" si="18"/>
        <v>0</v>
      </c>
      <c r="F144" s="54">
        <f t="shared" si="19"/>
        <v>0</v>
      </c>
      <c r="G144" s="54">
        <f t="shared" si="20"/>
        <v>0</v>
      </c>
      <c r="H144" s="110">
        <f t="shared" si="13"/>
        <v>0</v>
      </c>
      <c r="I144" s="119">
        <f t="shared" si="21"/>
        <v>0</v>
      </c>
      <c r="J144" s="53">
        <f t="shared" si="22"/>
        <v>0</v>
      </c>
      <c r="K144" s="53"/>
      <c r="L144" s="112"/>
      <c r="M144" s="53">
        <f t="shared" si="23"/>
        <v>0</v>
      </c>
      <c r="N144" s="112"/>
      <c r="O144" s="53">
        <f t="shared" si="24"/>
        <v>0</v>
      </c>
      <c r="P144" s="53">
        <f t="shared" si="25"/>
        <v>0</v>
      </c>
    </row>
    <row r="145" spans="2:16" ht="12.5">
      <c r="B145" t="str">
        <f t="shared" si="12"/>
        <v/>
      </c>
      <c r="C145" s="49">
        <f>IF(D94="","-",+C144+1)</f>
        <v>2070</v>
      </c>
      <c r="D145" s="11">
        <f>IF(F144+SUM(E$100:E144)=D$93,F144,D$93-SUM(E$100:E144))</f>
        <v>0</v>
      </c>
      <c r="E145" s="55">
        <f t="shared" si="18"/>
        <v>0</v>
      </c>
      <c r="F145" s="54">
        <f t="shared" si="19"/>
        <v>0</v>
      </c>
      <c r="G145" s="54">
        <f t="shared" si="20"/>
        <v>0</v>
      </c>
      <c r="H145" s="110">
        <f t="shared" si="13"/>
        <v>0</v>
      </c>
      <c r="I145" s="119">
        <f t="shared" si="21"/>
        <v>0</v>
      </c>
      <c r="J145" s="53">
        <f t="shared" si="22"/>
        <v>0</v>
      </c>
      <c r="K145" s="53"/>
      <c r="L145" s="112"/>
      <c r="M145" s="53">
        <f t="shared" si="23"/>
        <v>0</v>
      </c>
      <c r="N145" s="112"/>
      <c r="O145" s="53">
        <f t="shared" si="24"/>
        <v>0</v>
      </c>
      <c r="P145" s="53">
        <f t="shared" si="25"/>
        <v>0</v>
      </c>
    </row>
    <row r="146" spans="2:16" ht="12.5">
      <c r="B146" t="str">
        <f t="shared" si="12"/>
        <v/>
      </c>
      <c r="C146" s="49">
        <f>IF(D94="","-",+C145+1)</f>
        <v>2071</v>
      </c>
      <c r="D146" s="11">
        <f>IF(F145+SUM(E$100:E145)=D$93,F145,D$93-SUM(E$100:E145))</f>
        <v>0</v>
      </c>
      <c r="E146" s="55">
        <f t="shared" si="18"/>
        <v>0</v>
      </c>
      <c r="F146" s="54">
        <f t="shared" si="19"/>
        <v>0</v>
      </c>
      <c r="G146" s="54">
        <f t="shared" si="20"/>
        <v>0</v>
      </c>
      <c r="H146" s="110">
        <f t="shared" si="13"/>
        <v>0</v>
      </c>
      <c r="I146" s="119">
        <f t="shared" si="21"/>
        <v>0</v>
      </c>
      <c r="J146" s="53">
        <f t="shared" si="22"/>
        <v>0</v>
      </c>
      <c r="K146" s="53"/>
      <c r="L146" s="112"/>
      <c r="M146" s="53">
        <f t="shared" si="23"/>
        <v>0</v>
      </c>
      <c r="N146" s="112"/>
      <c r="O146" s="53">
        <f t="shared" si="24"/>
        <v>0</v>
      </c>
      <c r="P146" s="53">
        <f t="shared" si="25"/>
        <v>0</v>
      </c>
    </row>
    <row r="147" spans="2:16" ht="12.5">
      <c r="B147" t="str">
        <f t="shared" si="12"/>
        <v/>
      </c>
      <c r="C147" s="49">
        <f>IF(D94="","-",+C146+1)</f>
        <v>2072</v>
      </c>
      <c r="D147" s="11">
        <f>IF(F146+SUM(E$100:E146)=D$93,F146,D$93-SUM(E$100:E146))</f>
        <v>0</v>
      </c>
      <c r="E147" s="55">
        <f t="shared" si="18"/>
        <v>0</v>
      </c>
      <c r="F147" s="54">
        <f t="shared" si="19"/>
        <v>0</v>
      </c>
      <c r="G147" s="54">
        <f t="shared" si="20"/>
        <v>0</v>
      </c>
      <c r="H147" s="110">
        <f t="shared" si="13"/>
        <v>0</v>
      </c>
      <c r="I147" s="119">
        <f t="shared" si="21"/>
        <v>0</v>
      </c>
      <c r="J147" s="53">
        <f t="shared" si="22"/>
        <v>0</v>
      </c>
      <c r="K147" s="53"/>
      <c r="L147" s="112"/>
      <c r="M147" s="53">
        <f t="shared" si="23"/>
        <v>0</v>
      </c>
      <c r="N147" s="112"/>
      <c r="O147" s="53">
        <f t="shared" si="24"/>
        <v>0</v>
      </c>
      <c r="P147" s="53">
        <f t="shared" si="25"/>
        <v>0</v>
      </c>
    </row>
    <row r="148" spans="2:16" ht="12.5">
      <c r="B148" t="str">
        <f t="shared" si="12"/>
        <v/>
      </c>
      <c r="C148" s="49">
        <f>IF(D94="","-",+C147+1)</f>
        <v>2073</v>
      </c>
      <c r="D148" s="11">
        <f>IF(F147+SUM(E$100:E147)=D$93,F147,D$93-SUM(E$100:E147))</f>
        <v>0</v>
      </c>
      <c r="E148" s="55">
        <f t="shared" si="18"/>
        <v>0</v>
      </c>
      <c r="F148" s="54">
        <f t="shared" si="19"/>
        <v>0</v>
      </c>
      <c r="G148" s="54">
        <f t="shared" si="20"/>
        <v>0</v>
      </c>
      <c r="H148" s="110">
        <f t="shared" si="13"/>
        <v>0</v>
      </c>
      <c r="I148" s="119">
        <f t="shared" si="21"/>
        <v>0</v>
      </c>
      <c r="J148" s="53">
        <f t="shared" si="22"/>
        <v>0</v>
      </c>
      <c r="K148" s="53"/>
      <c r="L148" s="112"/>
      <c r="M148" s="53">
        <f t="shared" si="23"/>
        <v>0</v>
      </c>
      <c r="N148" s="112"/>
      <c r="O148" s="53">
        <f t="shared" si="24"/>
        <v>0</v>
      </c>
      <c r="P148" s="53">
        <f t="shared" si="25"/>
        <v>0</v>
      </c>
    </row>
    <row r="149" spans="2:16" ht="12.5">
      <c r="B149" t="str">
        <f t="shared" si="12"/>
        <v/>
      </c>
      <c r="C149" s="49">
        <f>IF(D94="","-",+C148+1)</f>
        <v>2074</v>
      </c>
      <c r="D149" s="11">
        <f>IF(F148+SUM(E$100:E148)=D$93,F148,D$93-SUM(E$100:E148))</f>
        <v>0</v>
      </c>
      <c r="E149" s="55">
        <f t="shared" si="18"/>
        <v>0</v>
      </c>
      <c r="F149" s="54">
        <f t="shared" si="19"/>
        <v>0</v>
      </c>
      <c r="G149" s="54">
        <f t="shared" si="20"/>
        <v>0</v>
      </c>
      <c r="H149" s="110">
        <f t="shared" si="13"/>
        <v>0</v>
      </c>
      <c r="I149" s="119">
        <f t="shared" si="21"/>
        <v>0</v>
      </c>
      <c r="J149" s="53">
        <f t="shared" si="22"/>
        <v>0</v>
      </c>
      <c r="K149" s="53"/>
      <c r="L149" s="112"/>
      <c r="M149" s="53">
        <f t="shared" si="23"/>
        <v>0</v>
      </c>
      <c r="N149" s="112"/>
      <c r="O149" s="53">
        <f t="shared" si="24"/>
        <v>0</v>
      </c>
      <c r="P149" s="53">
        <f t="shared" si="25"/>
        <v>0</v>
      </c>
    </row>
    <row r="150" spans="2:16" ht="12.5">
      <c r="B150" t="str">
        <f t="shared" si="12"/>
        <v/>
      </c>
      <c r="C150" s="49">
        <f>IF(D94="","-",+C149+1)</f>
        <v>2075</v>
      </c>
      <c r="D150" s="11">
        <f>IF(F149+SUM(E$100:E149)=D$93,F149,D$93-SUM(E$100:E149))</f>
        <v>0</v>
      </c>
      <c r="E150" s="55">
        <f t="shared" si="18"/>
        <v>0</v>
      </c>
      <c r="F150" s="54">
        <f t="shared" si="19"/>
        <v>0</v>
      </c>
      <c r="G150" s="54">
        <f t="shared" si="20"/>
        <v>0</v>
      </c>
      <c r="H150" s="110">
        <f t="shared" si="13"/>
        <v>0</v>
      </c>
      <c r="I150" s="119">
        <f t="shared" si="21"/>
        <v>0</v>
      </c>
      <c r="J150" s="53">
        <f t="shared" si="22"/>
        <v>0</v>
      </c>
      <c r="K150" s="53"/>
      <c r="L150" s="112"/>
      <c r="M150" s="53">
        <f t="shared" si="23"/>
        <v>0</v>
      </c>
      <c r="N150" s="112"/>
      <c r="O150" s="53">
        <f t="shared" si="24"/>
        <v>0</v>
      </c>
      <c r="P150" s="53">
        <f t="shared" si="25"/>
        <v>0</v>
      </c>
    </row>
    <row r="151" spans="2:16" ht="12.5">
      <c r="B151" t="str">
        <f t="shared" si="12"/>
        <v/>
      </c>
      <c r="C151" s="49">
        <f>IF(D94="","-",+C150+1)</f>
        <v>2076</v>
      </c>
      <c r="D151" s="11">
        <f>IF(F150+SUM(E$100:E150)=D$93,F150,D$93-SUM(E$100:E150))</f>
        <v>0</v>
      </c>
      <c r="E151" s="55">
        <f t="shared" si="18"/>
        <v>0</v>
      </c>
      <c r="F151" s="54">
        <f t="shared" si="19"/>
        <v>0</v>
      </c>
      <c r="G151" s="54">
        <f t="shared" si="20"/>
        <v>0</v>
      </c>
      <c r="H151" s="110">
        <f t="shared" si="13"/>
        <v>0</v>
      </c>
      <c r="I151" s="119">
        <f t="shared" si="21"/>
        <v>0</v>
      </c>
      <c r="J151" s="53">
        <f t="shared" si="22"/>
        <v>0</v>
      </c>
      <c r="K151" s="53"/>
      <c r="L151" s="112"/>
      <c r="M151" s="53">
        <f t="shared" si="23"/>
        <v>0</v>
      </c>
      <c r="N151" s="112"/>
      <c r="O151" s="53">
        <f t="shared" si="24"/>
        <v>0</v>
      </c>
      <c r="P151" s="53">
        <f t="shared" si="25"/>
        <v>0</v>
      </c>
    </row>
    <row r="152" spans="2:16" ht="12.5">
      <c r="B152" t="str">
        <f t="shared" si="12"/>
        <v/>
      </c>
      <c r="C152" s="49">
        <f>IF(D94="","-",+C151+1)</f>
        <v>2077</v>
      </c>
      <c r="D152" s="11">
        <f>IF(F151+SUM(E$100:E151)=D$93,F151,D$93-SUM(E$100:E151))</f>
        <v>0</v>
      </c>
      <c r="E152" s="55">
        <f t="shared" si="18"/>
        <v>0</v>
      </c>
      <c r="F152" s="54">
        <f t="shared" si="19"/>
        <v>0</v>
      </c>
      <c r="G152" s="54">
        <f t="shared" si="20"/>
        <v>0</v>
      </c>
      <c r="H152" s="110">
        <f t="shared" si="13"/>
        <v>0</v>
      </c>
      <c r="I152" s="119">
        <f t="shared" si="21"/>
        <v>0</v>
      </c>
      <c r="J152" s="53">
        <f t="shared" si="22"/>
        <v>0</v>
      </c>
      <c r="K152" s="53"/>
      <c r="L152" s="112"/>
      <c r="M152" s="53">
        <f t="shared" si="23"/>
        <v>0</v>
      </c>
      <c r="N152" s="112"/>
      <c r="O152" s="53">
        <f t="shared" si="24"/>
        <v>0</v>
      </c>
      <c r="P152" s="53">
        <f t="shared" si="25"/>
        <v>0</v>
      </c>
    </row>
    <row r="153" spans="2:16" ht="12.5">
      <c r="B153" t="str">
        <f t="shared" si="12"/>
        <v/>
      </c>
      <c r="C153" s="49">
        <f>IF(D94="","-",+C152+1)</f>
        <v>2078</v>
      </c>
      <c r="D153" s="11">
        <f>IF(F152+SUM(E$100:E152)=D$93,F152,D$93-SUM(E$100:E152))</f>
        <v>0</v>
      </c>
      <c r="E153" s="55">
        <f t="shared" si="18"/>
        <v>0</v>
      </c>
      <c r="F153" s="54">
        <f t="shared" si="19"/>
        <v>0</v>
      </c>
      <c r="G153" s="54">
        <f t="shared" si="20"/>
        <v>0</v>
      </c>
      <c r="H153" s="110">
        <f t="shared" si="13"/>
        <v>0</v>
      </c>
      <c r="I153" s="119">
        <f t="shared" si="21"/>
        <v>0</v>
      </c>
      <c r="J153" s="53">
        <f t="shared" si="22"/>
        <v>0</v>
      </c>
      <c r="K153" s="53"/>
      <c r="L153" s="112"/>
      <c r="M153" s="53">
        <f t="shared" si="23"/>
        <v>0</v>
      </c>
      <c r="N153" s="112"/>
      <c r="O153" s="53">
        <f t="shared" si="24"/>
        <v>0</v>
      </c>
      <c r="P153" s="53">
        <f t="shared" si="25"/>
        <v>0</v>
      </c>
    </row>
    <row r="154" spans="2:16" ht="12.5">
      <c r="B154" t="str">
        <f t="shared" si="12"/>
        <v/>
      </c>
      <c r="C154" s="49">
        <f>IF(D94="","-",+C153+1)</f>
        <v>2079</v>
      </c>
      <c r="D154" s="11">
        <f>IF(F153+SUM(E$100:E153)=D$93,F153,D$93-SUM(E$100:E153))</f>
        <v>0</v>
      </c>
      <c r="E154" s="55">
        <f t="shared" si="18"/>
        <v>0</v>
      </c>
      <c r="F154" s="54">
        <f t="shared" si="19"/>
        <v>0</v>
      </c>
      <c r="G154" s="54">
        <f t="shared" si="20"/>
        <v>0</v>
      </c>
      <c r="H154" s="110">
        <f t="shared" si="13"/>
        <v>0</v>
      </c>
      <c r="I154" s="119">
        <f t="shared" si="21"/>
        <v>0</v>
      </c>
      <c r="J154" s="53">
        <f t="shared" si="22"/>
        <v>0</v>
      </c>
      <c r="K154" s="53"/>
      <c r="L154" s="112"/>
      <c r="M154" s="53">
        <f t="shared" si="23"/>
        <v>0</v>
      </c>
      <c r="N154" s="112"/>
      <c r="O154" s="53">
        <f t="shared" si="24"/>
        <v>0</v>
      </c>
      <c r="P154" s="53">
        <f t="shared" si="25"/>
        <v>0</v>
      </c>
    </row>
    <row r="155" spans="2:16" ht="13" thickBot="1">
      <c r="B155" t="str">
        <f t="shared" si="12"/>
        <v/>
      </c>
      <c r="C155" s="58">
        <f>IF(D94="","-",+C154+1)</f>
        <v>2080</v>
      </c>
      <c r="D155" s="82">
        <f>IF(F154+SUM(E$100:E154)=D$93,F154,D$93-SUM(E$100:E154))</f>
        <v>0</v>
      </c>
      <c r="E155" s="60">
        <f t="shared" si="18"/>
        <v>0</v>
      </c>
      <c r="F155" s="59">
        <f t="shared" si="19"/>
        <v>0</v>
      </c>
      <c r="G155" s="59">
        <f t="shared" si="20"/>
        <v>0</v>
      </c>
      <c r="H155" s="120">
        <f t="shared" si="13"/>
        <v>0</v>
      </c>
      <c r="I155" s="121">
        <f t="shared" si="21"/>
        <v>0</v>
      </c>
      <c r="J155" s="63">
        <f t="shared" si="22"/>
        <v>0</v>
      </c>
      <c r="K155" s="53"/>
      <c r="L155" s="113"/>
      <c r="M155" s="63">
        <f t="shared" si="23"/>
        <v>0</v>
      </c>
      <c r="N155" s="113"/>
      <c r="O155" s="63">
        <f t="shared" si="24"/>
        <v>0</v>
      </c>
      <c r="P155" s="63">
        <f t="shared" si="25"/>
        <v>0</v>
      </c>
    </row>
    <row r="156" spans="2:16" ht="12.5">
      <c r="C156" s="11" t="s">
        <v>75</v>
      </c>
      <c r="D156" s="13"/>
      <c r="E156" s="13">
        <f>SUM(E100:E155)</f>
        <v>0</v>
      </c>
      <c r="F156" s="13"/>
      <c r="G156" s="13"/>
      <c r="H156" s="13">
        <f>SUM(H100:H155)</f>
        <v>0</v>
      </c>
      <c r="I156" s="13">
        <f>SUM(I100:I155)</f>
        <v>0</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9" priority="1" stopIfTrue="1" operator="equal">
      <formula>$I$10</formula>
    </cfRule>
  </conditionalFormatting>
  <conditionalFormatting sqref="C100:C155">
    <cfRule type="cellIs" dxfId="8"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7556-5538-41C6-8E15-2B8AC3D12AFC}">
  <dimension ref="A1:P163"/>
  <sheetViews>
    <sheetView topLeftCell="E1" zoomScaleNormal="100" workbookViewId="0">
      <selection activeCell="P1" sqref="P1"/>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26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965278.52622911416</v>
      </c>
      <c r="P5" s="1"/>
    </row>
    <row r="6" spans="1:16" ht="15.5">
      <c r="C6" s="6"/>
      <c r="D6" s="2"/>
      <c r="E6" s="1"/>
      <c r="F6" s="1"/>
      <c r="G6" s="1"/>
      <c r="H6" s="20"/>
      <c r="I6" s="20"/>
      <c r="J6" s="21"/>
      <c r="K6" s="22" t="s">
        <v>243</v>
      </c>
      <c r="L6" s="23"/>
      <c r="M6" s="1"/>
      <c r="N6" s="24">
        <f>VLOOKUP(I10,C17:I73,6)</f>
        <v>965278.52622911416</v>
      </c>
      <c r="O6" s="1"/>
      <c r="P6" s="1"/>
    </row>
    <row r="7" spans="1:16" ht="16" thickBot="1">
      <c r="C7" s="25" t="s">
        <v>46</v>
      </c>
      <c r="D7" s="15" t="s">
        <v>351</v>
      </c>
      <c r="E7" s="1"/>
      <c r="F7" s="1"/>
      <c r="G7" s="1"/>
      <c r="H7" s="3"/>
      <c r="I7" s="3"/>
      <c r="J7" s="13"/>
      <c r="K7" s="26" t="s">
        <v>47</v>
      </c>
      <c r="L7" s="27"/>
      <c r="M7" s="27"/>
      <c r="N7" s="28">
        <f>+N6-N5</f>
        <v>0</v>
      </c>
      <c r="O7" s="1"/>
      <c r="P7" s="1"/>
    </row>
    <row r="8" spans="1:16" ht="13.5" thickBot="1">
      <c r="C8" s="29"/>
      <c r="D8" s="83"/>
      <c r="E8" s="10"/>
      <c r="F8" s="10"/>
      <c r="G8" s="10"/>
      <c r="H8" s="10"/>
      <c r="I8" s="10"/>
      <c r="J8" s="10"/>
      <c r="K8" s="10"/>
      <c r="L8" s="10"/>
      <c r="M8" s="10"/>
      <c r="N8" s="10"/>
      <c r="O8" s="10"/>
      <c r="P8" s="1"/>
    </row>
    <row r="9" spans="1:16" ht="13.5" thickBot="1">
      <c r="C9" s="30" t="s">
        <v>48</v>
      </c>
      <c r="D9" s="89" t="s">
        <v>352</v>
      </c>
      <c r="E9" s="31"/>
      <c r="F9" s="31"/>
      <c r="G9" s="31"/>
      <c r="H9" s="31"/>
      <c r="I9" s="32"/>
      <c r="J9" s="33"/>
      <c r="P9" s="1"/>
    </row>
    <row r="10" spans="1:16" ht="13">
      <c r="C10" s="34" t="s">
        <v>49</v>
      </c>
      <c r="D10" s="35">
        <v>7075006.8835403724</v>
      </c>
      <c r="E10" s="1" t="s">
        <v>50</v>
      </c>
      <c r="G10" s="2"/>
      <c r="H10" s="2"/>
      <c r="I10" s="36">
        <f>+'OKT.WS.F.BPU.ATRR.Projected'!R101</f>
        <v>2026</v>
      </c>
      <c r="J10" s="33"/>
      <c r="K10" s="13" t="s">
        <v>51</v>
      </c>
      <c r="O10" s="1"/>
      <c r="P10" s="1"/>
    </row>
    <row r="11" spans="1:16" ht="12.5">
      <c r="C11" s="34" t="s">
        <v>52</v>
      </c>
      <c r="D11" s="37">
        <v>2024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8</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235833.56278467909</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3" thickBot="1">
      <c r="B17" t="str">
        <f t="shared" ref="B17:B71" si="0">IF(D17=F16,"","IU")</f>
        <v>IU</v>
      </c>
      <c r="C17" s="49">
        <f>IF(D11= "","-",D11)</f>
        <v>2024</v>
      </c>
      <c r="D17" s="112">
        <v>0</v>
      </c>
      <c r="E17" s="112">
        <v>99146.879389161753</v>
      </c>
      <c r="F17" s="112">
        <v>5849665.8839605432</v>
      </c>
      <c r="G17" s="112">
        <v>433893.7972601449</v>
      </c>
      <c r="H17" s="112">
        <v>433893.7972601449</v>
      </c>
      <c r="I17" s="51">
        <f t="shared" ref="I17:I71" si="1">H17-G17</f>
        <v>0</v>
      </c>
      <c r="J17" s="51"/>
      <c r="K17" s="114">
        <f>+G17</f>
        <v>433893.7972601449</v>
      </c>
      <c r="L17" s="52">
        <f t="shared" ref="L17" si="2">IF(K17&lt;&gt;0,+G17-K17,0)</f>
        <v>0</v>
      </c>
      <c r="M17" s="114">
        <f>+H17</f>
        <v>433893.7972601449</v>
      </c>
      <c r="N17" s="52">
        <f t="shared" ref="N17" si="3">IF(M17&lt;&gt;0,+H17-M17,0)</f>
        <v>0</v>
      </c>
      <c r="O17" s="53">
        <f t="shared" ref="O17:O71" si="4">+N17-L17</f>
        <v>0</v>
      </c>
      <c r="P17" s="1"/>
    </row>
    <row r="18" spans="2:16" ht="12.5">
      <c r="B18" t="str">
        <f t="shared" si="0"/>
        <v/>
      </c>
      <c r="C18" s="49">
        <f>IF(D11="","-",+C17+1)</f>
        <v>2025</v>
      </c>
      <c r="D18" s="112">
        <v>5849665.8839605432</v>
      </c>
      <c r="E18" s="112">
        <v>198293.75877832351</v>
      </c>
      <c r="F18" s="112">
        <v>5651372.1251822198</v>
      </c>
      <c r="G18" s="112">
        <v>856440.24137212092</v>
      </c>
      <c r="H18" s="112">
        <v>856440.24137212092</v>
      </c>
      <c r="I18" s="51">
        <f t="shared" si="1"/>
        <v>0</v>
      </c>
      <c r="J18" s="51"/>
      <c r="K18" s="114">
        <f>+G18</f>
        <v>856440.24137212092</v>
      </c>
      <c r="L18" s="52">
        <f t="shared" ref="L18" si="5">IF(K18&lt;&gt;0,+G18-K18,0)</f>
        <v>0</v>
      </c>
      <c r="M18" s="114">
        <f>+H18</f>
        <v>856440.24137212092</v>
      </c>
      <c r="N18" s="52">
        <f t="shared" ref="N18" si="6">IF(M18&lt;&gt;0,+H18-M18,0)</f>
        <v>0</v>
      </c>
      <c r="O18" s="53">
        <f t="shared" ref="O18" si="7">+N18-L18</f>
        <v>0</v>
      </c>
      <c r="P18" s="1"/>
    </row>
    <row r="19" spans="2:16" ht="13">
      <c r="B19" t="str">
        <f t="shared" si="0"/>
        <v>IU</v>
      </c>
      <c r="C19" s="479">
        <f>IF(D11="","-",+C18+1)</f>
        <v>2026</v>
      </c>
      <c r="D19" s="54">
        <f>IF(F18+SUM(E$17:E18)=D$10,F18,D$10-SUM(E$17:E18))</f>
        <v>6777566.2453728868</v>
      </c>
      <c r="E19" s="55">
        <f t="shared" ref="E19:E71" si="8">IF(+I$14&lt;F18,I$14,D19)</f>
        <v>235833.56278467909</v>
      </c>
      <c r="F19" s="54">
        <f t="shared" ref="F19:F71" si="9">+D19-E19</f>
        <v>6541732.6825882075</v>
      </c>
      <c r="G19" s="56">
        <f t="shared" ref="G19:G71" si="10">(D19+F19)/2*I$12+E19</f>
        <v>965278.52622911416</v>
      </c>
      <c r="H19" s="41">
        <f t="shared" ref="H19:H71" si="11">+(D19+F19)/2*I$13+E19</f>
        <v>965278.52622911416</v>
      </c>
      <c r="I19" s="51">
        <f t="shared" si="1"/>
        <v>0</v>
      </c>
      <c r="J19" s="51"/>
      <c r="K19" s="112"/>
      <c r="L19" s="53">
        <f t="shared" ref="L19:L71" si="12">IF(K19&lt;&gt;0,+G19-K19,0)</f>
        <v>0</v>
      </c>
      <c r="M19" s="112"/>
      <c r="N19" s="53">
        <f t="shared" ref="N19:N71" si="13">IF(M19&lt;&gt;0,+H19-M19,0)</f>
        <v>0</v>
      </c>
      <c r="O19" s="53">
        <f t="shared" si="4"/>
        <v>0</v>
      </c>
      <c r="P19" s="1"/>
    </row>
    <row r="20" spans="2:16" ht="12.5">
      <c r="B20" t="str">
        <f t="shared" si="0"/>
        <v/>
      </c>
      <c r="C20" s="49">
        <f>IF(D11="","-",+C19+1)</f>
        <v>2027</v>
      </c>
      <c r="D20" s="54">
        <f>IF(F19+SUM(E$17:E19)=D$10,F19,D$10-SUM(E$17:E19))</f>
        <v>6541732.6825882075</v>
      </c>
      <c r="E20" s="55">
        <f t="shared" si="8"/>
        <v>235833.56278467909</v>
      </c>
      <c r="F20" s="54">
        <f t="shared" si="9"/>
        <v>6305899.1198035283</v>
      </c>
      <c r="G20" s="56">
        <f t="shared" si="10"/>
        <v>939447.19598945638</v>
      </c>
      <c r="H20" s="41">
        <f t="shared" si="11"/>
        <v>939447.19598945638</v>
      </c>
      <c r="I20" s="51">
        <f t="shared" si="1"/>
        <v>0</v>
      </c>
      <c r="J20" s="51"/>
      <c r="K20" s="112"/>
      <c r="L20" s="53">
        <f t="shared" si="12"/>
        <v>0</v>
      </c>
      <c r="M20" s="112"/>
      <c r="N20" s="53">
        <f t="shared" si="13"/>
        <v>0</v>
      </c>
      <c r="O20" s="53">
        <f t="shared" si="4"/>
        <v>0</v>
      </c>
      <c r="P20" s="1"/>
    </row>
    <row r="21" spans="2:16" ht="12.5">
      <c r="B21" t="str">
        <f t="shared" si="0"/>
        <v/>
      </c>
      <c r="C21" s="49">
        <f>IF(D11="","-",+C20+1)</f>
        <v>2028</v>
      </c>
      <c r="D21" s="54">
        <f>IF(F20+SUM(E$17:E20)=D$10,F20,D$10-SUM(E$17:E20))</f>
        <v>6305899.1198035283</v>
      </c>
      <c r="E21" s="55">
        <f t="shared" si="8"/>
        <v>235833.56278467909</v>
      </c>
      <c r="F21" s="54">
        <f t="shared" si="9"/>
        <v>6070065.5570188491</v>
      </c>
      <c r="G21" s="56">
        <f t="shared" si="10"/>
        <v>913615.86574979872</v>
      </c>
      <c r="H21" s="41">
        <f t="shared" si="11"/>
        <v>913615.86574979872</v>
      </c>
      <c r="I21" s="51">
        <f t="shared" si="1"/>
        <v>0</v>
      </c>
      <c r="J21" s="51"/>
      <c r="K21" s="112"/>
      <c r="L21" s="53">
        <f t="shared" si="12"/>
        <v>0</v>
      </c>
      <c r="M21" s="112"/>
      <c r="N21" s="53">
        <f t="shared" si="13"/>
        <v>0</v>
      </c>
      <c r="O21" s="53">
        <f t="shared" si="4"/>
        <v>0</v>
      </c>
      <c r="P21" s="1"/>
    </row>
    <row r="22" spans="2:16" ht="12.5">
      <c r="B22" t="str">
        <f t="shared" si="0"/>
        <v/>
      </c>
      <c r="C22" s="49">
        <f>IF(D11="","-",+C21+1)</f>
        <v>2029</v>
      </c>
      <c r="D22" s="54">
        <f>IF(F21+SUM(E$17:E21)=D$10,F21,D$10-SUM(E$17:E21))</f>
        <v>6070065.5570188491</v>
      </c>
      <c r="E22" s="55">
        <f t="shared" si="8"/>
        <v>235833.56278467909</v>
      </c>
      <c r="F22" s="54">
        <f t="shared" si="9"/>
        <v>5834231.9942341698</v>
      </c>
      <c r="G22" s="56">
        <f t="shared" si="10"/>
        <v>887784.53551014094</v>
      </c>
      <c r="H22" s="41">
        <f t="shared" si="11"/>
        <v>887784.53551014094</v>
      </c>
      <c r="I22" s="51">
        <f t="shared" si="1"/>
        <v>0</v>
      </c>
      <c r="J22" s="51"/>
      <c r="K22" s="112"/>
      <c r="L22" s="53">
        <f t="shared" si="12"/>
        <v>0</v>
      </c>
      <c r="M22" s="112"/>
      <c r="N22" s="53">
        <f t="shared" si="13"/>
        <v>0</v>
      </c>
      <c r="O22" s="53">
        <f t="shared" si="4"/>
        <v>0</v>
      </c>
      <c r="P22" s="1"/>
    </row>
    <row r="23" spans="2:16" ht="12.5">
      <c r="B23" t="str">
        <f t="shared" si="0"/>
        <v/>
      </c>
      <c r="C23" s="49">
        <f>IF(D11="","-",+C22+1)</f>
        <v>2030</v>
      </c>
      <c r="D23" s="54">
        <f>IF(F22+SUM(E$17:E22)=D$10,F22,D$10-SUM(E$17:E22))</f>
        <v>5834231.9942341698</v>
      </c>
      <c r="E23" s="55">
        <f t="shared" si="8"/>
        <v>235833.56278467909</v>
      </c>
      <c r="F23" s="54">
        <f t="shared" si="9"/>
        <v>5598398.4314494906</v>
      </c>
      <c r="G23" s="56">
        <f t="shared" si="10"/>
        <v>861953.20527048316</v>
      </c>
      <c r="H23" s="41">
        <f t="shared" si="11"/>
        <v>861953.20527048316</v>
      </c>
      <c r="I23" s="51">
        <f t="shared" si="1"/>
        <v>0</v>
      </c>
      <c r="J23" s="51"/>
      <c r="K23" s="112"/>
      <c r="L23" s="53">
        <f t="shared" si="12"/>
        <v>0</v>
      </c>
      <c r="M23" s="112"/>
      <c r="N23" s="53">
        <f t="shared" si="13"/>
        <v>0</v>
      </c>
      <c r="O23" s="53">
        <f t="shared" si="4"/>
        <v>0</v>
      </c>
      <c r="P23" s="1"/>
    </row>
    <row r="24" spans="2:16" ht="12.5">
      <c r="B24" t="str">
        <f t="shared" si="0"/>
        <v/>
      </c>
      <c r="C24" s="49">
        <f>IF(D11="","-",+C23+1)</f>
        <v>2031</v>
      </c>
      <c r="D24" s="54">
        <f>IF(F23+SUM(E$17:E23)=D$10,F23,D$10-SUM(E$17:E23))</f>
        <v>5598398.4314494906</v>
      </c>
      <c r="E24" s="55">
        <f t="shared" si="8"/>
        <v>235833.56278467909</v>
      </c>
      <c r="F24" s="54">
        <f t="shared" si="9"/>
        <v>5362564.8686648114</v>
      </c>
      <c r="G24" s="56">
        <f t="shared" si="10"/>
        <v>836121.87503082538</v>
      </c>
      <c r="H24" s="41">
        <f t="shared" si="11"/>
        <v>836121.87503082538</v>
      </c>
      <c r="I24" s="51">
        <f t="shared" si="1"/>
        <v>0</v>
      </c>
      <c r="J24" s="51"/>
      <c r="K24" s="112"/>
      <c r="L24" s="53">
        <f t="shared" si="12"/>
        <v>0</v>
      </c>
      <c r="M24" s="112"/>
      <c r="N24" s="53">
        <f t="shared" si="13"/>
        <v>0</v>
      </c>
      <c r="O24" s="53">
        <f t="shared" si="4"/>
        <v>0</v>
      </c>
      <c r="P24" s="1"/>
    </row>
    <row r="25" spans="2:16" ht="12.5">
      <c r="B25" t="str">
        <f t="shared" si="0"/>
        <v/>
      </c>
      <c r="C25" s="49">
        <f>IF(D11="","-",+C24+1)</f>
        <v>2032</v>
      </c>
      <c r="D25" s="54">
        <f>IF(F24+SUM(E$17:E24)=D$10,F24,D$10-SUM(E$17:E24))</f>
        <v>5362564.8686648114</v>
      </c>
      <c r="E25" s="55">
        <f t="shared" si="8"/>
        <v>235833.56278467909</v>
      </c>
      <c r="F25" s="54">
        <f t="shared" si="9"/>
        <v>5126731.3058801321</v>
      </c>
      <c r="G25" s="56">
        <f t="shared" si="10"/>
        <v>810290.54479116772</v>
      </c>
      <c r="H25" s="41">
        <f t="shared" si="11"/>
        <v>810290.54479116772</v>
      </c>
      <c r="I25" s="51">
        <f t="shared" si="1"/>
        <v>0</v>
      </c>
      <c r="J25" s="51"/>
      <c r="K25" s="112"/>
      <c r="L25" s="53">
        <f t="shared" si="12"/>
        <v>0</v>
      </c>
      <c r="M25" s="112"/>
      <c r="N25" s="53">
        <f t="shared" si="13"/>
        <v>0</v>
      </c>
      <c r="O25" s="53">
        <f t="shared" si="4"/>
        <v>0</v>
      </c>
      <c r="P25" s="1"/>
    </row>
    <row r="26" spans="2:16" ht="12.5">
      <c r="B26" t="str">
        <f t="shared" si="0"/>
        <v/>
      </c>
      <c r="C26" s="49">
        <f>IF(D11="","-",+C25+1)</f>
        <v>2033</v>
      </c>
      <c r="D26" s="54">
        <f>IF(F25+SUM(E$17:E25)=D$10,F25,D$10-SUM(E$17:E25))</f>
        <v>5126731.3058801321</v>
      </c>
      <c r="E26" s="55">
        <f t="shared" si="8"/>
        <v>235833.56278467909</v>
      </c>
      <c r="F26" s="54">
        <f t="shared" si="9"/>
        <v>4890897.7430954529</v>
      </c>
      <c r="G26" s="56">
        <f t="shared" si="10"/>
        <v>784459.21455150994</v>
      </c>
      <c r="H26" s="41">
        <f t="shared" si="11"/>
        <v>784459.21455150994</v>
      </c>
      <c r="I26" s="51">
        <f t="shared" si="1"/>
        <v>0</v>
      </c>
      <c r="J26" s="51"/>
      <c r="K26" s="112"/>
      <c r="L26" s="53">
        <f t="shared" si="12"/>
        <v>0</v>
      </c>
      <c r="M26" s="112"/>
      <c r="N26" s="53">
        <f t="shared" si="13"/>
        <v>0</v>
      </c>
      <c r="O26" s="53">
        <f t="shared" si="4"/>
        <v>0</v>
      </c>
      <c r="P26" s="1"/>
    </row>
    <row r="27" spans="2:16" ht="12.5">
      <c r="B27" t="str">
        <f t="shared" si="0"/>
        <v/>
      </c>
      <c r="C27" s="49">
        <f>IF(D11="","-",+C26+1)</f>
        <v>2034</v>
      </c>
      <c r="D27" s="54">
        <f>IF(F26+SUM(E$17:E26)=D$10,F26,D$10-SUM(E$17:E26))</f>
        <v>4890897.7430954529</v>
      </c>
      <c r="E27" s="55">
        <f t="shared" si="8"/>
        <v>235833.56278467909</v>
      </c>
      <c r="F27" s="54">
        <f t="shared" si="9"/>
        <v>4655064.1803107737</v>
      </c>
      <c r="G27" s="56">
        <f t="shared" si="10"/>
        <v>758627.88431185216</v>
      </c>
      <c r="H27" s="41">
        <f t="shared" si="11"/>
        <v>758627.88431185216</v>
      </c>
      <c r="I27" s="51">
        <f t="shared" si="1"/>
        <v>0</v>
      </c>
      <c r="J27" s="51"/>
      <c r="K27" s="112"/>
      <c r="L27" s="53">
        <f t="shared" si="12"/>
        <v>0</v>
      </c>
      <c r="M27" s="112"/>
      <c r="N27" s="53">
        <f t="shared" si="13"/>
        <v>0</v>
      </c>
      <c r="O27" s="53">
        <f t="shared" si="4"/>
        <v>0</v>
      </c>
      <c r="P27" s="1"/>
    </row>
    <row r="28" spans="2:16" ht="12.5">
      <c r="B28" t="str">
        <f t="shared" si="0"/>
        <v/>
      </c>
      <c r="C28" s="49">
        <f>IF(D11="","-",+C27+1)</f>
        <v>2035</v>
      </c>
      <c r="D28" s="54">
        <f>IF(F27+SUM(E$17:E27)=D$10,F27,D$10-SUM(E$17:E27))</f>
        <v>4655064.1803107737</v>
      </c>
      <c r="E28" s="55">
        <f t="shared" si="8"/>
        <v>235833.56278467909</v>
      </c>
      <c r="F28" s="54">
        <f t="shared" si="9"/>
        <v>4419230.6175260944</v>
      </c>
      <c r="G28" s="56">
        <f t="shared" si="10"/>
        <v>732796.55407219438</v>
      </c>
      <c r="H28" s="41">
        <f t="shared" si="11"/>
        <v>732796.55407219438</v>
      </c>
      <c r="I28" s="51">
        <f t="shared" si="1"/>
        <v>0</v>
      </c>
      <c r="J28" s="51"/>
      <c r="K28" s="112"/>
      <c r="L28" s="53">
        <f t="shared" si="12"/>
        <v>0</v>
      </c>
      <c r="M28" s="112"/>
      <c r="N28" s="53">
        <f t="shared" si="13"/>
        <v>0</v>
      </c>
      <c r="O28" s="53">
        <f t="shared" si="4"/>
        <v>0</v>
      </c>
      <c r="P28" s="1"/>
    </row>
    <row r="29" spans="2:16" ht="12.5">
      <c r="B29" t="str">
        <f t="shared" si="0"/>
        <v/>
      </c>
      <c r="C29" s="49">
        <f>IF(D11="","-",+C28+1)</f>
        <v>2036</v>
      </c>
      <c r="D29" s="54">
        <f>IF(F28+SUM(E$17:E28)=D$10,F28,D$10-SUM(E$17:E28))</f>
        <v>4419230.6175260944</v>
      </c>
      <c r="E29" s="55">
        <f t="shared" si="8"/>
        <v>235833.56278467909</v>
      </c>
      <c r="F29" s="54">
        <f t="shared" si="9"/>
        <v>4183397.0547414152</v>
      </c>
      <c r="G29" s="56">
        <f t="shared" si="10"/>
        <v>706965.22383253661</v>
      </c>
      <c r="H29" s="41">
        <f t="shared" si="11"/>
        <v>706965.22383253661</v>
      </c>
      <c r="I29" s="51">
        <f t="shared" si="1"/>
        <v>0</v>
      </c>
      <c r="J29" s="51"/>
      <c r="K29" s="112"/>
      <c r="L29" s="53">
        <f t="shared" si="12"/>
        <v>0</v>
      </c>
      <c r="M29" s="112"/>
      <c r="N29" s="53">
        <f t="shared" si="13"/>
        <v>0</v>
      </c>
      <c r="O29" s="53">
        <f t="shared" si="4"/>
        <v>0</v>
      </c>
      <c r="P29" s="1"/>
    </row>
    <row r="30" spans="2:16" ht="12.5">
      <c r="B30" t="str">
        <f t="shared" si="0"/>
        <v/>
      </c>
      <c r="C30" s="49">
        <f>IF(D11="","-",+C29+1)</f>
        <v>2037</v>
      </c>
      <c r="D30" s="54">
        <f>IF(F29+SUM(E$17:E29)=D$10,F29,D$10-SUM(E$17:E29))</f>
        <v>4183397.0547414152</v>
      </c>
      <c r="E30" s="55">
        <f t="shared" si="8"/>
        <v>235833.56278467909</v>
      </c>
      <c r="F30" s="54">
        <f t="shared" si="9"/>
        <v>3947563.491956736</v>
      </c>
      <c r="G30" s="56">
        <f t="shared" si="10"/>
        <v>681133.89359287894</v>
      </c>
      <c r="H30" s="41">
        <f t="shared" si="11"/>
        <v>681133.89359287894</v>
      </c>
      <c r="I30" s="51">
        <f t="shared" si="1"/>
        <v>0</v>
      </c>
      <c r="J30" s="51"/>
      <c r="K30" s="112"/>
      <c r="L30" s="53">
        <f t="shared" si="12"/>
        <v>0</v>
      </c>
      <c r="M30" s="112"/>
      <c r="N30" s="53">
        <f t="shared" si="13"/>
        <v>0</v>
      </c>
      <c r="O30" s="53">
        <f t="shared" si="4"/>
        <v>0</v>
      </c>
      <c r="P30" s="1"/>
    </row>
    <row r="31" spans="2:16" ht="12.5">
      <c r="B31" t="str">
        <f t="shared" si="0"/>
        <v/>
      </c>
      <c r="C31" s="49">
        <f>IF(D11="","-",+C30+1)</f>
        <v>2038</v>
      </c>
      <c r="D31" s="54">
        <f>IF(F30+SUM(E$17:E30)=D$10,F30,D$10-SUM(E$17:E30))</f>
        <v>3947563.491956736</v>
      </c>
      <c r="E31" s="55">
        <f t="shared" si="8"/>
        <v>235833.56278467909</v>
      </c>
      <c r="F31" s="54">
        <f t="shared" si="9"/>
        <v>3711729.9291720567</v>
      </c>
      <c r="G31" s="56">
        <f t="shared" si="10"/>
        <v>655302.56335322117</v>
      </c>
      <c r="H31" s="41">
        <f t="shared" si="11"/>
        <v>655302.56335322117</v>
      </c>
      <c r="I31" s="51">
        <f t="shared" si="1"/>
        <v>0</v>
      </c>
      <c r="J31" s="51"/>
      <c r="K31" s="112"/>
      <c r="L31" s="53">
        <f t="shared" si="12"/>
        <v>0</v>
      </c>
      <c r="M31" s="112"/>
      <c r="N31" s="53">
        <f t="shared" si="13"/>
        <v>0</v>
      </c>
      <c r="O31" s="53">
        <f t="shared" si="4"/>
        <v>0</v>
      </c>
      <c r="P31" s="1"/>
    </row>
    <row r="32" spans="2:16" ht="12.5">
      <c r="B32" t="str">
        <f t="shared" si="0"/>
        <v/>
      </c>
      <c r="C32" s="49">
        <f>IF(D11="","-",+C31+1)</f>
        <v>2039</v>
      </c>
      <c r="D32" s="54">
        <f>IF(F31+SUM(E$17:E31)=D$10,F31,D$10-SUM(E$17:E31))</f>
        <v>3711729.9291720567</v>
      </c>
      <c r="E32" s="55">
        <f t="shared" si="8"/>
        <v>235833.56278467909</v>
      </c>
      <c r="F32" s="54">
        <f t="shared" si="9"/>
        <v>3475896.3663873775</v>
      </c>
      <c r="G32" s="56">
        <f t="shared" si="10"/>
        <v>629471.23311356339</v>
      </c>
      <c r="H32" s="41">
        <f t="shared" si="11"/>
        <v>629471.23311356339</v>
      </c>
      <c r="I32" s="51">
        <f t="shared" si="1"/>
        <v>0</v>
      </c>
      <c r="J32" s="51"/>
      <c r="K32" s="112"/>
      <c r="L32" s="53">
        <f t="shared" si="12"/>
        <v>0</v>
      </c>
      <c r="M32" s="112"/>
      <c r="N32" s="53">
        <f t="shared" si="13"/>
        <v>0</v>
      </c>
      <c r="O32" s="53">
        <f t="shared" si="4"/>
        <v>0</v>
      </c>
      <c r="P32" s="1"/>
    </row>
    <row r="33" spans="2:16" ht="12.5">
      <c r="B33" t="str">
        <f t="shared" si="0"/>
        <v/>
      </c>
      <c r="C33" s="49">
        <f>IF(D11="","-",+C32+1)</f>
        <v>2040</v>
      </c>
      <c r="D33" s="54">
        <f>IF(F32+SUM(E$17:E32)=D$10,F32,D$10-SUM(E$17:E32))</f>
        <v>3475896.3663873775</v>
      </c>
      <c r="E33" s="55">
        <f t="shared" si="8"/>
        <v>235833.56278467909</v>
      </c>
      <c r="F33" s="54">
        <f t="shared" si="9"/>
        <v>3240062.8036026983</v>
      </c>
      <c r="G33" s="56">
        <f t="shared" si="10"/>
        <v>603639.90287390561</v>
      </c>
      <c r="H33" s="41">
        <f t="shared" si="11"/>
        <v>603639.90287390561</v>
      </c>
      <c r="I33" s="51">
        <f t="shared" si="1"/>
        <v>0</v>
      </c>
      <c r="J33" s="51"/>
      <c r="K33" s="112"/>
      <c r="L33" s="53">
        <f t="shared" si="12"/>
        <v>0</v>
      </c>
      <c r="M33" s="112"/>
      <c r="N33" s="53">
        <f t="shared" si="13"/>
        <v>0</v>
      </c>
      <c r="O33" s="53">
        <f t="shared" si="4"/>
        <v>0</v>
      </c>
      <c r="P33" s="1"/>
    </row>
    <row r="34" spans="2:16" ht="12.5">
      <c r="B34" t="str">
        <f t="shared" si="0"/>
        <v/>
      </c>
      <c r="C34" s="49">
        <f>IF(D11="","-",+C33+1)</f>
        <v>2041</v>
      </c>
      <c r="D34" s="54">
        <f>IF(F33+SUM(E$17:E33)=D$10,F33,D$10-SUM(E$17:E33))</f>
        <v>3240062.8036026983</v>
      </c>
      <c r="E34" s="55">
        <f t="shared" si="8"/>
        <v>235833.56278467909</v>
      </c>
      <c r="F34" s="54">
        <f t="shared" si="9"/>
        <v>3004229.240818019</v>
      </c>
      <c r="G34" s="56">
        <f t="shared" si="10"/>
        <v>577808.57263424795</v>
      </c>
      <c r="H34" s="41">
        <f t="shared" si="11"/>
        <v>577808.57263424795</v>
      </c>
      <c r="I34" s="51">
        <f t="shared" si="1"/>
        <v>0</v>
      </c>
      <c r="J34" s="51"/>
      <c r="K34" s="112"/>
      <c r="L34" s="53">
        <f t="shared" si="12"/>
        <v>0</v>
      </c>
      <c r="M34" s="112"/>
      <c r="N34" s="53">
        <f t="shared" si="13"/>
        <v>0</v>
      </c>
      <c r="O34" s="53">
        <f t="shared" si="4"/>
        <v>0</v>
      </c>
      <c r="P34" s="1"/>
    </row>
    <row r="35" spans="2:16" ht="12.5">
      <c r="B35" t="str">
        <f t="shared" si="0"/>
        <v/>
      </c>
      <c r="C35" s="49">
        <f>IF(D11="","-",+C34+1)</f>
        <v>2042</v>
      </c>
      <c r="D35" s="54">
        <f>IF(F34+SUM(E$17:E34)=D$10,F34,D$10-SUM(E$17:E34))</f>
        <v>3004229.240818019</v>
      </c>
      <c r="E35" s="55">
        <f t="shared" si="8"/>
        <v>235833.56278467909</v>
      </c>
      <c r="F35" s="54">
        <f t="shared" si="9"/>
        <v>2768395.6780333398</v>
      </c>
      <c r="G35" s="56">
        <f t="shared" si="10"/>
        <v>551977.24239459017</v>
      </c>
      <c r="H35" s="41">
        <f t="shared" si="11"/>
        <v>551977.24239459017</v>
      </c>
      <c r="I35" s="51">
        <f t="shared" si="1"/>
        <v>0</v>
      </c>
      <c r="J35" s="51"/>
      <c r="K35" s="112"/>
      <c r="L35" s="53">
        <f t="shared" si="12"/>
        <v>0</v>
      </c>
      <c r="M35" s="112"/>
      <c r="N35" s="53">
        <f t="shared" si="13"/>
        <v>0</v>
      </c>
      <c r="O35" s="53">
        <f t="shared" si="4"/>
        <v>0</v>
      </c>
      <c r="P35" s="1"/>
    </row>
    <row r="36" spans="2:16" ht="12.5">
      <c r="B36" t="str">
        <f t="shared" si="0"/>
        <v/>
      </c>
      <c r="C36" s="49">
        <f>IF(D11="","-",+C35+1)</f>
        <v>2043</v>
      </c>
      <c r="D36" s="54">
        <f>IF(F35+SUM(E$17:E35)=D$10,F35,D$10-SUM(E$17:E35))</f>
        <v>2768395.6780333398</v>
      </c>
      <c r="E36" s="55">
        <f t="shared" si="8"/>
        <v>235833.56278467909</v>
      </c>
      <c r="F36" s="54">
        <f t="shared" si="9"/>
        <v>2532562.1152486606</v>
      </c>
      <c r="G36" s="56">
        <f t="shared" si="10"/>
        <v>526145.91215493239</v>
      </c>
      <c r="H36" s="41">
        <f t="shared" si="11"/>
        <v>526145.91215493239</v>
      </c>
      <c r="I36" s="51">
        <f t="shared" si="1"/>
        <v>0</v>
      </c>
      <c r="J36" s="51"/>
      <c r="K36" s="112"/>
      <c r="L36" s="53">
        <f t="shared" si="12"/>
        <v>0</v>
      </c>
      <c r="M36" s="112"/>
      <c r="N36" s="53">
        <f t="shared" si="13"/>
        <v>0</v>
      </c>
      <c r="O36" s="53">
        <f t="shared" si="4"/>
        <v>0</v>
      </c>
      <c r="P36" s="1"/>
    </row>
    <row r="37" spans="2:16" ht="12.5">
      <c r="B37" t="str">
        <f t="shared" si="0"/>
        <v/>
      </c>
      <c r="C37" s="49">
        <f>IF(D11="","-",+C36+1)</f>
        <v>2044</v>
      </c>
      <c r="D37" s="54">
        <f>IF(F36+SUM(E$17:E36)=D$10,F36,D$10-SUM(E$17:E36))</f>
        <v>2532562.1152486606</v>
      </c>
      <c r="E37" s="55">
        <f t="shared" si="8"/>
        <v>235833.56278467909</v>
      </c>
      <c r="F37" s="54">
        <f t="shared" si="9"/>
        <v>2296728.5524639813</v>
      </c>
      <c r="G37" s="56">
        <f t="shared" si="10"/>
        <v>500314.58191527473</v>
      </c>
      <c r="H37" s="41">
        <f t="shared" si="11"/>
        <v>500314.58191527473</v>
      </c>
      <c r="I37" s="51">
        <f t="shared" si="1"/>
        <v>0</v>
      </c>
      <c r="J37" s="51"/>
      <c r="K37" s="112"/>
      <c r="L37" s="53">
        <f t="shared" si="12"/>
        <v>0</v>
      </c>
      <c r="M37" s="112"/>
      <c r="N37" s="53">
        <f t="shared" si="13"/>
        <v>0</v>
      </c>
      <c r="O37" s="53">
        <f t="shared" si="4"/>
        <v>0</v>
      </c>
      <c r="P37" s="1"/>
    </row>
    <row r="38" spans="2:16" ht="12.5">
      <c r="B38" t="str">
        <f t="shared" si="0"/>
        <v/>
      </c>
      <c r="C38" s="49">
        <f>IF(D11="","-",+C37+1)</f>
        <v>2045</v>
      </c>
      <c r="D38" s="54">
        <f>IF(F37+SUM(E$17:E37)=D$10,F37,D$10-SUM(E$17:E37))</f>
        <v>2296728.5524639813</v>
      </c>
      <c r="E38" s="55">
        <f t="shared" si="8"/>
        <v>235833.56278467909</v>
      </c>
      <c r="F38" s="54">
        <f t="shared" si="9"/>
        <v>2060894.9896793023</v>
      </c>
      <c r="G38" s="56">
        <f t="shared" si="10"/>
        <v>474483.25167561695</v>
      </c>
      <c r="H38" s="41">
        <f t="shared" si="11"/>
        <v>474483.25167561695</v>
      </c>
      <c r="I38" s="51">
        <f t="shared" si="1"/>
        <v>0</v>
      </c>
      <c r="J38" s="51"/>
      <c r="K38" s="112"/>
      <c r="L38" s="53">
        <f t="shared" si="12"/>
        <v>0</v>
      </c>
      <c r="M38" s="112"/>
      <c r="N38" s="53">
        <f t="shared" si="13"/>
        <v>0</v>
      </c>
      <c r="O38" s="53">
        <f t="shared" si="4"/>
        <v>0</v>
      </c>
      <c r="P38" s="1"/>
    </row>
    <row r="39" spans="2:16" ht="12.5">
      <c r="B39" t="str">
        <f t="shared" si="0"/>
        <v/>
      </c>
      <c r="C39" s="49">
        <f>IF(D11="","-",+C38+1)</f>
        <v>2046</v>
      </c>
      <c r="D39" s="54">
        <f>IF(F38+SUM(E$17:E38)=D$10,F38,D$10-SUM(E$17:E38))</f>
        <v>2060894.9896793023</v>
      </c>
      <c r="E39" s="55">
        <f t="shared" si="8"/>
        <v>235833.56278467909</v>
      </c>
      <c r="F39" s="54">
        <f t="shared" si="9"/>
        <v>1825061.4268946233</v>
      </c>
      <c r="G39" s="56">
        <f t="shared" si="10"/>
        <v>448651.92143595923</v>
      </c>
      <c r="H39" s="41">
        <f t="shared" si="11"/>
        <v>448651.92143595923</v>
      </c>
      <c r="I39" s="51">
        <f t="shared" si="1"/>
        <v>0</v>
      </c>
      <c r="J39" s="51"/>
      <c r="K39" s="112"/>
      <c r="L39" s="53">
        <f t="shared" si="12"/>
        <v>0</v>
      </c>
      <c r="M39" s="112"/>
      <c r="N39" s="53">
        <f t="shared" si="13"/>
        <v>0</v>
      </c>
      <c r="O39" s="53">
        <f t="shared" si="4"/>
        <v>0</v>
      </c>
      <c r="P39" s="1"/>
    </row>
    <row r="40" spans="2:16" ht="12.5">
      <c r="B40" t="str">
        <f t="shared" si="0"/>
        <v/>
      </c>
      <c r="C40" s="49">
        <f>IF(D11="","-",+C39+1)</f>
        <v>2047</v>
      </c>
      <c r="D40" s="54">
        <f>IF(F39+SUM(E$17:E39)=D$10,F39,D$10-SUM(E$17:E39))</f>
        <v>1825061.4268946233</v>
      </c>
      <c r="E40" s="55">
        <f t="shared" si="8"/>
        <v>235833.56278467909</v>
      </c>
      <c r="F40" s="54">
        <f t="shared" si="9"/>
        <v>1589227.8641099443</v>
      </c>
      <c r="G40" s="56">
        <f t="shared" si="10"/>
        <v>422820.59119630151</v>
      </c>
      <c r="H40" s="41">
        <f t="shared" si="11"/>
        <v>422820.59119630151</v>
      </c>
      <c r="I40" s="51">
        <f t="shared" si="1"/>
        <v>0</v>
      </c>
      <c r="J40" s="51"/>
      <c r="K40" s="112"/>
      <c r="L40" s="53">
        <f t="shared" si="12"/>
        <v>0</v>
      </c>
      <c r="M40" s="112"/>
      <c r="N40" s="53">
        <f t="shared" si="13"/>
        <v>0</v>
      </c>
      <c r="O40" s="53">
        <f t="shared" si="4"/>
        <v>0</v>
      </c>
      <c r="P40" s="1"/>
    </row>
    <row r="41" spans="2:16" ht="12.5">
      <c r="B41" t="str">
        <f t="shared" si="0"/>
        <v/>
      </c>
      <c r="C41" s="49">
        <f>IF(D11="","-",+C40+1)</f>
        <v>2048</v>
      </c>
      <c r="D41" s="54">
        <f>IF(F40+SUM(E$17:E40)=D$10,F40,D$10-SUM(E$17:E40))</f>
        <v>1589227.8641099443</v>
      </c>
      <c r="E41" s="55">
        <f t="shared" si="8"/>
        <v>235833.56278467909</v>
      </c>
      <c r="F41" s="54">
        <f t="shared" si="9"/>
        <v>1353394.3013252653</v>
      </c>
      <c r="G41" s="56">
        <f t="shared" si="10"/>
        <v>396989.26095664379</v>
      </c>
      <c r="H41" s="41">
        <f t="shared" si="11"/>
        <v>396989.26095664379</v>
      </c>
      <c r="I41" s="51">
        <f t="shared" si="1"/>
        <v>0</v>
      </c>
      <c r="J41" s="51"/>
      <c r="K41" s="112"/>
      <c r="L41" s="53">
        <f t="shared" si="12"/>
        <v>0</v>
      </c>
      <c r="M41" s="112"/>
      <c r="N41" s="53">
        <f t="shared" si="13"/>
        <v>0</v>
      </c>
      <c r="O41" s="53">
        <f t="shared" si="4"/>
        <v>0</v>
      </c>
      <c r="P41" s="1"/>
    </row>
    <row r="42" spans="2:16" ht="12.5">
      <c r="B42" t="str">
        <f t="shared" si="0"/>
        <v/>
      </c>
      <c r="C42" s="49">
        <f>IF(D11="","-",+C41+1)</f>
        <v>2049</v>
      </c>
      <c r="D42" s="54">
        <f>IF(F41+SUM(E$17:E41)=D$10,F41,D$10-SUM(E$17:E41))</f>
        <v>1353394.3013252653</v>
      </c>
      <c r="E42" s="55">
        <f t="shared" si="8"/>
        <v>235833.56278467909</v>
      </c>
      <c r="F42" s="54">
        <f t="shared" si="9"/>
        <v>1117560.7385405863</v>
      </c>
      <c r="G42" s="56">
        <f t="shared" si="10"/>
        <v>371157.93071698607</v>
      </c>
      <c r="H42" s="41">
        <f t="shared" si="11"/>
        <v>371157.93071698607</v>
      </c>
      <c r="I42" s="51">
        <f t="shared" si="1"/>
        <v>0</v>
      </c>
      <c r="J42" s="51"/>
      <c r="K42" s="112"/>
      <c r="L42" s="53">
        <f t="shared" si="12"/>
        <v>0</v>
      </c>
      <c r="M42" s="112"/>
      <c r="N42" s="53">
        <f t="shared" si="13"/>
        <v>0</v>
      </c>
      <c r="O42" s="53">
        <f t="shared" si="4"/>
        <v>0</v>
      </c>
      <c r="P42" s="1"/>
    </row>
    <row r="43" spans="2:16" ht="12.5">
      <c r="B43" t="str">
        <f t="shared" si="0"/>
        <v/>
      </c>
      <c r="C43" s="49">
        <f>IF(D11="","-",+C42+1)</f>
        <v>2050</v>
      </c>
      <c r="D43" s="54">
        <f>IF(F42+SUM(E$17:E42)=D$10,F42,D$10-SUM(E$17:E42))</f>
        <v>1117560.7385405863</v>
      </c>
      <c r="E43" s="55">
        <f t="shared" si="8"/>
        <v>235833.56278467909</v>
      </c>
      <c r="F43" s="54">
        <f t="shared" si="9"/>
        <v>881727.1757559072</v>
      </c>
      <c r="G43" s="56">
        <f t="shared" si="10"/>
        <v>345326.60047732829</v>
      </c>
      <c r="H43" s="41">
        <f t="shared" si="11"/>
        <v>345326.60047732829</v>
      </c>
      <c r="I43" s="51">
        <f t="shared" si="1"/>
        <v>0</v>
      </c>
      <c r="J43" s="51"/>
      <c r="K43" s="112"/>
      <c r="L43" s="53">
        <f t="shared" si="12"/>
        <v>0</v>
      </c>
      <c r="M43" s="112"/>
      <c r="N43" s="53">
        <f t="shared" si="13"/>
        <v>0</v>
      </c>
      <c r="O43" s="53">
        <f t="shared" si="4"/>
        <v>0</v>
      </c>
      <c r="P43" s="1"/>
    </row>
    <row r="44" spans="2:16" ht="12.5">
      <c r="B44" t="str">
        <f t="shared" si="0"/>
        <v/>
      </c>
      <c r="C44" s="49">
        <f>IF(D11="","-",+C43+1)</f>
        <v>2051</v>
      </c>
      <c r="D44" s="54">
        <f>IF(F43+SUM(E$17:E43)=D$10,F43,D$10-SUM(E$17:E43))</f>
        <v>881727.1757559072</v>
      </c>
      <c r="E44" s="55">
        <f t="shared" si="8"/>
        <v>235833.56278467909</v>
      </c>
      <c r="F44" s="54">
        <f t="shared" si="9"/>
        <v>645893.61297122808</v>
      </c>
      <c r="G44" s="56">
        <f t="shared" si="10"/>
        <v>319495.27023767057</v>
      </c>
      <c r="H44" s="41">
        <f t="shared" si="11"/>
        <v>319495.27023767057</v>
      </c>
      <c r="I44" s="51">
        <f t="shared" si="1"/>
        <v>0</v>
      </c>
      <c r="J44" s="51"/>
      <c r="K44" s="112"/>
      <c r="L44" s="53">
        <f t="shared" si="12"/>
        <v>0</v>
      </c>
      <c r="M44" s="112"/>
      <c r="N44" s="53">
        <f t="shared" si="13"/>
        <v>0</v>
      </c>
      <c r="O44" s="53">
        <f t="shared" si="4"/>
        <v>0</v>
      </c>
      <c r="P44" s="1"/>
    </row>
    <row r="45" spans="2:16" ht="12.5">
      <c r="B45" t="str">
        <f t="shared" si="0"/>
        <v/>
      </c>
      <c r="C45" s="49">
        <f>IF(D11="","-",+C44+1)</f>
        <v>2052</v>
      </c>
      <c r="D45" s="54">
        <f>IF(F44+SUM(E$17:E44)=D$10,F44,D$10-SUM(E$17:E44))</f>
        <v>645893.61297122808</v>
      </c>
      <c r="E45" s="55">
        <f t="shared" si="8"/>
        <v>235833.56278467909</v>
      </c>
      <c r="F45" s="54">
        <f t="shared" si="9"/>
        <v>410060.05018654896</v>
      </c>
      <c r="G45" s="56">
        <f t="shared" si="10"/>
        <v>293663.93999801285</v>
      </c>
      <c r="H45" s="41">
        <f t="shared" si="11"/>
        <v>293663.93999801285</v>
      </c>
      <c r="I45" s="51">
        <f t="shared" si="1"/>
        <v>0</v>
      </c>
      <c r="J45" s="51"/>
      <c r="K45" s="112"/>
      <c r="L45" s="53">
        <f t="shared" si="12"/>
        <v>0</v>
      </c>
      <c r="M45" s="112"/>
      <c r="N45" s="53">
        <f t="shared" si="13"/>
        <v>0</v>
      </c>
      <c r="O45" s="53">
        <f t="shared" si="4"/>
        <v>0</v>
      </c>
      <c r="P45" s="1"/>
    </row>
    <row r="46" spans="2:16" ht="12.5">
      <c r="B46" t="str">
        <f t="shared" si="0"/>
        <v/>
      </c>
      <c r="C46" s="49">
        <f>IF(D11="","-",+C45+1)</f>
        <v>2053</v>
      </c>
      <c r="D46" s="54">
        <f>IF(F45+SUM(E$17:E45)=D$10,F45,D$10-SUM(E$17:E45))</f>
        <v>410060.05018654896</v>
      </c>
      <c r="E46" s="55">
        <f t="shared" si="8"/>
        <v>235833.56278467909</v>
      </c>
      <c r="F46" s="54">
        <f t="shared" si="9"/>
        <v>174226.48740186988</v>
      </c>
      <c r="G46" s="56">
        <f t="shared" si="10"/>
        <v>267832.60975835513</v>
      </c>
      <c r="H46" s="41">
        <f t="shared" si="11"/>
        <v>267832.60975835513</v>
      </c>
      <c r="I46" s="51">
        <f t="shared" si="1"/>
        <v>0</v>
      </c>
      <c r="J46" s="51"/>
      <c r="K46" s="112"/>
      <c r="L46" s="53">
        <f t="shared" si="12"/>
        <v>0</v>
      </c>
      <c r="M46" s="112"/>
      <c r="N46" s="53">
        <f t="shared" si="13"/>
        <v>0</v>
      </c>
      <c r="O46" s="53">
        <f t="shared" si="4"/>
        <v>0</v>
      </c>
      <c r="P46" s="1"/>
    </row>
    <row r="47" spans="2:16" ht="12.5">
      <c r="B47" t="str">
        <f t="shared" si="0"/>
        <v/>
      </c>
      <c r="C47" s="49">
        <f>IF(D11="","-",+C46+1)</f>
        <v>2054</v>
      </c>
      <c r="D47" s="54">
        <f>IF(F46+SUM(E$17:E46)=D$10,F46,D$10-SUM(E$17:E46))</f>
        <v>174226.48740186988</v>
      </c>
      <c r="E47" s="55">
        <f t="shared" si="8"/>
        <v>174226.48740186988</v>
      </c>
      <c r="F47" s="54">
        <f t="shared" si="9"/>
        <v>0</v>
      </c>
      <c r="G47" s="56">
        <f t="shared" si="10"/>
        <v>183768.17832879344</v>
      </c>
      <c r="H47" s="41">
        <f t="shared" si="11"/>
        <v>183768.17832879344</v>
      </c>
      <c r="I47" s="51">
        <f t="shared" si="1"/>
        <v>0</v>
      </c>
      <c r="J47" s="51"/>
      <c r="K47" s="112"/>
      <c r="L47" s="53">
        <f t="shared" si="12"/>
        <v>0</v>
      </c>
      <c r="M47" s="112"/>
      <c r="N47" s="53">
        <f t="shared" si="13"/>
        <v>0</v>
      </c>
      <c r="O47" s="53">
        <f t="shared" si="4"/>
        <v>0</v>
      </c>
      <c r="P47" s="1"/>
    </row>
    <row r="48" spans="2:16" ht="12.5">
      <c r="B48" t="str">
        <f t="shared" si="0"/>
        <v/>
      </c>
      <c r="C48" s="49">
        <f>IF(D11="","-",+C47+1)</f>
        <v>2055</v>
      </c>
      <c r="D48" s="54">
        <f>IF(F47+SUM(E$17:E47)=D$10,F47,D$10-SUM(E$17:E47))</f>
        <v>0</v>
      </c>
      <c r="E48" s="55">
        <f t="shared" si="8"/>
        <v>0</v>
      </c>
      <c r="F48" s="54">
        <f t="shared" si="9"/>
        <v>0</v>
      </c>
      <c r="G48" s="56">
        <f t="shared" si="10"/>
        <v>0</v>
      </c>
      <c r="H48" s="41">
        <f t="shared" si="11"/>
        <v>0</v>
      </c>
      <c r="I48" s="51">
        <f t="shared" si="1"/>
        <v>0</v>
      </c>
      <c r="J48" s="51"/>
      <c r="K48" s="112"/>
      <c r="L48" s="53">
        <f t="shared" si="12"/>
        <v>0</v>
      </c>
      <c r="M48" s="112"/>
      <c r="N48" s="53">
        <f t="shared" si="13"/>
        <v>0</v>
      </c>
      <c r="O48" s="53">
        <f t="shared" si="4"/>
        <v>0</v>
      </c>
      <c r="P48" s="1"/>
    </row>
    <row r="49" spans="2:16" ht="12.5">
      <c r="B49" t="str">
        <f t="shared" si="0"/>
        <v/>
      </c>
      <c r="C49" s="49">
        <f>IF(D11="","-",+C48+1)</f>
        <v>2056</v>
      </c>
      <c r="D49" s="54">
        <f>IF(F48+SUM(E$17:E48)=D$10,F48,D$10-SUM(E$17:E48))</f>
        <v>0</v>
      </c>
      <c r="E49" s="55">
        <f t="shared" si="8"/>
        <v>0</v>
      </c>
      <c r="F49" s="54">
        <f t="shared" si="9"/>
        <v>0</v>
      </c>
      <c r="G49" s="56">
        <f t="shared" si="10"/>
        <v>0</v>
      </c>
      <c r="H49" s="41">
        <f t="shared" si="11"/>
        <v>0</v>
      </c>
      <c r="I49" s="51">
        <f t="shared" si="1"/>
        <v>0</v>
      </c>
      <c r="J49" s="51"/>
      <c r="K49" s="112"/>
      <c r="L49" s="53">
        <f t="shared" si="12"/>
        <v>0</v>
      </c>
      <c r="M49" s="112"/>
      <c r="N49" s="53">
        <f t="shared" si="13"/>
        <v>0</v>
      </c>
      <c r="O49" s="53">
        <f t="shared" si="4"/>
        <v>0</v>
      </c>
      <c r="P49" s="1"/>
    </row>
    <row r="50" spans="2:16" ht="12.5">
      <c r="B50" t="str">
        <f t="shared" si="0"/>
        <v/>
      </c>
      <c r="C50" s="49">
        <f>IF(D11="","-",+C49+1)</f>
        <v>2057</v>
      </c>
      <c r="D50" s="54">
        <f>IF(F49+SUM(E$17:E49)=D$10,F49,D$10-SUM(E$17:E49))</f>
        <v>0</v>
      </c>
      <c r="E50" s="55">
        <f t="shared" si="8"/>
        <v>0</v>
      </c>
      <c r="F50" s="54">
        <f t="shared" si="9"/>
        <v>0</v>
      </c>
      <c r="G50" s="56">
        <f t="shared" si="10"/>
        <v>0</v>
      </c>
      <c r="H50" s="41">
        <f t="shared" si="11"/>
        <v>0</v>
      </c>
      <c r="I50" s="51">
        <f t="shared" si="1"/>
        <v>0</v>
      </c>
      <c r="J50" s="51"/>
      <c r="K50" s="112"/>
      <c r="L50" s="53">
        <f t="shared" si="12"/>
        <v>0</v>
      </c>
      <c r="M50" s="112"/>
      <c r="N50" s="53">
        <f t="shared" si="13"/>
        <v>0</v>
      </c>
      <c r="O50" s="53">
        <f t="shared" si="4"/>
        <v>0</v>
      </c>
      <c r="P50" s="1"/>
    </row>
    <row r="51" spans="2:16" ht="12.5">
      <c r="B51" t="str">
        <f t="shared" si="0"/>
        <v/>
      </c>
      <c r="C51" s="49">
        <f>IF(D11="","-",+C50+1)</f>
        <v>2058</v>
      </c>
      <c r="D51" s="54">
        <f>IF(F50+SUM(E$17:E50)=D$10,F50,D$10-SUM(E$17:E50))</f>
        <v>0</v>
      </c>
      <c r="E51" s="55">
        <f t="shared" si="8"/>
        <v>0</v>
      </c>
      <c r="F51" s="54">
        <f t="shared" si="9"/>
        <v>0</v>
      </c>
      <c r="G51" s="56">
        <f t="shared" si="10"/>
        <v>0</v>
      </c>
      <c r="H51" s="41">
        <f t="shared" si="11"/>
        <v>0</v>
      </c>
      <c r="I51" s="51">
        <f t="shared" si="1"/>
        <v>0</v>
      </c>
      <c r="J51" s="51"/>
      <c r="K51" s="112"/>
      <c r="L51" s="53">
        <f t="shared" si="12"/>
        <v>0</v>
      </c>
      <c r="M51" s="112"/>
      <c r="N51" s="53">
        <f t="shared" si="13"/>
        <v>0</v>
      </c>
      <c r="O51" s="53">
        <f t="shared" si="4"/>
        <v>0</v>
      </c>
      <c r="P51" s="1"/>
    </row>
    <row r="52" spans="2:16" ht="12.5">
      <c r="B52" t="str">
        <f t="shared" si="0"/>
        <v/>
      </c>
      <c r="C52" s="49">
        <f>IF(D11="","-",+C51+1)</f>
        <v>2059</v>
      </c>
      <c r="D52" s="54">
        <f>IF(F51+SUM(E$17:E51)=D$10,F51,D$10-SUM(E$17:E51))</f>
        <v>0</v>
      </c>
      <c r="E52" s="55">
        <f t="shared" si="8"/>
        <v>0</v>
      </c>
      <c r="F52" s="54">
        <f t="shared" si="9"/>
        <v>0</v>
      </c>
      <c r="G52" s="56">
        <f t="shared" si="10"/>
        <v>0</v>
      </c>
      <c r="H52" s="41">
        <f t="shared" si="11"/>
        <v>0</v>
      </c>
      <c r="I52" s="51">
        <f t="shared" si="1"/>
        <v>0</v>
      </c>
      <c r="J52" s="51"/>
      <c r="K52" s="112"/>
      <c r="L52" s="53">
        <f t="shared" si="12"/>
        <v>0</v>
      </c>
      <c r="M52" s="112"/>
      <c r="N52" s="53">
        <f t="shared" si="13"/>
        <v>0</v>
      </c>
      <c r="O52" s="53">
        <f t="shared" si="4"/>
        <v>0</v>
      </c>
      <c r="P52" s="1"/>
    </row>
    <row r="53" spans="2:16" ht="12.5">
      <c r="B53" t="str">
        <f t="shared" si="0"/>
        <v/>
      </c>
      <c r="C53" s="49">
        <f>IF(D11="","-",+C52+1)</f>
        <v>2060</v>
      </c>
      <c r="D53" s="54">
        <f>IF(F52+SUM(E$17:E52)=D$10,F52,D$10-SUM(E$17:E52))</f>
        <v>0</v>
      </c>
      <c r="E53" s="55">
        <f t="shared" si="8"/>
        <v>0</v>
      </c>
      <c r="F53" s="54">
        <f t="shared" si="9"/>
        <v>0</v>
      </c>
      <c r="G53" s="56">
        <f t="shared" si="10"/>
        <v>0</v>
      </c>
      <c r="H53" s="41">
        <f t="shared" si="11"/>
        <v>0</v>
      </c>
      <c r="I53" s="51">
        <f t="shared" si="1"/>
        <v>0</v>
      </c>
      <c r="J53" s="51"/>
      <c r="K53" s="112"/>
      <c r="L53" s="53">
        <f t="shared" si="12"/>
        <v>0</v>
      </c>
      <c r="M53" s="112"/>
      <c r="N53" s="53">
        <f t="shared" si="13"/>
        <v>0</v>
      </c>
      <c r="O53" s="53">
        <f t="shared" si="4"/>
        <v>0</v>
      </c>
      <c r="P53" s="1"/>
    </row>
    <row r="54" spans="2:16" ht="12.5">
      <c r="B54" t="str">
        <f t="shared" si="0"/>
        <v/>
      </c>
      <c r="C54" s="49">
        <f>IF(D11="","-",+C53+1)</f>
        <v>2061</v>
      </c>
      <c r="D54" s="54">
        <f>IF(F53+SUM(E$17:E53)=D$10,F53,D$10-SUM(E$17:E53))</f>
        <v>0</v>
      </c>
      <c r="E54" s="55">
        <f t="shared" si="8"/>
        <v>0</v>
      </c>
      <c r="F54" s="54">
        <f t="shared" si="9"/>
        <v>0</v>
      </c>
      <c r="G54" s="56">
        <f t="shared" si="10"/>
        <v>0</v>
      </c>
      <c r="H54" s="41">
        <f t="shared" si="11"/>
        <v>0</v>
      </c>
      <c r="I54" s="51">
        <f t="shared" si="1"/>
        <v>0</v>
      </c>
      <c r="J54" s="51"/>
      <c r="K54" s="112"/>
      <c r="L54" s="53">
        <f t="shared" si="12"/>
        <v>0</v>
      </c>
      <c r="M54" s="112"/>
      <c r="N54" s="53">
        <f t="shared" si="13"/>
        <v>0</v>
      </c>
      <c r="O54" s="53">
        <f t="shared" si="4"/>
        <v>0</v>
      </c>
      <c r="P54" s="1"/>
    </row>
    <row r="55" spans="2:16" ht="12.5">
      <c r="B55" t="str">
        <f t="shared" si="0"/>
        <v/>
      </c>
      <c r="C55" s="49">
        <f>IF(D11="","-",+C54+1)</f>
        <v>2062</v>
      </c>
      <c r="D55" s="54">
        <f>IF(F54+SUM(E$17:E54)=D$10,F54,D$10-SUM(E$17:E54))</f>
        <v>0</v>
      </c>
      <c r="E55" s="55">
        <f t="shared" si="8"/>
        <v>0</v>
      </c>
      <c r="F55" s="54">
        <f t="shared" si="9"/>
        <v>0</v>
      </c>
      <c r="G55" s="56">
        <f t="shared" si="10"/>
        <v>0</v>
      </c>
      <c r="H55" s="41">
        <f t="shared" si="11"/>
        <v>0</v>
      </c>
      <c r="I55" s="51">
        <f t="shared" si="1"/>
        <v>0</v>
      </c>
      <c r="J55" s="51"/>
      <c r="K55" s="112"/>
      <c r="L55" s="53">
        <f t="shared" si="12"/>
        <v>0</v>
      </c>
      <c r="M55" s="112"/>
      <c r="N55" s="53">
        <f t="shared" si="13"/>
        <v>0</v>
      </c>
      <c r="O55" s="53">
        <f t="shared" si="4"/>
        <v>0</v>
      </c>
      <c r="P55" s="1"/>
    </row>
    <row r="56" spans="2:16" ht="12.5">
      <c r="B56" t="str">
        <f t="shared" si="0"/>
        <v/>
      </c>
      <c r="C56" s="49">
        <f>IF(D11="","-",+C55+1)</f>
        <v>2063</v>
      </c>
      <c r="D56" s="54">
        <f>IF(F55+SUM(E$17:E55)=D$10,F55,D$10-SUM(E$17:E55))</f>
        <v>0</v>
      </c>
      <c r="E56" s="55">
        <f t="shared" si="8"/>
        <v>0</v>
      </c>
      <c r="F56" s="54">
        <f t="shared" si="9"/>
        <v>0</v>
      </c>
      <c r="G56" s="56">
        <f t="shared" si="10"/>
        <v>0</v>
      </c>
      <c r="H56" s="41">
        <f t="shared" si="11"/>
        <v>0</v>
      </c>
      <c r="I56" s="51">
        <f t="shared" si="1"/>
        <v>0</v>
      </c>
      <c r="J56" s="51"/>
      <c r="K56" s="112"/>
      <c r="L56" s="53">
        <f t="shared" si="12"/>
        <v>0</v>
      </c>
      <c r="M56" s="112"/>
      <c r="N56" s="53">
        <f t="shared" si="13"/>
        <v>0</v>
      </c>
      <c r="O56" s="53">
        <f t="shared" si="4"/>
        <v>0</v>
      </c>
      <c r="P56" s="1"/>
    </row>
    <row r="57" spans="2:16" ht="12.5">
      <c r="B57" t="str">
        <f t="shared" si="0"/>
        <v/>
      </c>
      <c r="C57" s="49">
        <f>IF(D11="","-",+C56+1)</f>
        <v>2064</v>
      </c>
      <c r="D57" s="54">
        <f>IF(F56+SUM(E$17:E56)=D$10,F56,D$10-SUM(E$17:E56))</f>
        <v>0</v>
      </c>
      <c r="E57" s="55">
        <f t="shared" si="8"/>
        <v>0</v>
      </c>
      <c r="F57" s="54">
        <f t="shared" si="9"/>
        <v>0</v>
      </c>
      <c r="G57" s="56">
        <f t="shared" si="10"/>
        <v>0</v>
      </c>
      <c r="H57" s="41">
        <f t="shared" si="11"/>
        <v>0</v>
      </c>
      <c r="I57" s="51">
        <f t="shared" si="1"/>
        <v>0</v>
      </c>
      <c r="J57" s="51"/>
      <c r="K57" s="112"/>
      <c r="L57" s="53">
        <f t="shared" si="12"/>
        <v>0</v>
      </c>
      <c r="M57" s="112"/>
      <c r="N57" s="53">
        <f t="shared" si="13"/>
        <v>0</v>
      </c>
      <c r="O57" s="53">
        <f t="shared" si="4"/>
        <v>0</v>
      </c>
      <c r="P57" s="1"/>
    </row>
    <row r="58" spans="2:16" ht="12.5">
      <c r="B58" t="str">
        <f t="shared" si="0"/>
        <v/>
      </c>
      <c r="C58" s="49">
        <f>IF(D11="","-",+C57+1)</f>
        <v>2065</v>
      </c>
      <c r="D58" s="54">
        <f>IF(F57+SUM(E$17:E57)=D$10,F57,D$10-SUM(E$17:E57))</f>
        <v>0</v>
      </c>
      <c r="E58" s="55">
        <f t="shared" si="8"/>
        <v>0</v>
      </c>
      <c r="F58" s="54">
        <f t="shared" si="9"/>
        <v>0</v>
      </c>
      <c r="G58" s="56">
        <f t="shared" si="10"/>
        <v>0</v>
      </c>
      <c r="H58" s="41">
        <f t="shared" si="11"/>
        <v>0</v>
      </c>
      <c r="I58" s="51">
        <f t="shared" si="1"/>
        <v>0</v>
      </c>
      <c r="J58" s="51"/>
      <c r="K58" s="112"/>
      <c r="L58" s="53">
        <f t="shared" si="12"/>
        <v>0</v>
      </c>
      <c r="M58" s="112"/>
      <c r="N58" s="53">
        <f t="shared" si="13"/>
        <v>0</v>
      </c>
      <c r="O58" s="53">
        <f t="shared" si="4"/>
        <v>0</v>
      </c>
      <c r="P58" s="1"/>
    </row>
    <row r="59" spans="2:16" ht="12.5">
      <c r="B59" t="str">
        <f t="shared" si="0"/>
        <v/>
      </c>
      <c r="C59" s="49">
        <f>IF(D11="","-",+C58+1)</f>
        <v>2066</v>
      </c>
      <c r="D59" s="54">
        <f>IF(F58+SUM(E$17:E58)=D$10,F58,D$10-SUM(E$17:E58))</f>
        <v>0</v>
      </c>
      <c r="E59" s="55">
        <f t="shared" si="8"/>
        <v>0</v>
      </c>
      <c r="F59" s="54">
        <f t="shared" si="9"/>
        <v>0</v>
      </c>
      <c r="G59" s="56">
        <f t="shared" si="10"/>
        <v>0</v>
      </c>
      <c r="H59" s="41">
        <f t="shared" si="11"/>
        <v>0</v>
      </c>
      <c r="I59" s="51">
        <f t="shared" si="1"/>
        <v>0</v>
      </c>
      <c r="J59" s="51"/>
      <c r="K59" s="112"/>
      <c r="L59" s="53">
        <f t="shared" si="12"/>
        <v>0</v>
      </c>
      <c r="M59" s="112"/>
      <c r="N59" s="53">
        <f t="shared" si="13"/>
        <v>0</v>
      </c>
      <c r="O59" s="53">
        <f t="shared" si="4"/>
        <v>0</v>
      </c>
      <c r="P59" s="1"/>
    </row>
    <row r="60" spans="2:16" ht="12.5">
      <c r="B60" t="str">
        <f t="shared" si="0"/>
        <v/>
      </c>
      <c r="C60" s="49">
        <f>IF(D11="","-",+C59+1)</f>
        <v>2067</v>
      </c>
      <c r="D60" s="54">
        <f>IF(F59+SUM(E$17:E59)=D$10,F59,D$10-SUM(E$17:E59))</f>
        <v>0</v>
      </c>
      <c r="E60" s="55">
        <f t="shared" si="8"/>
        <v>0</v>
      </c>
      <c r="F60" s="54">
        <f t="shared" si="9"/>
        <v>0</v>
      </c>
      <c r="G60" s="56">
        <f t="shared" si="10"/>
        <v>0</v>
      </c>
      <c r="H60" s="41">
        <f t="shared" si="11"/>
        <v>0</v>
      </c>
      <c r="I60" s="51">
        <f t="shared" si="1"/>
        <v>0</v>
      </c>
      <c r="J60" s="51"/>
      <c r="K60" s="112"/>
      <c r="L60" s="53">
        <f t="shared" si="12"/>
        <v>0</v>
      </c>
      <c r="M60" s="112"/>
      <c r="N60" s="53">
        <f t="shared" si="13"/>
        <v>0</v>
      </c>
      <c r="O60" s="53">
        <f t="shared" si="4"/>
        <v>0</v>
      </c>
      <c r="P60" s="1"/>
    </row>
    <row r="61" spans="2:16" ht="12.5">
      <c r="B61" t="str">
        <f t="shared" si="0"/>
        <v/>
      </c>
      <c r="C61" s="49">
        <f>IF(D11="","-",+C60+1)</f>
        <v>2068</v>
      </c>
      <c r="D61" s="54">
        <f>IF(F60+SUM(E$17:E60)=D$10,F60,D$10-SUM(E$17:E60))</f>
        <v>0</v>
      </c>
      <c r="E61" s="55">
        <f t="shared" si="8"/>
        <v>0</v>
      </c>
      <c r="F61" s="54">
        <f t="shared" si="9"/>
        <v>0</v>
      </c>
      <c r="G61" s="57">
        <f t="shared" si="10"/>
        <v>0</v>
      </c>
      <c r="H61" s="41">
        <f t="shared" si="11"/>
        <v>0</v>
      </c>
      <c r="I61" s="51">
        <f t="shared" si="1"/>
        <v>0</v>
      </c>
      <c r="J61" s="51"/>
      <c r="K61" s="112"/>
      <c r="L61" s="53">
        <f t="shared" si="12"/>
        <v>0</v>
      </c>
      <c r="M61" s="112"/>
      <c r="N61" s="53">
        <f t="shared" si="13"/>
        <v>0</v>
      </c>
      <c r="O61" s="53">
        <f t="shared" si="4"/>
        <v>0</v>
      </c>
      <c r="P61" s="1"/>
    </row>
    <row r="62" spans="2:16" ht="12.5">
      <c r="B62" t="str">
        <f t="shared" si="0"/>
        <v/>
      </c>
      <c r="C62" s="49">
        <f>IF(D11="","-",+C61+1)</f>
        <v>2069</v>
      </c>
      <c r="D62" s="54">
        <f>IF(F61+SUM(E$17:E61)=D$10,F61,D$10-SUM(E$17:E61))</f>
        <v>0</v>
      </c>
      <c r="E62" s="55">
        <f t="shared" si="8"/>
        <v>0</v>
      </c>
      <c r="F62" s="54">
        <f t="shared" si="9"/>
        <v>0</v>
      </c>
      <c r="G62" s="57">
        <f t="shared" si="10"/>
        <v>0</v>
      </c>
      <c r="H62" s="41">
        <f t="shared" si="11"/>
        <v>0</v>
      </c>
      <c r="I62" s="51">
        <f t="shared" si="1"/>
        <v>0</v>
      </c>
      <c r="J62" s="51"/>
      <c r="K62" s="112"/>
      <c r="L62" s="53">
        <f t="shared" si="12"/>
        <v>0</v>
      </c>
      <c r="M62" s="112"/>
      <c r="N62" s="53">
        <f t="shared" si="13"/>
        <v>0</v>
      </c>
      <c r="O62" s="53">
        <f t="shared" si="4"/>
        <v>0</v>
      </c>
      <c r="P62" s="1"/>
    </row>
    <row r="63" spans="2:16" ht="12.5">
      <c r="B63" t="str">
        <f t="shared" si="0"/>
        <v/>
      </c>
      <c r="C63" s="49">
        <f>IF(D11="","-",+C62+1)</f>
        <v>2070</v>
      </c>
      <c r="D63" s="54">
        <f>IF(F62+SUM(E$17:E62)=D$10,F62,D$10-SUM(E$17:E62))</f>
        <v>0</v>
      </c>
      <c r="E63" s="55">
        <f t="shared" si="8"/>
        <v>0</v>
      </c>
      <c r="F63" s="54">
        <f t="shared" si="9"/>
        <v>0</v>
      </c>
      <c r="G63" s="57">
        <f t="shared" si="10"/>
        <v>0</v>
      </c>
      <c r="H63" s="41">
        <f t="shared" si="11"/>
        <v>0</v>
      </c>
      <c r="I63" s="51">
        <f t="shared" si="1"/>
        <v>0</v>
      </c>
      <c r="J63" s="51"/>
      <c r="K63" s="112"/>
      <c r="L63" s="53">
        <f t="shared" si="12"/>
        <v>0</v>
      </c>
      <c r="M63" s="112"/>
      <c r="N63" s="53">
        <f t="shared" si="13"/>
        <v>0</v>
      </c>
      <c r="O63" s="53">
        <f t="shared" si="4"/>
        <v>0</v>
      </c>
      <c r="P63" s="1"/>
    </row>
    <row r="64" spans="2:16" ht="12.5">
      <c r="B64" t="str">
        <f t="shared" si="0"/>
        <v/>
      </c>
      <c r="C64" s="49">
        <f>IF(D11="","-",+C63+1)</f>
        <v>2071</v>
      </c>
      <c r="D64" s="54">
        <f>IF(F63+SUM(E$17:E63)=D$10,F63,D$10-SUM(E$17:E63))</f>
        <v>0</v>
      </c>
      <c r="E64" s="55">
        <f t="shared" si="8"/>
        <v>0</v>
      </c>
      <c r="F64" s="54">
        <f t="shared" si="9"/>
        <v>0</v>
      </c>
      <c r="G64" s="57">
        <f t="shared" si="10"/>
        <v>0</v>
      </c>
      <c r="H64" s="41">
        <f t="shared" si="11"/>
        <v>0</v>
      </c>
      <c r="I64" s="51">
        <f t="shared" si="1"/>
        <v>0</v>
      </c>
      <c r="J64" s="51"/>
      <c r="K64" s="112"/>
      <c r="L64" s="53">
        <f t="shared" si="12"/>
        <v>0</v>
      </c>
      <c r="M64" s="112"/>
      <c r="N64" s="53">
        <f t="shared" si="13"/>
        <v>0</v>
      </c>
      <c r="O64" s="53">
        <f t="shared" si="4"/>
        <v>0</v>
      </c>
      <c r="P64" s="1"/>
    </row>
    <row r="65" spans="2:16" ht="12.5">
      <c r="B65" t="str">
        <f t="shared" si="0"/>
        <v/>
      </c>
      <c r="C65" s="49">
        <f>IF(D11="","-",+C64+1)</f>
        <v>2072</v>
      </c>
      <c r="D65" s="54">
        <f>IF(F64+SUM(E$17:E64)=D$10,F64,D$10-SUM(E$17:E64))</f>
        <v>0</v>
      </c>
      <c r="E65" s="55">
        <f t="shared" si="8"/>
        <v>0</v>
      </c>
      <c r="F65" s="54">
        <f t="shared" si="9"/>
        <v>0</v>
      </c>
      <c r="G65" s="57">
        <f t="shared" si="10"/>
        <v>0</v>
      </c>
      <c r="H65" s="41">
        <f t="shared" si="11"/>
        <v>0</v>
      </c>
      <c r="I65" s="51">
        <f t="shared" si="1"/>
        <v>0</v>
      </c>
      <c r="J65" s="51"/>
      <c r="K65" s="112"/>
      <c r="L65" s="53">
        <f t="shared" si="12"/>
        <v>0</v>
      </c>
      <c r="M65" s="112"/>
      <c r="N65" s="53">
        <f t="shared" si="13"/>
        <v>0</v>
      </c>
      <c r="O65" s="53">
        <f t="shared" si="4"/>
        <v>0</v>
      </c>
      <c r="P65" s="1"/>
    </row>
    <row r="66" spans="2:16" ht="12.5">
      <c r="B66" t="str">
        <f t="shared" si="0"/>
        <v/>
      </c>
      <c r="C66" s="49">
        <f>IF(D11="","-",+C65+1)</f>
        <v>2073</v>
      </c>
      <c r="D66" s="54">
        <f>IF(F65+SUM(E$17:E65)=D$10,F65,D$10-SUM(E$17:E65))</f>
        <v>0</v>
      </c>
      <c r="E66" s="55">
        <f t="shared" si="8"/>
        <v>0</v>
      </c>
      <c r="F66" s="54">
        <f t="shared" si="9"/>
        <v>0</v>
      </c>
      <c r="G66" s="57">
        <f t="shared" si="10"/>
        <v>0</v>
      </c>
      <c r="H66" s="41">
        <f t="shared" si="11"/>
        <v>0</v>
      </c>
      <c r="I66" s="51">
        <f t="shared" si="1"/>
        <v>0</v>
      </c>
      <c r="J66" s="51"/>
      <c r="K66" s="112"/>
      <c r="L66" s="53">
        <f t="shared" si="12"/>
        <v>0</v>
      </c>
      <c r="M66" s="112"/>
      <c r="N66" s="53">
        <f t="shared" si="13"/>
        <v>0</v>
      </c>
      <c r="O66" s="53">
        <f t="shared" si="4"/>
        <v>0</v>
      </c>
      <c r="P66" s="1"/>
    </row>
    <row r="67" spans="2:16" ht="12.5">
      <c r="B67" t="str">
        <f t="shared" si="0"/>
        <v/>
      </c>
      <c r="C67" s="49">
        <f>IF(D11="","-",+C66+1)</f>
        <v>2074</v>
      </c>
      <c r="D67" s="54">
        <f>IF(F66+SUM(E$17:E66)=D$10,F66,D$10-SUM(E$17:E66))</f>
        <v>0</v>
      </c>
      <c r="E67" s="55">
        <f t="shared" si="8"/>
        <v>0</v>
      </c>
      <c r="F67" s="54">
        <f t="shared" si="9"/>
        <v>0</v>
      </c>
      <c r="G67" s="57">
        <f t="shared" si="10"/>
        <v>0</v>
      </c>
      <c r="H67" s="41">
        <f t="shared" si="11"/>
        <v>0</v>
      </c>
      <c r="I67" s="51">
        <f t="shared" si="1"/>
        <v>0</v>
      </c>
      <c r="J67" s="51"/>
      <c r="K67" s="112"/>
      <c r="L67" s="53">
        <f t="shared" si="12"/>
        <v>0</v>
      </c>
      <c r="M67" s="112"/>
      <c r="N67" s="53">
        <f t="shared" si="13"/>
        <v>0</v>
      </c>
      <c r="O67" s="53">
        <f t="shared" si="4"/>
        <v>0</v>
      </c>
      <c r="P67" s="1"/>
    </row>
    <row r="68" spans="2:16" ht="12.5">
      <c r="B68" t="str">
        <f t="shared" si="0"/>
        <v/>
      </c>
      <c r="C68" s="49">
        <f>IF(D11="","-",+C67+1)</f>
        <v>2075</v>
      </c>
      <c r="D68" s="54">
        <f>IF(F67+SUM(E$17:E67)=D$10,F67,D$10-SUM(E$17:E67))</f>
        <v>0</v>
      </c>
      <c r="E68" s="55">
        <f t="shared" si="8"/>
        <v>0</v>
      </c>
      <c r="F68" s="54">
        <f t="shared" si="9"/>
        <v>0</v>
      </c>
      <c r="G68" s="57">
        <f t="shared" si="10"/>
        <v>0</v>
      </c>
      <c r="H68" s="41">
        <f t="shared" si="11"/>
        <v>0</v>
      </c>
      <c r="I68" s="51">
        <f t="shared" si="1"/>
        <v>0</v>
      </c>
      <c r="J68" s="51"/>
      <c r="K68" s="112"/>
      <c r="L68" s="53">
        <f t="shared" si="12"/>
        <v>0</v>
      </c>
      <c r="M68" s="112"/>
      <c r="N68" s="53">
        <f t="shared" si="13"/>
        <v>0</v>
      </c>
      <c r="O68" s="53">
        <f t="shared" si="4"/>
        <v>0</v>
      </c>
      <c r="P68" s="1"/>
    </row>
    <row r="69" spans="2:16" ht="12.5">
      <c r="B69" t="str">
        <f t="shared" si="0"/>
        <v/>
      </c>
      <c r="C69" s="49">
        <f>IF(D11="","-",+C68+1)</f>
        <v>2076</v>
      </c>
      <c r="D69" s="54">
        <f>IF(F68+SUM(E$17:E68)=D$10,F68,D$10-SUM(E$17:E68))</f>
        <v>0</v>
      </c>
      <c r="E69" s="55">
        <f t="shared" si="8"/>
        <v>0</v>
      </c>
      <c r="F69" s="54">
        <f t="shared" si="9"/>
        <v>0</v>
      </c>
      <c r="G69" s="57">
        <f t="shared" si="10"/>
        <v>0</v>
      </c>
      <c r="H69" s="41">
        <f t="shared" si="11"/>
        <v>0</v>
      </c>
      <c r="I69" s="51">
        <f t="shared" si="1"/>
        <v>0</v>
      </c>
      <c r="J69" s="51"/>
      <c r="K69" s="112"/>
      <c r="L69" s="53">
        <f t="shared" si="12"/>
        <v>0</v>
      </c>
      <c r="M69" s="112"/>
      <c r="N69" s="53">
        <f t="shared" si="13"/>
        <v>0</v>
      </c>
      <c r="O69" s="53">
        <f t="shared" si="4"/>
        <v>0</v>
      </c>
      <c r="P69" s="1"/>
    </row>
    <row r="70" spans="2:16" ht="12.5">
      <c r="B70" t="str">
        <f t="shared" si="0"/>
        <v/>
      </c>
      <c r="C70" s="49">
        <f>IF(D11="","-",+C69+1)</f>
        <v>2077</v>
      </c>
      <c r="D70" s="54">
        <f>IF(F69+SUM(E$17:E69)=D$10,F69,D$10-SUM(E$17:E69))</f>
        <v>0</v>
      </c>
      <c r="E70" s="55">
        <f t="shared" si="8"/>
        <v>0</v>
      </c>
      <c r="F70" s="54">
        <f t="shared" si="9"/>
        <v>0</v>
      </c>
      <c r="G70" s="57">
        <f t="shared" si="10"/>
        <v>0</v>
      </c>
      <c r="H70" s="41">
        <f t="shared" si="11"/>
        <v>0</v>
      </c>
      <c r="I70" s="51">
        <f t="shared" si="1"/>
        <v>0</v>
      </c>
      <c r="J70" s="51"/>
      <c r="K70" s="112"/>
      <c r="L70" s="53">
        <f t="shared" si="12"/>
        <v>0</v>
      </c>
      <c r="M70" s="112"/>
      <c r="N70" s="53">
        <f t="shared" si="13"/>
        <v>0</v>
      </c>
      <c r="O70" s="53">
        <f t="shared" si="4"/>
        <v>0</v>
      </c>
      <c r="P70" s="1"/>
    </row>
    <row r="71" spans="2:16" ht="12.5">
      <c r="B71" t="str">
        <f t="shared" si="0"/>
        <v/>
      </c>
      <c r="C71" s="49">
        <f>IF(D11="","-",+C70+1)</f>
        <v>2078</v>
      </c>
      <c r="D71" s="54">
        <f>IF(F70+SUM(E$17:E70)=D$10,F70,D$10-SUM(E$17:E70))</f>
        <v>0</v>
      </c>
      <c r="E71" s="55">
        <f t="shared" si="8"/>
        <v>0</v>
      </c>
      <c r="F71" s="54">
        <f t="shared" si="9"/>
        <v>0</v>
      </c>
      <c r="G71" s="57">
        <f t="shared" si="10"/>
        <v>0</v>
      </c>
      <c r="H71" s="41">
        <f t="shared" si="11"/>
        <v>0</v>
      </c>
      <c r="I71" s="51">
        <f t="shared" si="1"/>
        <v>0</v>
      </c>
      <c r="J71" s="51"/>
      <c r="K71" s="112"/>
      <c r="L71" s="53">
        <f t="shared" si="12"/>
        <v>0</v>
      </c>
      <c r="M71" s="112"/>
      <c r="N71" s="53">
        <f t="shared" si="13"/>
        <v>0</v>
      </c>
      <c r="O71" s="53">
        <f t="shared" si="4"/>
        <v>0</v>
      </c>
      <c r="P71" s="1"/>
    </row>
    <row r="72" spans="2:16" ht="12.5">
      <c r="C72" s="49">
        <f>IF(D12="","-",+C71+1)</f>
        <v>2079</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2080</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7075006.8835403724</v>
      </c>
      <c r="F74" s="13"/>
      <c r="G74" s="13">
        <f>SUM(G17:G73)</f>
        <v>18737658.120785628</v>
      </c>
      <c r="H74" s="13">
        <f>SUM(H17:H73)</f>
        <v>18737658.120785628</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26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433893.7972601449</v>
      </c>
      <c r="N88" s="67">
        <f>IF(J93&lt;D11,0,VLOOKUP(J93,C17:O73,11))</f>
        <v>433893.7972601449</v>
      </c>
      <c r="O88" s="68">
        <f>+N88-M88</f>
        <v>0</v>
      </c>
      <c r="P88" s="1"/>
    </row>
    <row r="89" spans="1:16" ht="15.5">
      <c r="C89" s="6"/>
      <c r="D89" s="2"/>
      <c r="E89" s="1"/>
      <c r="F89" s="1"/>
      <c r="G89" s="1"/>
      <c r="H89" s="1"/>
      <c r="I89" s="20"/>
      <c r="J89" s="20"/>
      <c r="K89" s="106"/>
      <c r="L89" s="107" t="s">
        <v>254</v>
      </c>
      <c r="M89" s="69">
        <f>IF(J93&lt;D11,0,VLOOKUP(J93,C100:P155,6))</f>
        <v>473155.40859713592</v>
      </c>
      <c r="N89" s="69">
        <f>IF(J93&lt;D11,0,VLOOKUP(J93,C100:P155,7))</f>
        <v>473155.40859713592</v>
      </c>
      <c r="O89" s="70">
        <f>+N89-M89</f>
        <v>0</v>
      </c>
      <c r="P89" s="1"/>
    </row>
    <row r="90" spans="1:16" ht="13.5" thickBot="1">
      <c r="C90" s="25" t="s">
        <v>82</v>
      </c>
      <c r="D90" s="96" t="str">
        <f>+D7</f>
        <v>Line - Osage - Webb City Tap - Shidler 138 kV Rebuild</v>
      </c>
      <c r="E90" s="1"/>
      <c r="F90" s="1"/>
      <c r="G90" s="1"/>
      <c r="H90" s="1"/>
      <c r="I90" s="3"/>
      <c r="J90" s="3"/>
      <c r="K90" s="108"/>
      <c r="L90" s="109" t="s">
        <v>135</v>
      </c>
      <c r="M90" s="72">
        <f>+M89-M88</f>
        <v>39261.611336991016</v>
      </c>
      <c r="N90" s="72">
        <f>+N89-N88</f>
        <v>39261.611336991016</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TA2020138</v>
      </c>
      <c r="E92" s="75"/>
      <c r="F92" s="75"/>
      <c r="G92" s="75"/>
      <c r="H92" s="75"/>
      <c r="I92" s="75"/>
      <c r="J92" s="75"/>
    </row>
    <row r="93" spans="1:16" ht="13">
      <c r="C93" s="34" t="s">
        <v>49</v>
      </c>
      <c r="D93" s="85">
        <v>6540570</v>
      </c>
      <c r="E93" s="1" t="s">
        <v>84</v>
      </c>
      <c r="H93" s="2"/>
      <c r="I93" s="2"/>
      <c r="J93" s="36">
        <f>+'OKT.WS.G.BPU.ATRR.True-up'!M16</f>
        <v>2024</v>
      </c>
      <c r="K93" s="33"/>
      <c r="L93" s="13" t="s">
        <v>85</v>
      </c>
      <c r="P93" s="1"/>
    </row>
    <row r="94" spans="1:16" ht="12.5">
      <c r="C94" s="34" t="s">
        <v>52</v>
      </c>
      <c r="D94" s="85">
        <f>IF(D11="","",D11)</f>
        <v>2024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8</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384739.4117647059</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2.5">
      <c r="B100" t="str">
        <f t="shared" ref="B100:B155" si="14">IF(D100=F99,"","IU")</f>
        <v>IU</v>
      </c>
      <c r="C100" s="49">
        <f>IF(D94= "","-",D94)</f>
        <v>2024</v>
      </c>
      <c r="D100" s="112">
        <v>0</v>
      </c>
      <c r="E100" s="112">
        <v>103818.56841269841</v>
      </c>
      <c r="F100" s="112">
        <v>6436751.2415873017</v>
      </c>
      <c r="G100" s="112">
        <v>3218375.6207936509</v>
      </c>
      <c r="H100" s="112">
        <v>473155.40859713592</v>
      </c>
      <c r="I100" s="112">
        <v>473155.40859713592</v>
      </c>
      <c r="J100" s="53">
        <f t="shared" ref="J100:J131" si="15">+I100-H100</f>
        <v>0</v>
      </c>
      <c r="K100" s="53"/>
      <c r="L100" s="373">
        <f>+H100</f>
        <v>473155.40859713592</v>
      </c>
      <c r="M100" s="467">
        <f t="shared" ref="M100" si="16">IF(L100&lt;&gt;0,+H100-L100,0)</f>
        <v>0</v>
      </c>
      <c r="N100" s="373">
        <f>+I100</f>
        <v>473155.40859713592</v>
      </c>
      <c r="O100" s="52">
        <f t="shared" ref="O100:O131" si="17">IF(N100&lt;&gt;0,+I100-N100,0)</f>
        <v>0</v>
      </c>
      <c r="P100" s="52">
        <f t="shared" ref="P100:P131" si="18">+O100-M100</f>
        <v>0</v>
      </c>
    </row>
    <row r="101" spans="1:16" ht="12.5">
      <c r="B101" t="str">
        <f t="shared" si="14"/>
        <v>IU</v>
      </c>
      <c r="C101" s="49">
        <f>IF(D94="","-",+C100+1)</f>
        <v>2025</v>
      </c>
      <c r="D101" s="11">
        <f>IF(F100+SUM(E$100:E100)=D$93,F100,D$93-SUM(E$100:E100))</f>
        <v>6436751.4315873012</v>
      </c>
      <c r="E101" s="55">
        <f t="shared" ref="E101:E155" si="19">IF(+J$97&lt;F100,J$97,D101)</f>
        <v>384739.4117647059</v>
      </c>
      <c r="F101" s="54">
        <f t="shared" ref="F101:F155" si="20">+D101-E101</f>
        <v>6052012.0198225956</v>
      </c>
      <c r="G101" s="54">
        <f t="shared" ref="G101:G155" si="21">+(F101+D101)/2</f>
        <v>6244381.7257049484</v>
      </c>
      <c r="H101" s="110">
        <f t="shared" ref="H101:H155" si="22">+J$95*G101+E101</f>
        <v>1076149.8594538858</v>
      </c>
      <c r="I101" s="119">
        <f t="shared" ref="I101:I155" si="23">+J$96*G101+E101</f>
        <v>1076149.8594538858</v>
      </c>
      <c r="J101" s="53">
        <f t="shared" si="15"/>
        <v>0</v>
      </c>
      <c r="K101" s="53"/>
      <c r="L101" s="112"/>
      <c r="M101" s="53">
        <f t="shared" ref="M101:M131" si="24">IF(L101&lt;&gt;0,+H101-L101,0)</f>
        <v>0</v>
      </c>
      <c r="N101" s="112"/>
      <c r="O101" s="53">
        <f t="shared" si="17"/>
        <v>0</v>
      </c>
      <c r="P101" s="53">
        <f t="shared" si="18"/>
        <v>0</v>
      </c>
    </row>
    <row r="102" spans="1:16" ht="12.5">
      <c r="B102" t="str">
        <f t="shared" si="14"/>
        <v/>
      </c>
      <c r="C102" s="49">
        <f>IF(D94="","-",+C101+1)</f>
        <v>2026</v>
      </c>
      <c r="D102" s="11">
        <f>IF(F101+SUM(E$100:E101)=D$93,F101,D$93-SUM(E$100:E101))</f>
        <v>6052012.0198225956</v>
      </c>
      <c r="E102" s="55">
        <f t="shared" si="19"/>
        <v>384739.4117647059</v>
      </c>
      <c r="F102" s="54">
        <f t="shared" si="20"/>
        <v>5667272.6080578901</v>
      </c>
      <c r="G102" s="54">
        <f t="shared" si="21"/>
        <v>5859642.3139402429</v>
      </c>
      <c r="H102" s="110">
        <f t="shared" si="22"/>
        <v>1033549.5091522911</v>
      </c>
      <c r="I102" s="119">
        <f t="shared" si="23"/>
        <v>1033549.5091522911</v>
      </c>
      <c r="J102" s="53">
        <f t="shared" si="15"/>
        <v>0</v>
      </c>
      <c r="K102" s="53"/>
      <c r="L102" s="112"/>
      <c r="M102" s="53">
        <f t="shared" si="24"/>
        <v>0</v>
      </c>
      <c r="N102" s="112"/>
      <c r="O102" s="53">
        <f t="shared" si="17"/>
        <v>0</v>
      </c>
      <c r="P102" s="53">
        <f t="shared" si="18"/>
        <v>0</v>
      </c>
    </row>
    <row r="103" spans="1:16" ht="12.5">
      <c r="B103" t="str">
        <f t="shared" si="14"/>
        <v/>
      </c>
      <c r="C103" s="49">
        <f>IF(D94="","-",+C102+1)</f>
        <v>2027</v>
      </c>
      <c r="D103" s="11">
        <f>IF(F102+SUM(E$100:E102)=D$93,F102,D$93-SUM(E$100:E102))</f>
        <v>5667272.6080578901</v>
      </c>
      <c r="E103" s="55">
        <f t="shared" si="19"/>
        <v>384739.4117647059</v>
      </c>
      <c r="F103" s="54">
        <f t="shared" si="20"/>
        <v>5282533.1962931845</v>
      </c>
      <c r="G103" s="54">
        <f t="shared" si="21"/>
        <v>5474902.9021755373</v>
      </c>
      <c r="H103" s="110">
        <f t="shared" si="22"/>
        <v>990949.1588506964</v>
      </c>
      <c r="I103" s="119">
        <f t="shared" si="23"/>
        <v>990949.1588506964</v>
      </c>
      <c r="J103" s="53">
        <f t="shared" si="15"/>
        <v>0</v>
      </c>
      <c r="K103" s="53"/>
      <c r="L103" s="112"/>
      <c r="M103" s="53">
        <f t="shared" si="24"/>
        <v>0</v>
      </c>
      <c r="N103" s="112"/>
      <c r="O103" s="53">
        <f t="shared" si="17"/>
        <v>0</v>
      </c>
      <c r="P103" s="53">
        <f t="shared" si="18"/>
        <v>0</v>
      </c>
    </row>
    <row r="104" spans="1:16" ht="12.5">
      <c r="B104" t="str">
        <f t="shared" si="14"/>
        <v/>
      </c>
      <c r="C104" s="49">
        <f>IF(D94="","-",+C103+1)</f>
        <v>2028</v>
      </c>
      <c r="D104" s="11">
        <f>IF(F103+SUM(E$100:E103)=D$93,F103,D$93-SUM(E$100:E103))</f>
        <v>5282533.1962931845</v>
      </c>
      <c r="E104" s="55">
        <f t="shared" si="19"/>
        <v>384739.4117647059</v>
      </c>
      <c r="F104" s="54">
        <f t="shared" si="20"/>
        <v>4897793.784528479</v>
      </c>
      <c r="G104" s="54">
        <f t="shared" si="21"/>
        <v>5090163.4904108318</v>
      </c>
      <c r="H104" s="110">
        <f t="shared" si="22"/>
        <v>948348.80854910181</v>
      </c>
      <c r="I104" s="119">
        <f t="shared" si="23"/>
        <v>948348.80854910181</v>
      </c>
      <c r="J104" s="53">
        <f t="shared" si="15"/>
        <v>0</v>
      </c>
      <c r="K104" s="53"/>
      <c r="L104" s="112"/>
      <c r="M104" s="53">
        <f t="shared" si="24"/>
        <v>0</v>
      </c>
      <c r="N104" s="112"/>
      <c r="O104" s="53">
        <f t="shared" si="17"/>
        <v>0</v>
      </c>
      <c r="P104" s="53">
        <f t="shared" si="18"/>
        <v>0</v>
      </c>
    </row>
    <row r="105" spans="1:16" ht="12.5">
      <c r="B105" t="str">
        <f t="shared" si="14"/>
        <v/>
      </c>
      <c r="C105" s="49">
        <f>IF(D94="","-",+C104+1)</f>
        <v>2029</v>
      </c>
      <c r="D105" s="11">
        <f>IF(F104+SUM(E$100:E104)=D$93,F104,D$93-SUM(E$100:E104))</f>
        <v>4897793.784528479</v>
      </c>
      <c r="E105" s="55">
        <f t="shared" si="19"/>
        <v>384739.4117647059</v>
      </c>
      <c r="F105" s="54">
        <f t="shared" si="20"/>
        <v>4513054.3727637734</v>
      </c>
      <c r="G105" s="54">
        <f t="shared" si="21"/>
        <v>4705424.0786461262</v>
      </c>
      <c r="H105" s="110">
        <f t="shared" si="22"/>
        <v>905748.45824750722</v>
      </c>
      <c r="I105" s="119">
        <f t="shared" si="23"/>
        <v>905748.45824750722</v>
      </c>
      <c r="J105" s="53">
        <f t="shared" si="15"/>
        <v>0</v>
      </c>
      <c r="K105" s="53"/>
      <c r="L105" s="112"/>
      <c r="M105" s="53">
        <f t="shared" si="24"/>
        <v>0</v>
      </c>
      <c r="N105" s="112"/>
      <c r="O105" s="53">
        <f t="shared" si="17"/>
        <v>0</v>
      </c>
      <c r="P105" s="53">
        <f t="shared" si="18"/>
        <v>0</v>
      </c>
    </row>
    <row r="106" spans="1:16" ht="12.5">
      <c r="B106" t="str">
        <f t="shared" si="14"/>
        <v/>
      </c>
      <c r="C106" s="49">
        <f>IF(D94="","-",+C105+1)</f>
        <v>2030</v>
      </c>
      <c r="D106" s="11">
        <f>IF(F105+SUM(E$100:E105)=D$93,F105,D$93-SUM(E$100:E105))</f>
        <v>4513054.3727637734</v>
      </c>
      <c r="E106" s="55">
        <f t="shared" si="19"/>
        <v>384739.4117647059</v>
      </c>
      <c r="F106" s="54">
        <f t="shared" si="20"/>
        <v>4128314.9609990674</v>
      </c>
      <c r="G106" s="54">
        <f t="shared" si="21"/>
        <v>4320684.6668814206</v>
      </c>
      <c r="H106" s="110">
        <f t="shared" si="22"/>
        <v>863148.10794591252</v>
      </c>
      <c r="I106" s="119">
        <f t="shared" si="23"/>
        <v>863148.10794591252</v>
      </c>
      <c r="J106" s="53">
        <f t="shared" si="15"/>
        <v>0</v>
      </c>
      <c r="K106" s="53"/>
      <c r="L106" s="112"/>
      <c r="M106" s="53">
        <f t="shared" si="24"/>
        <v>0</v>
      </c>
      <c r="N106" s="112"/>
      <c r="O106" s="53">
        <f t="shared" si="17"/>
        <v>0</v>
      </c>
      <c r="P106" s="53">
        <f t="shared" si="18"/>
        <v>0</v>
      </c>
    </row>
    <row r="107" spans="1:16" ht="12.5">
      <c r="B107" t="str">
        <f t="shared" si="14"/>
        <v/>
      </c>
      <c r="C107" s="49">
        <f>IF(D94="","-",+C106+1)</f>
        <v>2031</v>
      </c>
      <c r="D107" s="11">
        <f>IF(F106+SUM(E$100:E106)=D$93,F106,D$93-SUM(E$100:E106))</f>
        <v>4128314.9609990674</v>
      </c>
      <c r="E107" s="55">
        <f t="shared" si="19"/>
        <v>384739.4117647059</v>
      </c>
      <c r="F107" s="54">
        <f t="shared" si="20"/>
        <v>3743575.5492343614</v>
      </c>
      <c r="G107" s="54">
        <f t="shared" si="21"/>
        <v>3935945.2551167142</v>
      </c>
      <c r="H107" s="110">
        <f t="shared" si="22"/>
        <v>820547.75764431781</v>
      </c>
      <c r="I107" s="119">
        <f t="shared" si="23"/>
        <v>820547.75764431781</v>
      </c>
      <c r="J107" s="53">
        <f t="shared" si="15"/>
        <v>0</v>
      </c>
      <c r="K107" s="53"/>
      <c r="L107" s="112"/>
      <c r="M107" s="53">
        <f t="shared" si="24"/>
        <v>0</v>
      </c>
      <c r="N107" s="112"/>
      <c r="O107" s="53">
        <f t="shared" si="17"/>
        <v>0</v>
      </c>
      <c r="P107" s="53">
        <f t="shared" si="18"/>
        <v>0</v>
      </c>
    </row>
    <row r="108" spans="1:16" ht="12.5">
      <c r="B108" t="str">
        <f t="shared" si="14"/>
        <v/>
      </c>
      <c r="C108" s="49">
        <f>IF(D94="","-",+C107+1)</f>
        <v>2032</v>
      </c>
      <c r="D108" s="11">
        <f>IF(F107+SUM(E$100:E107)=D$93,F107,D$93-SUM(E$100:E107))</f>
        <v>3743575.5492343614</v>
      </c>
      <c r="E108" s="55">
        <f t="shared" si="19"/>
        <v>384739.4117647059</v>
      </c>
      <c r="F108" s="54">
        <f t="shared" si="20"/>
        <v>3358836.1374696554</v>
      </c>
      <c r="G108" s="54">
        <f t="shared" si="21"/>
        <v>3551205.8433520086</v>
      </c>
      <c r="H108" s="110">
        <f t="shared" si="22"/>
        <v>777947.40734272322</v>
      </c>
      <c r="I108" s="119">
        <f t="shared" si="23"/>
        <v>777947.40734272322</v>
      </c>
      <c r="J108" s="53">
        <f t="shared" si="15"/>
        <v>0</v>
      </c>
      <c r="K108" s="53"/>
      <c r="L108" s="112"/>
      <c r="M108" s="53">
        <f t="shared" si="24"/>
        <v>0</v>
      </c>
      <c r="N108" s="112"/>
      <c r="O108" s="53">
        <f t="shared" si="17"/>
        <v>0</v>
      </c>
      <c r="P108" s="53">
        <f t="shared" si="18"/>
        <v>0</v>
      </c>
    </row>
    <row r="109" spans="1:16" ht="12.5">
      <c r="B109" t="str">
        <f t="shared" si="14"/>
        <v/>
      </c>
      <c r="C109" s="49">
        <f>IF(D94="","-",+C108+1)</f>
        <v>2033</v>
      </c>
      <c r="D109" s="11">
        <f>IF(F108+SUM(E$100:E108)=D$93,F108,D$93-SUM(E$100:E108))</f>
        <v>3358836.1374696554</v>
      </c>
      <c r="E109" s="55">
        <f t="shared" si="19"/>
        <v>384739.4117647059</v>
      </c>
      <c r="F109" s="54">
        <f t="shared" si="20"/>
        <v>2974096.7257049493</v>
      </c>
      <c r="G109" s="54">
        <f t="shared" si="21"/>
        <v>3166466.4315873021</v>
      </c>
      <c r="H109" s="110">
        <f t="shared" si="22"/>
        <v>735347.05704112852</v>
      </c>
      <c r="I109" s="119">
        <f t="shared" si="23"/>
        <v>735347.05704112852</v>
      </c>
      <c r="J109" s="53">
        <f t="shared" si="15"/>
        <v>0</v>
      </c>
      <c r="K109" s="53"/>
      <c r="L109" s="112"/>
      <c r="M109" s="53">
        <f t="shared" si="24"/>
        <v>0</v>
      </c>
      <c r="N109" s="112"/>
      <c r="O109" s="53">
        <f t="shared" si="17"/>
        <v>0</v>
      </c>
      <c r="P109" s="53">
        <f t="shared" si="18"/>
        <v>0</v>
      </c>
    </row>
    <row r="110" spans="1:16" ht="12.5">
      <c r="B110" t="str">
        <f t="shared" si="14"/>
        <v/>
      </c>
      <c r="C110" s="49">
        <f>IF(D94="","-",+C109+1)</f>
        <v>2034</v>
      </c>
      <c r="D110" s="11">
        <f>IF(F109+SUM(E$100:E109)=D$93,F109,D$93-SUM(E$100:E109))</f>
        <v>2974096.7257049493</v>
      </c>
      <c r="E110" s="55">
        <f t="shared" si="19"/>
        <v>384739.4117647059</v>
      </c>
      <c r="F110" s="54">
        <f t="shared" si="20"/>
        <v>2589357.3139402433</v>
      </c>
      <c r="G110" s="54">
        <f t="shared" si="21"/>
        <v>2781727.0198225966</v>
      </c>
      <c r="H110" s="110">
        <f t="shared" si="22"/>
        <v>692746.70673953393</v>
      </c>
      <c r="I110" s="119">
        <f t="shared" si="23"/>
        <v>692746.70673953393</v>
      </c>
      <c r="J110" s="53">
        <f t="shared" si="15"/>
        <v>0</v>
      </c>
      <c r="K110" s="53"/>
      <c r="L110" s="112"/>
      <c r="M110" s="53">
        <f t="shared" si="24"/>
        <v>0</v>
      </c>
      <c r="N110" s="112"/>
      <c r="O110" s="53">
        <f t="shared" si="17"/>
        <v>0</v>
      </c>
      <c r="P110" s="53">
        <f t="shared" si="18"/>
        <v>0</v>
      </c>
    </row>
    <row r="111" spans="1:16" ht="12.5">
      <c r="B111" t="str">
        <f t="shared" si="14"/>
        <v/>
      </c>
      <c r="C111" s="49">
        <f>IF(D94="","-",+C110+1)</f>
        <v>2035</v>
      </c>
      <c r="D111" s="11">
        <f>IF(F110+SUM(E$100:E110)=D$93,F110,D$93-SUM(E$100:E110))</f>
        <v>2589357.3139402433</v>
      </c>
      <c r="E111" s="55">
        <f t="shared" si="19"/>
        <v>384739.4117647059</v>
      </c>
      <c r="F111" s="54">
        <f t="shared" si="20"/>
        <v>2204617.9021755373</v>
      </c>
      <c r="G111" s="54">
        <f t="shared" si="21"/>
        <v>2396987.6080578901</v>
      </c>
      <c r="H111" s="110">
        <f t="shared" si="22"/>
        <v>650146.35643793922</v>
      </c>
      <c r="I111" s="119">
        <f t="shared" si="23"/>
        <v>650146.35643793922</v>
      </c>
      <c r="J111" s="53">
        <f t="shared" si="15"/>
        <v>0</v>
      </c>
      <c r="K111" s="53"/>
      <c r="L111" s="112"/>
      <c r="M111" s="53">
        <f t="shared" si="24"/>
        <v>0</v>
      </c>
      <c r="N111" s="112"/>
      <c r="O111" s="53">
        <f t="shared" si="17"/>
        <v>0</v>
      </c>
      <c r="P111" s="53">
        <f t="shared" si="18"/>
        <v>0</v>
      </c>
    </row>
    <row r="112" spans="1:16" ht="12.5">
      <c r="B112" t="str">
        <f t="shared" si="14"/>
        <v/>
      </c>
      <c r="C112" s="49">
        <f>IF(D94="","-",+C111+1)</f>
        <v>2036</v>
      </c>
      <c r="D112" s="11">
        <f>IF(F111+SUM(E$100:E111)=D$93,F111,D$93-SUM(E$100:E111))</f>
        <v>2204617.9021755373</v>
      </c>
      <c r="E112" s="55">
        <f t="shared" si="19"/>
        <v>384739.4117647059</v>
      </c>
      <c r="F112" s="54">
        <f t="shared" si="20"/>
        <v>1819878.4904108313</v>
      </c>
      <c r="G112" s="54">
        <f t="shared" si="21"/>
        <v>2012248.1962931843</v>
      </c>
      <c r="H112" s="110">
        <f t="shared" si="22"/>
        <v>607546.00613634451</v>
      </c>
      <c r="I112" s="119">
        <f t="shared" si="23"/>
        <v>607546.00613634451</v>
      </c>
      <c r="J112" s="53">
        <f t="shared" si="15"/>
        <v>0</v>
      </c>
      <c r="K112" s="53"/>
      <c r="L112" s="112"/>
      <c r="M112" s="53">
        <f t="shared" si="24"/>
        <v>0</v>
      </c>
      <c r="N112" s="112"/>
      <c r="O112" s="53">
        <f t="shared" si="17"/>
        <v>0</v>
      </c>
      <c r="P112" s="53">
        <f t="shared" si="18"/>
        <v>0</v>
      </c>
    </row>
    <row r="113" spans="2:16" ht="12.5">
      <c r="B113" t="str">
        <f t="shared" si="14"/>
        <v/>
      </c>
      <c r="C113" s="49">
        <f>IF(D94="","-",+C112+1)</f>
        <v>2037</v>
      </c>
      <c r="D113" s="11">
        <f>IF(F112+SUM(E$100:E112)=D$93,F112,D$93-SUM(E$100:E112))</f>
        <v>1819878.4904108313</v>
      </c>
      <c r="E113" s="55">
        <f t="shared" si="19"/>
        <v>384739.4117647059</v>
      </c>
      <c r="F113" s="54">
        <f t="shared" si="20"/>
        <v>1435139.0786461253</v>
      </c>
      <c r="G113" s="54">
        <f t="shared" si="21"/>
        <v>1627508.7845284783</v>
      </c>
      <c r="H113" s="110">
        <f t="shared" si="22"/>
        <v>564945.65583474981</v>
      </c>
      <c r="I113" s="119">
        <f t="shared" si="23"/>
        <v>564945.65583474981</v>
      </c>
      <c r="J113" s="53">
        <f t="shared" si="15"/>
        <v>0</v>
      </c>
      <c r="K113" s="53"/>
      <c r="L113" s="112"/>
      <c r="M113" s="53">
        <f t="shared" si="24"/>
        <v>0</v>
      </c>
      <c r="N113" s="112"/>
      <c r="O113" s="53">
        <f t="shared" si="17"/>
        <v>0</v>
      </c>
      <c r="P113" s="53">
        <f t="shared" si="18"/>
        <v>0</v>
      </c>
    </row>
    <row r="114" spans="2:16" ht="12.5">
      <c r="B114" t="str">
        <f t="shared" si="14"/>
        <v/>
      </c>
      <c r="C114" s="49">
        <f>IF(D94="","-",+C113+1)</f>
        <v>2038</v>
      </c>
      <c r="D114" s="11">
        <f>IF(F113+SUM(E$100:E113)=D$93,F113,D$93-SUM(E$100:E113))</f>
        <v>1435139.0786461253</v>
      </c>
      <c r="E114" s="55">
        <f t="shared" si="19"/>
        <v>384739.4117647059</v>
      </c>
      <c r="F114" s="54">
        <f t="shared" si="20"/>
        <v>1050399.6668814193</v>
      </c>
      <c r="G114" s="54">
        <f t="shared" si="21"/>
        <v>1242769.3727637723</v>
      </c>
      <c r="H114" s="110">
        <f t="shared" si="22"/>
        <v>522345.30553315516</v>
      </c>
      <c r="I114" s="119">
        <f t="shared" si="23"/>
        <v>522345.30553315516</v>
      </c>
      <c r="J114" s="53">
        <f t="shared" si="15"/>
        <v>0</v>
      </c>
      <c r="K114" s="53"/>
      <c r="L114" s="112"/>
      <c r="M114" s="53">
        <f t="shared" si="24"/>
        <v>0</v>
      </c>
      <c r="N114" s="112"/>
      <c r="O114" s="53">
        <f t="shared" si="17"/>
        <v>0</v>
      </c>
      <c r="P114" s="53">
        <f t="shared" si="18"/>
        <v>0</v>
      </c>
    </row>
    <row r="115" spans="2:16" ht="12.5">
      <c r="B115" t="str">
        <f t="shared" si="14"/>
        <v/>
      </c>
      <c r="C115" s="49">
        <f>IF(D94="","-",+C114+1)</f>
        <v>2039</v>
      </c>
      <c r="D115" s="11">
        <f>IF(F114+SUM(E$100:E114)=D$93,F114,D$93-SUM(E$100:E114))</f>
        <v>1050399.6668814193</v>
      </c>
      <c r="E115" s="55">
        <f t="shared" si="19"/>
        <v>384739.4117647059</v>
      </c>
      <c r="F115" s="54">
        <f t="shared" si="20"/>
        <v>665660.25511671335</v>
      </c>
      <c r="G115" s="54">
        <f t="shared" si="21"/>
        <v>858029.96099906624</v>
      </c>
      <c r="H115" s="110">
        <f t="shared" si="22"/>
        <v>479744.95523156051</v>
      </c>
      <c r="I115" s="119">
        <f t="shared" si="23"/>
        <v>479744.95523156051</v>
      </c>
      <c r="J115" s="53">
        <f t="shared" si="15"/>
        <v>0</v>
      </c>
      <c r="K115" s="53"/>
      <c r="L115" s="112"/>
      <c r="M115" s="53">
        <f t="shared" si="24"/>
        <v>0</v>
      </c>
      <c r="N115" s="112"/>
      <c r="O115" s="53">
        <f t="shared" si="17"/>
        <v>0</v>
      </c>
      <c r="P115" s="53">
        <f t="shared" si="18"/>
        <v>0</v>
      </c>
    </row>
    <row r="116" spans="2:16" ht="12.5">
      <c r="B116" t="str">
        <f t="shared" si="14"/>
        <v/>
      </c>
      <c r="C116" s="49">
        <f>IF(D94="","-",+C115+1)</f>
        <v>2040</v>
      </c>
      <c r="D116" s="11">
        <f>IF(F115+SUM(E$100:E115)=D$93,F115,D$93-SUM(E$100:E115))</f>
        <v>665660.25511671335</v>
      </c>
      <c r="E116" s="55">
        <f t="shared" si="19"/>
        <v>384739.4117647059</v>
      </c>
      <c r="F116" s="54">
        <f t="shared" si="20"/>
        <v>280920.84335200745</v>
      </c>
      <c r="G116" s="54">
        <f t="shared" si="21"/>
        <v>473290.5492343604</v>
      </c>
      <c r="H116" s="110">
        <f t="shared" si="22"/>
        <v>437144.6049299658</v>
      </c>
      <c r="I116" s="119">
        <f t="shared" si="23"/>
        <v>437144.6049299658</v>
      </c>
      <c r="J116" s="53">
        <f t="shared" si="15"/>
        <v>0</v>
      </c>
      <c r="K116" s="53"/>
      <c r="L116" s="112"/>
      <c r="M116" s="53">
        <f t="shared" si="24"/>
        <v>0</v>
      </c>
      <c r="N116" s="112"/>
      <c r="O116" s="53">
        <f t="shared" si="17"/>
        <v>0</v>
      </c>
      <c r="P116" s="53">
        <f t="shared" si="18"/>
        <v>0</v>
      </c>
    </row>
    <row r="117" spans="2:16" ht="12.5">
      <c r="B117" t="str">
        <f t="shared" si="14"/>
        <v/>
      </c>
      <c r="C117" s="49">
        <f>IF(D94="","-",+C116+1)</f>
        <v>2041</v>
      </c>
      <c r="D117" s="11">
        <f>IF(F116+SUM(E$100:E116)=D$93,F116,D$93-SUM(E$100:E116))</f>
        <v>280920.84335200745</v>
      </c>
      <c r="E117" s="55">
        <f t="shared" si="19"/>
        <v>280920.84335200745</v>
      </c>
      <c r="F117" s="54">
        <f t="shared" si="20"/>
        <v>0</v>
      </c>
      <c r="G117" s="54">
        <f t="shared" si="21"/>
        <v>140460.42167600372</v>
      </c>
      <c r="H117" s="110">
        <f t="shared" si="22"/>
        <v>296473.35235923872</v>
      </c>
      <c r="I117" s="119">
        <f t="shared" si="23"/>
        <v>296473.35235923872</v>
      </c>
      <c r="J117" s="53">
        <f t="shared" si="15"/>
        <v>0</v>
      </c>
      <c r="K117" s="53"/>
      <c r="L117" s="112"/>
      <c r="M117" s="53">
        <f t="shared" si="24"/>
        <v>0</v>
      </c>
      <c r="N117" s="112"/>
      <c r="O117" s="53">
        <f t="shared" si="17"/>
        <v>0</v>
      </c>
      <c r="P117" s="53">
        <f t="shared" si="18"/>
        <v>0</v>
      </c>
    </row>
    <row r="118" spans="2:16" ht="12.5">
      <c r="B118" t="str">
        <f t="shared" si="14"/>
        <v/>
      </c>
      <c r="C118" s="49">
        <f>IF(D94="","-",+C117+1)</f>
        <v>2042</v>
      </c>
      <c r="D118" s="11">
        <f>IF(F117+SUM(E$100:E117)=D$93,F117,D$93-SUM(E$100:E117))</f>
        <v>0</v>
      </c>
      <c r="E118" s="55">
        <f t="shared" si="19"/>
        <v>0</v>
      </c>
      <c r="F118" s="54">
        <f t="shared" si="20"/>
        <v>0</v>
      </c>
      <c r="G118" s="54">
        <f t="shared" si="21"/>
        <v>0</v>
      </c>
      <c r="H118" s="110">
        <f t="shared" si="22"/>
        <v>0</v>
      </c>
      <c r="I118" s="119">
        <f t="shared" si="23"/>
        <v>0</v>
      </c>
      <c r="J118" s="53">
        <f t="shared" si="15"/>
        <v>0</v>
      </c>
      <c r="K118" s="53"/>
      <c r="L118" s="112"/>
      <c r="M118" s="53">
        <f t="shared" si="24"/>
        <v>0</v>
      </c>
      <c r="N118" s="112"/>
      <c r="O118" s="53">
        <f t="shared" si="17"/>
        <v>0</v>
      </c>
      <c r="P118" s="53">
        <f t="shared" si="18"/>
        <v>0</v>
      </c>
    </row>
    <row r="119" spans="2:16" ht="12.5">
      <c r="B119" t="str">
        <f t="shared" si="14"/>
        <v/>
      </c>
      <c r="C119" s="49">
        <f>IF(D94="","-",+C118+1)</f>
        <v>2043</v>
      </c>
      <c r="D119" s="11">
        <f>IF(F118+SUM(E$100:E118)=D$93,F118,D$93-SUM(E$100:E118))</f>
        <v>0</v>
      </c>
      <c r="E119" s="55">
        <f t="shared" si="19"/>
        <v>0</v>
      </c>
      <c r="F119" s="54">
        <f t="shared" si="20"/>
        <v>0</v>
      </c>
      <c r="G119" s="54">
        <f t="shared" si="21"/>
        <v>0</v>
      </c>
      <c r="H119" s="110">
        <f t="shared" si="22"/>
        <v>0</v>
      </c>
      <c r="I119" s="119">
        <f t="shared" si="23"/>
        <v>0</v>
      </c>
      <c r="J119" s="53">
        <f t="shared" si="15"/>
        <v>0</v>
      </c>
      <c r="K119" s="53"/>
      <c r="L119" s="112"/>
      <c r="M119" s="53">
        <f t="shared" si="24"/>
        <v>0</v>
      </c>
      <c r="N119" s="112"/>
      <c r="O119" s="53">
        <f t="shared" si="17"/>
        <v>0</v>
      </c>
      <c r="P119" s="53">
        <f t="shared" si="18"/>
        <v>0</v>
      </c>
    </row>
    <row r="120" spans="2:16" ht="12.5">
      <c r="B120" t="str">
        <f t="shared" si="14"/>
        <v/>
      </c>
      <c r="C120" s="49">
        <f>IF(D94="","-",+C119+1)</f>
        <v>2044</v>
      </c>
      <c r="D120" s="11">
        <f>IF(F119+SUM(E$100:E119)=D$93,F119,D$93-SUM(E$100:E119))</f>
        <v>0</v>
      </c>
      <c r="E120" s="55">
        <f t="shared" si="19"/>
        <v>0</v>
      </c>
      <c r="F120" s="54">
        <f t="shared" si="20"/>
        <v>0</v>
      </c>
      <c r="G120" s="54">
        <f t="shared" si="21"/>
        <v>0</v>
      </c>
      <c r="H120" s="110">
        <f t="shared" si="22"/>
        <v>0</v>
      </c>
      <c r="I120" s="119">
        <f t="shared" si="23"/>
        <v>0</v>
      </c>
      <c r="J120" s="53">
        <f t="shared" si="15"/>
        <v>0</v>
      </c>
      <c r="K120" s="53"/>
      <c r="L120" s="112"/>
      <c r="M120" s="53">
        <f t="shared" si="24"/>
        <v>0</v>
      </c>
      <c r="N120" s="112"/>
      <c r="O120" s="53">
        <f t="shared" si="17"/>
        <v>0</v>
      </c>
      <c r="P120" s="53">
        <f t="shared" si="18"/>
        <v>0</v>
      </c>
    </row>
    <row r="121" spans="2:16" ht="12.5">
      <c r="B121" t="str">
        <f t="shared" si="14"/>
        <v/>
      </c>
      <c r="C121" s="49">
        <f>IF(D94="","-",+C120+1)</f>
        <v>2045</v>
      </c>
      <c r="D121" s="11">
        <f>IF(F120+SUM(E$100:E120)=D$93,F120,D$93-SUM(E$100:E120))</f>
        <v>0</v>
      </c>
      <c r="E121" s="55">
        <f t="shared" si="19"/>
        <v>0</v>
      </c>
      <c r="F121" s="54">
        <f t="shared" si="20"/>
        <v>0</v>
      </c>
      <c r="G121" s="54">
        <f t="shared" si="21"/>
        <v>0</v>
      </c>
      <c r="H121" s="110">
        <f t="shared" si="22"/>
        <v>0</v>
      </c>
      <c r="I121" s="119">
        <f t="shared" si="23"/>
        <v>0</v>
      </c>
      <c r="J121" s="53">
        <f t="shared" si="15"/>
        <v>0</v>
      </c>
      <c r="K121" s="53"/>
      <c r="L121" s="112"/>
      <c r="M121" s="53">
        <f t="shared" si="24"/>
        <v>0</v>
      </c>
      <c r="N121" s="112"/>
      <c r="O121" s="53">
        <f t="shared" si="17"/>
        <v>0</v>
      </c>
      <c r="P121" s="53">
        <f t="shared" si="18"/>
        <v>0</v>
      </c>
    </row>
    <row r="122" spans="2:16" ht="12.5">
      <c r="B122" t="str">
        <f t="shared" si="14"/>
        <v/>
      </c>
      <c r="C122" s="49">
        <f>IF(D94="","-",+C121+1)</f>
        <v>2046</v>
      </c>
      <c r="D122" s="11">
        <f>IF(F121+SUM(E$100:E121)=D$93,F121,D$93-SUM(E$100:E121))</f>
        <v>0</v>
      </c>
      <c r="E122" s="55">
        <f t="shared" si="19"/>
        <v>0</v>
      </c>
      <c r="F122" s="54">
        <f t="shared" si="20"/>
        <v>0</v>
      </c>
      <c r="G122" s="54">
        <f t="shared" si="21"/>
        <v>0</v>
      </c>
      <c r="H122" s="110">
        <f t="shared" si="22"/>
        <v>0</v>
      </c>
      <c r="I122" s="119">
        <f t="shared" si="23"/>
        <v>0</v>
      </c>
      <c r="J122" s="53">
        <f t="shared" si="15"/>
        <v>0</v>
      </c>
      <c r="K122" s="53"/>
      <c r="L122" s="112"/>
      <c r="M122" s="53">
        <f t="shared" si="24"/>
        <v>0</v>
      </c>
      <c r="N122" s="112"/>
      <c r="O122" s="53">
        <f t="shared" si="17"/>
        <v>0</v>
      </c>
      <c r="P122" s="53">
        <f t="shared" si="18"/>
        <v>0</v>
      </c>
    </row>
    <row r="123" spans="2:16" ht="12.5">
      <c r="B123" t="str">
        <f t="shared" si="14"/>
        <v/>
      </c>
      <c r="C123" s="49">
        <f>IF(D94="","-",+C122+1)</f>
        <v>2047</v>
      </c>
      <c r="D123" s="11">
        <f>IF(F122+SUM(E$100:E122)=D$93,F122,D$93-SUM(E$100:E122))</f>
        <v>0</v>
      </c>
      <c r="E123" s="55">
        <f t="shared" si="19"/>
        <v>0</v>
      </c>
      <c r="F123" s="54">
        <f t="shared" si="20"/>
        <v>0</v>
      </c>
      <c r="G123" s="54">
        <f t="shared" si="21"/>
        <v>0</v>
      </c>
      <c r="H123" s="110">
        <f t="shared" si="22"/>
        <v>0</v>
      </c>
      <c r="I123" s="119">
        <f t="shared" si="23"/>
        <v>0</v>
      </c>
      <c r="J123" s="53">
        <f t="shared" si="15"/>
        <v>0</v>
      </c>
      <c r="K123" s="53"/>
      <c r="L123" s="112"/>
      <c r="M123" s="53">
        <f t="shared" si="24"/>
        <v>0</v>
      </c>
      <c r="N123" s="112"/>
      <c r="O123" s="53">
        <f t="shared" si="17"/>
        <v>0</v>
      </c>
      <c r="P123" s="53">
        <f t="shared" si="18"/>
        <v>0</v>
      </c>
    </row>
    <row r="124" spans="2:16" ht="12.5">
      <c r="B124" t="str">
        <f t="shared" si="14"/>
        <v/>
      </c>
      <c r="C124" s="49">
        <f>IF(D94="","-",+C123+1)</f>
        <v>2048</v>
      </c>
      <c r="D124" s="11">
        <f>IF(F123+SUM(E$100:E123)=D$93,F123,D$93-SUM(E$100:E123))</f>
        <v>0</v>
      </c>
      <c r="E124" s="55">
        <f t="shared" si="19"/>
        <v>0</v>
      </c>
      <c r="F124" s="54">
        <f t="shared" si="20"/>
        <v>0</v>
      </c>
      <c r="G124" s="54">
        <f t="shared" si="21"/>
        <v>0</v>
      </c>
      <c r="H124" s="110">
        <f t="shared" si="22"/>
        <v>0</v>
      </c>
      <c r="I124" s="119">
        <f t="shared" si="23"/>
        <v>0</v>
      </c>
      <c r="J124" s="53">
        <f t="shared" si="15"/>
        <v>0</v>
      </c>
      <c r="K124" s="53"/>
      <c r="L124" s="112"/>
      <c r="M124" s="53">
        <f t="shared" si="24"/>
        <v>0</v>
      </c>
      <c r="N124" s="112"/>
      <c r="O124" s="53">
        <f t="shared" si="17"/>
        <v>0</v>
      </c>
      <c r="P124" s="53">
        <f t="shared" si="18"/>
        <v>0</v>
      </c>
    </row>
    <row r="125" spans="2:16" ht="12.5">
      <c r="B125" t="str">
        <f t="shared" si="14"/>
        <v/>
      </c>
      <c r="C125" s="49">
        <f>IF(D94="","-",+C124+1)</f>
        <v>2049</v>
      </c>
      <c r="D125" s="11">
        <f>IF(F124+SUM(E$100:E124)=D$93,F124,D$93-SUM(E$100:E124))</f>
        <v>0</v>
      </c>
      <c r="E125" s="55">
        <f t="shared" si="19"/>
        <v>0</v>
      </c>
      <c r="F125" s="54">
        <f t="shared" si="20"/>
        <v>0</v>
      </c>
      <c r="G125" s="54">
        <f t="shared" si="21"/>
        <v>0</v>
      </c>
      <c r="H125" s="110">
        <f t="shared" si="22"/>
        <v>0</v>
      </c>
      <c r="I125" s="119">
        <f t="shared" si="23"/>
        <v>0</v>
      </c>
      <c r="J125" s="53">
        <f t="shared" si="15"/>
        <v>0</v>
      </c>
      <c r="K125" s="53"/>
      <c r="L125" s="112"/>
      <c r="M125" s="53">
        <f t="shared" si="24"/>
        <v>0</v>
      </c>
      <c r="N125" s="112"/>
      <c r="O125" s="53">
        <f t="shared" si="17"/>
        <v>0</v>
      </c>
      <c r="P125" s="53">
        <f t="shared" si="18"/>
        <v>0</v>
      </c>
    </row>
    <row r="126" spans="2:16" ht="12.5">
      <c r="B126" t="str">
        <f t="shared" si="14"/>
        <v/>
      </c>
      <c r="C126" s="49">
        <f>IF(D94="","-",+C125+1)</f>
        <v>2050</v>
      </c>
      <c r="D126" s="11">
        <f>IF(F125+SUM(E$100:E125)=D$93,F125,D$93-SUM(E$100:E125))</f>
        <v>0</v>
      </c>
      <c r="E126" s="55">
        <f t="shared" si="19"/>
        <v>0</v>
      </c>
      <c r="F126" s="54">
        <f t="shared" si="20"/>
        <v>0</v>
      </c>
      <c r="G126" s="54">
        <f t="shared" si="21"/>
        <v>0</v>
      </c>
      <c r="H126" s="110">
        <f t="shared" si="22"/>
        <v>0</v>
      </c>
      <c r="I126" s="119">
        <f t="shared" si="23"/>
        <v>0</v>
      </c>
      <c r="J126" s="53">
        <f t="shared" si="15"/>
        <v>0</v>
      </c>
      <c r="K126" s="53"/>
      <c r="L126" s="112"/>
      <c r="M126" s="53">
        <f t="shared" si="24"/>
        <v>0</v>
      </c>
      <c r="N126" s="112"/>
      <c r="O126" s="53">
        <f t="shared" si="17"/>
        <v>0</v>
      </c>
      <c r="P126" s="53">
        <f t="shared" si="18"/>
        <v>0</v>
      </c>
    </row>
    <row r="127" spans="2:16" ht="12.5">
      <c r="B127" t="str">
        <f t="shared" si="14"/>
        <v/>
      </c>
      <c r="C127" s="49">
        <f>IF(D94="","-",+C126+1)</f>
        <v>2051</v>
      </c>
      <c r="D127" s="11">
        <f>IF(F126+SUM(E$100:E126)=D$93,F126,D$93-SUM(E$100:E126))</f>
        <v>0</v>
      </c>
      <c r="E127" s="55">
        <f t="shared" si="19"/>
        <v>0</v>
      </c>
      <c r="F127" s="54">
        <f t="shared" si="20"/>
        <v>0</v>
      </c>
      <c r="G127" s="54">
        <f t="shared" si="21"/>
        <v>0</v>
      </c>
      <c r="H127" s="110">
        <f t="shared" si="22"/>
        <v>0</v>
      </c>
      <c r="I127" s="119">
        <f t="shared" si="23"/>
        <v>0</v>
      </c>
      <c r="J127" s="53">
        <f t="shared" si="15"/>
        <v>0</v>
      </c>
      <c r="K127" s="53"/>
      <c r="L127" s="112"/>
      <c r="M127" s="53">
        <f t="shared" si="24"/>
        <v>0</v>
      </c>
      <c r="N127" s="112"/>
      <c r="O127" s="53">
        <f t="shared" si="17"/>
        <v>0</v>
      </c>
      <c r="P127" s="53">
        <f t="shared" si="18"/>
        <v>0</v>
      </c>
    </row>
    <row r="128" spans="2:16" ht="12.5">
      <c r="B128" t="str">
        <f t="shared" si="14"/>
        <v/>
      </c>
      <c r="C128" s="49">
        <f>IF(D94="","-",+C127+1)</f>
        <v>2052</v>
      </c>
      <c r="D128" s="11">
        <f>IF(F127+SUM(E$100:E127)=D$93,F127,D$93-SUM(E$100:E127))</f>
        <v>0</v>
      </c>
      <c r="E128" s="55">
        <f t="shared" si="19"/>
        <v>0</v>
      </c>
      <c r="F128" s="54">
        <f t="shared" si="20"/>
        <v>0</v>
      </c>
      <c r="G128" s="54">
        <f t="shared" si="21"/>
        <v>0</v>
      </c>
      <c r="H128" s="110">
        <f t="shared" si="22"/>
        <v>0</v>
      </c>
      <c r="I128" s="119">
        <f t="shared" si="23"/>
        <v>0</v>
      </c>
      <c r="J128" s="53">
        <f t="shared" si="15"/>
        <v>0</v>
      </c>
      <c r="K128" s="53"/>
      <c r="L128" s="112"/>
      <c r="M128" s="53">
        <f t="shared" si="24"/>
        <v>0</v>
      </c>
      <c r="N128" s="112"/>
      <c r="O128" s="53">
        <f t="shared" si="17"/>
        <v>0</v>
      </c>
      <c r="P128" s="53">
        <f t="shared" si="18"/>
        <v>0</v>
      </c>
    </row>
    <row r="129" spans="2:16" ht="12.5">
      <c r="B129" t="str">
        <f t="shared" si="14"/>
        <v/>
      </c>
      <c r="C129" s="49">
        <f>IF(D94="","-",+C128+1)</f>
        <v>2053</v>
      </c>
      <c r="D129" s="11">
        <f>IF(F128+SUM(E$100:E128)=D$93,F128,D$93-SUM(E$100:E128))</f>
        <v>0</v>
      </c>
      <c r="E129" s="55">
        <f t="shared" si="19"/>
        <v>0</v>
      </c>
      <c r="F129" s="54">
        <f t="shared" si="20"/>
        <v>0</v>
      </c>
      <c r="G129" s="54">
        <f t="shared" si="21"/>
        <v>0</v>
      </c>
      <c r="H129" s="110">
        <f t="shared" si="22"/>
        <v>0</v>
      </c>
      <c r="I129" s="119">
        <f t="shared" si="23"/>
        <v>0</v>
      </c>
      <c r="J129" s="53">
        <f t="shared" si="15"/>
        <v>0</v>
      </c>
      <c r="K129" s="53"/>
      <c r="L129" s="112"/>
      <c r="M129" s="53">
        <f t="shared" si="24"/>
        <v>0</v>
      </c>
      <c r="N129" s="112"/>
      <c r="O129" s="53">
        <f t="shared" si="17"/>
        <v>0</v>
      </c>
      <c r="P129" s="53">
        <f t="shared" si="18"/>
        <v>0</v>
      </c>
    </row>
    <row r="130" spans="2:16" ht="12.5">
      <c r="B130" t="str">
        <f t="shared" si="14"/>
        <v/>
      </c>
      <c r="C130" s="49">
        <f>IF(D94="","-",+C129+1)</f>
        <v>2054</v>
      </c>
      <c r="D130" s="11">
        <f>IF(F129+SUM(E$100:E129)=D$93,F129,D$93-SUM(E$100:E129))</f>
        <v>0</v>
      </c>
      <c r="E130" s="55">
        <f t="shared" si="19"/>
        <v>0</v>
      </c>
      <c r="F130" s="54">
        <f t="shared" si="20"/>
        <v>0</v>
      </c>
      <c r="G130" s="54">
        <f t="shared" si="21"/>
        <v>0</v>
      </c>
      <c r="H130" s="110">
        <f t="shared" si="22"/>
        <v>0</v>
      </c>
      <c r="I130" s="119">
        <f t="shared" si="23"/>
        <v>0</v>
      </c>
      <c r="J130" s="53">
        <f t="shared" si="15"/>
        <v>0</v>
      </c>
      <c r="K130" s="53"/>
      <c r="L130" s="112"/>
      <c r="M130" s="53">
        <f t="shared" si="24"/>
        <v>0</v>
      </c>
      <c r="N130" s="112"/>
      <c r="O130" s="53">
        <f t="shared" si="17"/>
        <v>0</v>
      </c>
      <c r="P130" s="53">
        <f t="shared" si="18"/>
        <v>0</v>
      </c>
    </row>
    <row r="131" spans="2:16" ht="12.5">
      <c r="B131" t="str">
        <f t="shared" si="14"/>
        <v/>
      </c>
      <c r="C131" s="49">
        <f>IF(D94="","-",+C130+1)</f>
        <v>2055</v>
      </c>
      <c r="D131" s="11">
        <f>IF(F130+SUM(E$100:E130)=D$93,F130,D$93-SUM(E$100:E130))</f>
        <v>0</v>
      </c>
      <c r="E131" s="55">
        <f t="shared" si="19"/>
        <v>0</v>
      </c>
      <c r="F131" s="54">
        <f t="shared" si="20"/>
        <v>0</v>
      </c>
      <c r="G131" s="54">
        <f t="shared" si="21"/>
        <v>0</v>
      </c>
      <c r="H131" s="110">
        <f t="shared" si="22"/>
        <v>0</v>
      </c>
      <c r="I131" s="119">
        <f t="shared" si="23"/>
        <v>0</v>
      </c>
      <c r="J131" s="53">
        <f t="shared" si="15"/>
        <v>0</v>
      </c>
      <c r="K131" s="53"/>
      <c r="L131" s="112"/>
      <c r="M131" s="53">
        <f t="shared" si="24"/>
        <v>0</v>
      </c>
      <c r="N131" s="112"/>
      <c r="O131" s="53">
        <f t="shared" si="17"/>
        <v>0</v>
      </c>
      <c r="P131" s="53">
        <f t="shared" si="18"/>
        <v>0</v>
      </c>
    </row>
    <row r="132" spans="2:16" ht="12.5">
      <c r="B132" t="str">
        <f t="shared" si="14"/>
        <v/>
      </c>
      <c r="C132" s="49">
        <f>IF(D94="","-",+C131+1)</f>
        <v>2056</v>
      </c>
      <c r="D132" s="11">
        <f>IF(F131+SUM(E$100:E131)=D$93,F131,D$93-SUM(E$100:E131))</f>
        <v>0</v>
      </c>
      <c r="E132" s="55">
        <f t="shared" si="19"/>
        <v>0</v>
      </c>
      <c r="F132" s="54">
        <f t="shared" si="20"/>
        <v>0</v>
      </c>
      <c r="G132" s="54">
        <f t="shared" si="21"/>
        <v>0</v>
      </c>
      <c r="H132" s="110">
        <f t="shared" si="22"/>
        <v>0</v>
      </c>
      <c r="I132" s="119">
        <f t="shared" si="23"/>
        <v>0</v>
      </c>
      <c r="J132" s="53">
        <f t="shared" ref="J132:J155" si="25">+I542-H542</f>
        <v>0</v>
      </c>
      <c r="K132" s="53"/>
      <c r="L132" s="112"/>
      <c r="M132" s="53">
        <f t="shared" ref="M132:M155" si="26">IF(L542&lt;&gt;0,+H542-L542,0)</f>
        <v>0</v>
      </c>
      <c r="N132" s="112"/>
      <c r="O132" s="53">
        <f t="shared" ref="O132:O155" si="27">IF(N542&lt;&gt;0,+I542-N542,0)</f>
        <v>0</v>
      </c>
      <c r="P132" s="53">
        <f t="shared" ref="P132:P155" si="28">+O542-M542</f>
        <v>0</v>
      </c>
    </row>
    <row r="133" spans="2:16" ht="12.5">
      <c r="B133" t="str">
        <f t="shared" si="14"/>
        <v/>
      </c>
      <c r="C133" s="49">
        <f>IF(D94="","-",+C132+1)</f>
        <v>2057</v>
      </c>
      <c r="D133" s="11">
        <f>IF(F132+SUM(E$100:E132)=D$93,F132,D$93-SUM(E$100:E132))</f>
        <v>0</v>
      </c>
      <c r="E133" s="55">
        <f t="shared" si="19"/>
        <v>0</v>
      </c>
      <c r="F133" s="54">
        <f t="shared" si="20"/>
        <v>0</v>
      </c>
      <c r="G133" s="54">
        <f t="shared" si="21"/>
        <v>0</v>
      </c>
      <c r="H133" s="110">
        <f t="shared" si="22"/>
        <v>0</v>
      </c>
      <c r="I133" s="119">
        <f t="shared" si="23"/>
        <v>0</v>
      </c>
      <c r="J133" s="53">
        <f t="shared" si="25"/>
        <v>0</v>
      </c>
      <c r="K133" s="53"/>
      <c r="L133" s="112"/>
      <c r="M133" s="53">
        <f t="shared" si="26"/>
        <v>0</v>
      </c>
      <c r="N133" s="112"/>
      <c r="O133" s="53">
        <f t="shared" si="27"/>
        <v>0</v>
      </c>
      <c r="P133" s="53">
        <f t="shared" si="28"/>
        <v>0</v>
      </c>
    </row>
    <row r="134" spans="2:16" ht="12.5">
      <c r="B134" t="str">
        <f t="shared" si="14"/>
        <v/>
      </c>
      <c r="C134" s="49">
        <f>IF(D94="","-",+C133+1)</f>
        <v>2058</v>
      </c>
      <c r="D134" s="11">
        <f>IF(F133+SUM(E$100:E133)=D$93,F133,D$93-SUM(E$100:E133))</f>
        <v>0</v>
      </c>
      <c r="E134" s="55">
        <f t="shared" si="19"/>
        <v>0</v>
      </c>
      <c r="F134" s="54">
        <f t="shared" si="20"/>
        <v>0</v>
      </c>
      <c r="G134" s="54">
        <f t="shared" si="21"/>
        <v>0</v>
      </c>
      <c r="H134" s="110">
        <f t="shared" si="22"/>
        <v>0</v>
      </c>
      <c r="I134" s="119">
        <f t="shared" si="23"/>
        <v>0</v>
      </c>
      <c r="J134" s="53">
        <f t="shared" si="25"/>
        <v>0</v>
      </c>
      <c r="K134" s="53"/>
      <c r="L134" s="112"/>
      <c r="M134" s="53">
        <f t="shared" si="26"/>
        <v>0</v>
      </c>
      <c r="N134" s="112"/>
      <c r="O134" s="53">
        <f t="shared" si="27"/>
        <v>0</v>
      </c>
      <c r="P134" s="53">
        <f t="shared" si="28"/>
        <v>0</v>
      </c>
    </row>
    <row r="135" spans="2:16" ht="12.5">
      <c r="B135" t="str">
        <f t="shared" si="14"/>
        <v/>
      </c>
      <c r="C135" s="49">
        <f>IF(D94="","-",+C134+1)</f>
        <v>2059</v>
      </c>
      <c r="D135" s="11">
        <f>IF(F134+SUM(E$100:E134)=D$93,F134,D$93-SUM(E$100:E134))</f>
        <v>0</v>
      </c>
      <c r="E135" s="55">
        <f t="shared" si="19"/>
        <v>0</v>
      </c>
      <c r="F135" s="54">
        <f t="shared" si="20"/>
        <v>0</v>
      </c>
      <c r="G135" s="54">
        <f t="shared" si="21"/>
        <v>0</v>
      </c>
      <c r="H135" s="110">
        <f t="shared" si="22"/>
        <v>0</v>
      </c>
      <c r="I135" s="119">
        <f t="shared" si="23"/>
        <v>0</v>
      </c>
      <c r="J135" s="53">
        <f t="shared" si="25"/>
        <v>0</v>
      </c>
      <c r="K135" s="53"/>
      <c r="L135" s="112"/>
      <c r="M135" s="53">
        <f t="shared" si="26"/>
        <v>0</v>
      </c>
      <c r="N135" s="112"/>
      <c r="O135" s="53">
        <f t="shared" si="27"/>
        <v>0</v>
      </c>
      <c r="P135" s="53">
        <f t="shared" si="28"/>
        <v>0</v>
      </c>
    </row>
    <row r="136" spans="2:16" ht="12.5">
      <c r="B136" t="str">
        <f t="shared" si="14"/>
        <v/>
      </c>
      <c r="C136" s="49">
        <f>IF(D94="","-",+C135+1)</f>
        <v>2060</v>
      </c>
      <c r="D136" s="11">
        <f>IF(F135+SUM(E$100:E135)=D$93,F135,D$93-SUM(E$100:E135))</f>
        <v>0</v>
      </c>
      <c r="E136" s="55">
        <f t="shared" si="19"/>
        <v>0</v>
      </c>
      <c r="F136" s="54">
        <f t="shared" si="20"/>
        <v>0</v>
      </c>
      <c r="G136" s="54">
        <f t="shared" si="21"/>
        <v>0</v>
      </c>
      <c r="H136" s="110">
        <f t="shared" si="22"/>
        <v>0</v>
      </c>
      <c r="I136" s="119">
        <f t="shared" si="23"/>
        <v>0</v>
      </c>
      <c r="J136" s="53">
        <f t="shared" si="25"/>
        <v>0</v>
      </c>
      <c r="K136" s="53"/>
      <c r="L136" s="112"/>
      <c r="M136" s="53">
        <f t="shared" si="26"/>
        <v>0</v>
      </c>
      <c r="N136" s="112"/>
      <c r="O136" s="53">
        <f t="shared" si="27"/>
        <v>0</v>
      </c>
      <c r="P136" s="53">
        <f t="shared" si="28"/>
        <v>0</v>
      </c>
    </row>
    <row r="137" spans="2:16" ht="12.5">
      <c r="B137" t="str">
        <f t="shared" si="14"/>
        <v/>
      </c>
      <c r="C137" s="49">
        <f>IF(D94="","-",+C136+1)</f>
        <v>2061</v>
      </c>
      <c r="D137" s="11">
        <f>IF(F136+SUM(E$100:E136)=D$93,F136,D$93-SUM(E$100:E136))</f>
        <v>0</v>
      </c>
      <c r="E137" s="55">
        <f t="shared" si="19"/>
        <v>0</v>
      </c>
      <c r="F137" s="54">
        <f t="shared" si="20"/>
        <v>0</v>
      </c>
      <c r="G137" s="54">
        <f t="shared" si="21"/>
        <v>0</v>
      </c>
      <c r="H137" s="110">
        <f t="shared" si="22"/>
        <v>0</v>
      </c>
      <c r="I137" s="119">
        <f t="shared" si="23"/>
        <v>0</v>
      </c>
      <c r="J137" s="53">
        <f t="shared" si="25"/>
        <v>0</v>
      </c>
      <c r="K137" s="53"/>
      <c r="L137" s="112"/>
      <c r="M137" s="53">
        <f t="shared" si="26"/>
        <v>0</v>
      </c>
      <c r="N137" s="112"/>
      <c r="O137" s="53">
        <f t="shared" si="27"/>
        <v>0</v>
      </c>
      <c r="P137" s="53">
        <f t="shared" si="28"/>
        <v>0</v>
      </c>
    </row>
    <row r="138" spans="2:16" ht="12.5">
      <c r="B138" t="str">
        <f t="shared" si="14"/>
        <v/>
      </c>
      <c r="C138" s="49">
        <f>IF(D94="","-",+C137+1)</f>
        <v>2062</v>
      </c>
      <c r="D138" s="11">
        <f>IF(F137+SUM(E$100:E137)=D$93,F137,D$93-SUM(E$100:E137))</f>
        <v>0</v>
      </c>
      <c r="E138" s="55">
        <f t="shared" si="19"/>
        <v>0</v>
      </c>
      <c r="F138" s="54">
        <f t="shared" si="20"/>
        <v>0</v>
      </c>
      <c r="G138" s="54">
        <f t="shared" si="21"/>
        <v>0</v>
      </c>
      <c r="H138" s="110">
        <f t="shared" si="22"/>
        <v>0</v>
      </c>
      <c r="I138" s="119">
        <f t="shared" si="23"/>
        <v>0</v>
      </c>
      <c r="J138" s="53">
        <f t="shared" si="25"/>
        <v>0</v>
      </c>
      <c r="K138" s="53"/>
      <c r="L138" s="112"/>
      <c r="M138" s="53">
        <f t="shared" si="26"/>
        <v>0</v>
      </c>
      <c r="N138" s="112"/>
      <c r="O138" s="53">
        <f t="shared" si="27"/>
        <v>0</v>
      </c>
      <c r="P138" s="53">
        <f t="shared" si="28"/>
        <v>0</v>
      </c>
    </row>
    <row r="139" spans="2:16" ht="12.5">
      <c r="B139" t="str">
        <f t="shared" si="14"/>
        <v/>
      </c>
      <c r="C139" s="49">
        <f>IF(D94="","-",+C138+1)</f>
        <v>2063</v>
      </c>
      <c r="D139" s="11">
        <f>IF(F138+SUM(E$100:E138)=D$93,F138,D$93-SUM(E$100:E138))</f>
        <v>0</v>
      </c>
      <c r="E139" s="55">
        <f t="shared" si="19"/>
        <v>0</v>
      </c>
      <c r="F139" s="54">
        <f t="shared" si="20"/>
        <v>0</v>
      </c>
      <c r="G139" s="54">
        <f t="shared" si="21"/>
        <v>0</v>
      </c>
      <c r="H139" s="110">
        <f t="shared" si="22"/>
        <v>0</v>
      </c>
      <c r="I139" s="119">
        <f t="shared" si="23"/>
        <v>0</v>
      </c>
      <c r="J139" s="53">
        <f t="shared" si="25"/>
        <v>0</v>
      </c>
      <c r="K139" s="53"/>
      <c r="L139" s="112"/>
      <c r="M139" s="53">
        <f t="shared" si="26"/>
        <v>0</v>
      </c>
      <c r="N139" s="112"/>
      <c r="O139" s="53">
        <f t="shared" si="27"/>
        <v>0</v>
      </c>
      <c r="P139" s="53">
        <f t="shared" si="28"/>
        <v>0</v>
      </c>
    </row>
    <row r="140" spans="2:16" ht="12.5">
      <c r="B140" t="str">
        <f t="shared" si="14"/>
        <v/>
      </c>
      <c r="C140" s="49">
        <f>IF(D94="","-",+C139+1)</f>
        <v>2064</v>
      </c>
      <c r="D140" s="11">
        <f>IF(F139+SUM(E$100:E139)=D$93,F139,D$93-SUM(E$100:E139))</f>
        <v>0</v>
      </c>
      <c r="E140" s="55">
        <f t="shared" si="19"/>
        <v>0</v>
      </c>
      <c r="F140" s="54">
        <f t="shared" si="20"/>
        <v>0</v>
      </c>
      <c r="G140" s="54">
        <f t="shared" si="21"/>
        <v>0</v>
      </c>
      <c r="H140" s="110">
        <f t="shared" si="22"/>
        <v>0</v>
      </c>
      <c r="I140" s="119">
        <f t="shared" si="23"/>
        <v>0</v>
      </c>
      <c r="J140" s="53">
        <f t="shared" si="25"/>
        <v>0</v>
      </c>
      <c r="K140" s="53"/>
      <c r="L140" s="112"/>
      <c r="M140" s="53">
        <f t="shared" si="26"/>
        <v>0</v>
      </c>
      <c r="N140" s="112"/>
      <c r="O140" s="53">
        <f t="shared" si="27"/>
        <v>0</v>
      </c>
      <c r="P140" s="53">
        <f t="shared" si="28"/>
        <v>0</v>
      </c>
    </row>
    <row r="141" spans="2:16" ht="12.5">
      <c r="B141" t="str">
        <f t="shared" si="14"/>
        <v/>
      </c>
      <c r="C141" s="49">
        <f>IF(D94="","-",+C140+1)</f>
        <v>2065</v>
      </c>
      <c r="D141" s="11">
        <f>IF(F140+SUM(E$100:E140)=D$93,F140,D$93-SUM(E$100:E140))</f>
        <v>0</v>
      </c>
      <c r="E141" s="55">
        <f t="shared" si="19"/>
        <v>0</v>
      </c>
      <c r="F141" s="54">
        <f t="shared" si="20"/>
        <v>0</v>
      </c>
      <c r="G141" s="54">
        <f t="shared" si="21"/>
        <v>0</v>
      </c>
      <c r="H141" s="110">
        <f t="shared" si="22"/>
        <v>0</v>
      </c>
      <c r="I141" s="119">
        <f t="shared" si="23"/>
        <v>0</v>
      </c>
      <c r="J141" s="53">
        <f t="shared" si="25"/>
        <v>0</v>
      </c>
      <c r="K141" s="53"/>
      <c r="L141" s="112"/>
      <c r="M141" s="53">
        <f t="shared" si="26"/>
        <v>0</v>
      </c>
      <c r="N141" s="112"/>
      <c r="O141" s="53">
        <f t="shared" si="27"/>
        <v>0</v>
      </c>
      <c r="P141" s="53">
        <f t="shared" si="28"/>
        <v>0</v>
      </c>
    </row>
    <row r="142" spans="2:16" ht="12.5">
      <c r="B142" t="str">
        <f t="shared" si="14"/>
        <v/>
      </c>
      <c r="C142" s="49">
        <f>IF(D94="","-",+C141+1)</f>
        <v>2066</v>
      </c>
      <c r="D142" s="11">
        <f>IF(F141+SUM(E$100:E141)=D$93,F141,D$93-SUM(E$100:E141))</f>
        <v>0</v>
      </c>
      <c r="E142" s="55">
        <f t="shared" si="19"/>
        <v>0</v>
      </c>
      <c r="F142" s="54">
        <f t="shared" si="20"/>
        <v>0</v>
      </c>
      <c r="G142" s="54">
        <f t="shared" si="21"/>
        <v>0</v>
      </c>
      <c r="H142" s="110">
        <f t="shared" si="22"/>
        <v>0</v>
      </c>
      <c r="I142" s="119">
        <f t="shared" si="23"/>
        <v>0</v>
      </c>
      <c r="J142" s="53">
        <f t="shared" si="25"/>
        <v>0</v>
      </c>
      <c r="K142" s="53"/>
      <c r="L142" s="112"/>
      <c r="M142" s="53">
        <f t="shared" si="26"/>
        <v>0</v>
      </c>
      <c r="N142" s="112"/>
      <c r="O142" s="53">
        <f t="shared" si="27"/>
        <v>0</v>
      </c>
      <c r="P142" s="53">
        <f t="shared" si="28"/>
        <v>0</v>
      </c>
    </row>
    <row r="143" spans="2:16" ht="12.5">
      <c r="B143" t="str">
        <f t="shared" si="14"/>
        <v/>
      </c>
      <c r="C143" s="49">
        <f>IF(D94="","-",+C142+1)</f>
        <v>2067</v>
      </c>
      <c r="D143" s="11">
        <f>IF(F142+SUM(E$100:E142)=D$93,F142,D$93-SUM(E$100:E142))</f>
        <v>0</v>
      </c>
      <c r="E143" s="55">
        <f t="shared" si="19"/>
        <v>0</v>
      </c>
      <c r="F143" s="54">
        <f t="shared" si="20"/>
        <v>0</v>
      </c>
      <c r="G143" s="54">
        <f t="shared" si="21"/>
        <v>0</v>
      </c>
      <c r="H143" s="110">
        <f t="shared" si="22"/>
        <v>0</v>
      </c>
      <c r="I143" s="119">
        <f t="shared" si="23"/>
        <v>0</v>
      </c>
      <c r="J143" s="53">
        <f t="shared" si="25"/>
        <v>0</v>
      </c>
      <c r="K143" s="53"/>
      <c r="L143" s="112"/>
      <c r="M143" s="53">
        <f t="shared" si="26"/>
        <v>0</v>
      </c>
      <c r="N143" s="112"/>
      <c r="O143" s="53">
        <f t="shared" si="27"/>
        <v>0</v>
      </c>
      <c r="P143" s="53">
        <f t="shared" si="28"/>
        <v>0</v>
      </c>
    </row>
    <row r="144" spans="2:16" ht="12.5">
      <c r="B144" t="str">
        <f t="shared" si="14"/>
        <v/>
      </c>
      <c r="C144" s="49">
        <f>IF(D94="","-",+C143+1)</f>
        <v>2068</v>
      </c>
      <c r="D144" s="11">
        <f>IF(F143+SUM(E$100:E143)=D$93,F143,D$93-SUM(E$100:E143))</f>
        <v>0</v>
      </c>
      <c r="E144" s="55">
        <f t="shared" si="19"/>
        <v>0</v>
      </c>
      <c r="F144" s="54">
        <f t="shared" si="20"/>
        <v>0</v>
      </c>
      <c r="G144" s="54">
        <f t="shared" si="21"/>
        <v>0</v>
      </c>
      <c r="H144" s="110">
        <f t="shared" si="22"/>
        <v>0</v>
      </c>
      <c r="I144" s="119">
        <f t="shared" si="23"/>
        <v>0</v>
      </c>
      <c r="J144" s="53">
        <f t="shared" si="25"/>
        <v>0</v>
      </c>
      <c r="K144" s="53"/>
      <c r="L144" s="112"/>
      <c r="M144" s="53">
        <f t="shared" si="26"/>
        <v>0</v>
      </c>
      <c r="N144" s="112"/>
      <c r="O144" s="53">
        <f t="shared" si="27"/>
        <v>0</v>
      </c>
      <c r="P144" s="53">
        <f t="shared" si="28"/>
        <v>0</v>
      </c>
    </row>
    <row r="145" spans="2:16" ht="12.5">
      <c r="B145" t="str">
        <f t="shared" si="14"/>
        <v/>
      </c>
      <c r="C145" s="49">
        <f>IF(D94="","-",+C144+1)</f>
        <v>2069</v>
      </c>
      <c r="D145" s="11">
        <f>IF(F144+SUM(E$100:E144)=D$93,F144,D$93-SUM(E$100:E144))</f>
        <v>0</v>
      </c>
      <c r="E145" s="55">
        <f t="shared" si="19"/>
        <v>0</v>
      </c>
      <c r="F145" s="54">
        <f t="shared" si="20"/>
        <v>0</v>
      </c>
      <c r="G145" s="54">
        <f t="shared" si="21"/>
        <v>0</v>
      </c>
      <c r="H145" s="110">
        <f t="shared" si="22"/>
        <v>0</v>
      </c>
      <c r="I145" s="119">
        <f t="shared" si="23"/>
        <v>0</v>
      </c>
      <c r="J145" s="53">
        <f t="shared" si="25"/>
        <v>0</v>
      </c>
      <c r="K145" s="53"/>
      <c r="L145" s="112"/>
      <c r="M145" s="53">
        <f t="shared" si="26"/>
        <v>0</v>
      </c>
      <c r="N145" s="112"/>
      <c r="O145" s="53">
        <f t="shared" si="27"/>
        <v>0</v>
      </c>
      <c r="P145" s="53">
        <f t="shared" si="28"/>
        <v>0</v>
      </c>
    </row>
    <row r="146" spans="2:16" ht="12.5">
      <c r="B146" t="str">
        <f t="shared" si="14"/>
        <v/>
      </c>
      <c r="C146" s="49">
        <f>IF(D94="","-",+C145+1)</f>
        <v>2070</v>
      </c>
      <c r="D146" s="11">
        <f>IF(F145+SUM(E$100:E145)=D$93,F145,D$93-SUM(E$100:E145))</f>
        <v>0</v>
      </c>
      <c r="E146" s="55">
        <f t="shared" si="19"/>
        <v>0</v>
      </c>
      <c r="F146" s="54">
        <f t="shared" si="20"/>
        <v>0</v>
      </c>
      <c r="G146" s="54">
        <f t="shared" si="21"/>
        <v>0</v>
      </c>
      <c r="H146" s="110">
        <f t="shared" si="22"/>
        <v>0</v>
      </c>
      <c r="I146" s="119">
        <f t="shared" si="23"/>
        <v>0</v>
      </c>
      <c r="J146" s="53">
        <f t="shared" si="25"/>
        <v>0</v>
      </c>
      <c r="K146" s="53"/>
      <c r="L146" s="112"/>
      <c r="M146" s="53">
        <f t="shared" si="26"/>
        <v>0</v>
      </c>
      <c r="N146" s="112"/>
      <c r="O146" s="53">
        <f t="shared" si="27"/>
        <v>0</v>
      </c>
      <c r="P146" s="53">
        <f t="shared" si="28"/>
        <v>0</v>
      </c>
    </row>
    <row r="147" spans="2:16" ht="12.5">
      <c r="B147" t="str">
        <f t="shared" si="14"/>
        <v/>
      </c>
      <c r="C147" s="49">
        <f>IF(D94="","-",+C146+1)</f>
        <v>2071</v>
      </c>
      <c r="D147" s="11">
        <f>IF(F146+SUM(E$100:E146)=D$93,F146,D$93-SUM(E$100:E146))</f>
        <v>0</v>
      </c>
      <c r="E147" s="55">
        <f t="shared" si="19"/>
        <v>0</v>
      </c>
      <c r="F147" s="54">
        <f t="shared" si="20"/>
        <v>0</v>
      </c>
      <c r="G147" s="54">
        <f t="shared" si="21"/>
        <v>0</v>
      </c>
      <c r="H147" s="110">
        <f t="shared" si="22"/>
        <v>0</v>
      </c>
      <c r="I147" s="119">
        <f t="shared" si="23"/>
        <v>0</v>
      </c>
      <c r="J147" s="53">
        <f t="shared" si="25"/>
        <v>0</v>
      </c>
      <c r="K147" s="53"/>
      <c r="L147" s="112"/>
      <c r="M147" s="53">
        <f t="shared" si="26"/>
        <v>0</v>
      </c>
      <c r="N147" s="112"/>
      <c r="O147" s="53">
        <f t="shared" si="27"/>
        <v>0</v>
      </c>
      <c r="P147" s="53">
        <f t="shared" si="28"/>
        <v>0</v>
      </c>
    </row>
    <row r="148" spans="2:16" ht="12.5">
      <c r="B148" t="str">
        <f t="shared" si="14"/>
        <v/>
      </c>
      <c r="C148" s="49">
        <f>IF(D94="","-",+C147+1)</f>
        <v>2072</v>
      </c>
      <c r="D148" s="11">
        <f>IF(F147+SUM(E$100:E147)=D$93,F147,D$93-SUM(E$100:E147))</f>
        <v>0</v>
      </c>
      <c r="E148" s="55">
        <f t="shared" si="19"/>
        <v>0</v>
      </c>
      <c r="F148" s="54">
        <f t="shared" si="20"/>
        <v>0</v>
      </c>
      <c r="G148" s="54">
        <f t="shared" si="21"/>
        <v>0</v>
      </c>
      <c r="H148" s="110">
        <f t="shared" si="22"/>
        <v>0</v>
      </c>
      <c r="I148" s="119">
        <f t="shared" si="23"/>
        <v>0</v>
      </c>
      <c r="J148" s="53">
        <f t="shared" si="25"/>
        <v>0</v>
      </c>
      <c r="K148" s="53"/>
      <c r="L148" s="112"/>
      <c r="M148" s="53">
        <f t="shared" si="26"/>
        <v>0</v>
      </c>
      <c r="N148" s="112"/>
      <c r="O148" s="53">
        <f t="shared" si="27"/>
        <v>0</v>
      </c>
      <c r="P148" s="53">
        <f t="shared" si="28"/>
        <v>0</v>
      </c>
    </row>
    <row r="149" spans="2:16" ht="12.5">
      <c r="B149" t="str">
        <f t="shared" si="14"/>
        <v/>
      </c>
      <c r="C149" s="49">
        <f>IF(D94="","-",+C148+1)</f>
        <v>2073</v>
      </c>
      <c r="D149" s="11">
        <f>IF(F148+SUM(E$100:E148)=D$93,F148,D$93-SUM(E$100:E148))</f>
        <v>0</v>
      </c>
      <c r="E149" s="55">
        <f t="shared" si="19"/>
        <v>0</v>
      </c>
      <c r="F149" s="54">
        <f t="shared" si="20"/>
        <v>0</v>
      </c>
      <c r="G149" s="54">
        <f t="shared" si="21"/>
        <v>0</v>
      </c>
      <c r="H149" s="110">
        <f t="shared" si="22"/>
        <v>0</v>
      </c>
      <c r="I149" s="119">
        <f t="shared" si="23"/>
        <v>0</v>
      </c>
      <c r="J149" s="53">
        <f t="shared" si="25"/>
        <v>0</v>
      </c>
      <c r="K149" s="53"/>
      <c r="L149" s="112"/>
      <c r="M149" s="53">
        <f t="shared" si="26"/>
        <v>0</v>
      </c>
      <c r="N149" s="112"/>
      <c r="O149" s="53">
        <f t="shared" si="27"/>
        <v>0</v>
      </c>
      <c r="P149" s="53">
        <f t="shared" si="28"/>
        <v>0</v>
      </c>
    </row>
    <row r="150" spans="2:16" ht="12.5">
      <c r="B150" t="str">
        <f t="shared" si="14"/>
        <v/>
      </c>
      <c r="C150" s="49">
        <f>IF(D94="","-",+C149+1)</f>
        <v>2074</v>
      </c>
      <c r="D150" s="11">
        <f>IF(F149+SUM(E$100:E149)=D$93,F149,D$93-SUM(E$100:E149))</f>
        <v>0</v>
      </c>
      <c r="E150" s="55">
        <f t="shared" si="19"/>
        <v>0</v>
      </c>
      <c r="F150" s="54">
        <f t="shared" si="20"/>
        <v>0</v>
      </c>
      <c r="G150" s="54">
        <f t="shared" si="21"/>
        <v>0</v>
      </c>
      <c r="H150" s="110">
        <f t="shared" si="22"/>
        <v>0</v>
      </c>
      <c r="I150" s="119">
        <f t="shared" si="23"/>
        <v>0</v>
      </c>
      <c r="J150" s="53">
        <f t="shared" si="25"/>
        <v>0</v>
      </c>
      <c r="K150" s="53"/>
      <c r="L150" s="112"/>
      <c r="M150" s="53">
        <f t="shared" si="26"/>
        <v>0</v>
      </c>
      <c r="N150" s="112"/>
      <c r="O150" s="53">
        <f t="shared" si="27"/>
        <v>0</v>
      </c>
      <c r="P150" s="53">
        <f t="shared" si="28"/>
        <v>0</v>
      </c>
    </row>
    <row r="151" spans="2:16" ht="12.5">
      <c r="B151" t="str">
        <f t="shared" si="14"/>
        <v/>
      </c>
      <c r="C151" s="49">
        <f>IF(D94="","-",+C150+1)</f>
        <v>2075</v>
      </c>
      <c r="D151" s="11">
        <f>IF(F150+SUM(E$100:E150)=D$93,F150,D$93-SUM(E$100:E150))</f>
        <v>0</v>
      </c>
      <c r="E151" s="55">
        <f t="shared" si="19"/>
        <v>0</v>
      </c>
      <c r="F151" s="54">
        <f t="shared" si="20"/>
        <v>0</v>
      </c>
      <c r="G151" s="54">
        <f t="shared" si="21"/>
        <v>0</v>
      </c>
      <c r="H151" s="110">
        <f t="shared" si="22"/>
        <v>0</v>
      </c>
      <c r="I151" s="119">
        <f t="shared" si="23"/>
        <v>0</v>
      </c>
      <c r="J151" s="53">
        <f t="shared" si="25"/>
        <v>0</v>
      </c>
      <c r="K151" s="53"/>
      <c r="L151" s="112"/>
      <c r="M151" s="53">
        <f t="shared" si="26"/>
        <v>0</v>
      </c>
      <c r="N151" s="112"/>
      <c r="O151" s="53">
        <f t="shared" si="27"/>
        <v>0</v>
      </c>
      <c r="P151" s="53">
        <f t="shared" si="28"/>
        <v>0</v>
      </c>
    </row>
    <row r="152" spans="2:16" ht="12.5">
      <c r="B152" t="str">
        <f t="shared" si="14"/>
        <v/>
      </c>
      <c r="C152" s="49">
        <f>IF(D94="","-",+C151+1)</f>
        <v>2076</v>
      </c>
      <c r="D152" s="11">
        <f>IF(F151+SUM(E$100:E151)=D$93,F151,D$93-SUM(E$100:E151))</f>
        <v>0</v>
      </c>
      <c r="E152" s="55">
        <f t="shared" si="19"/>
        <v>0</v>
      </c>
      <c r="F152" s="54">
        <f t="shared" si="20"/>
        <v>0</v>
      </c>
      <c r="G152" s="54">
        <f t="shared" si="21"/>
        <v>0</v>
      </c>
      <c r="H152" s="110">
        <f t="shared" si="22"/>
        <v>0</v>
      </c>
      <c r="I152" s="119">
        <f t="shared" si="23"/>
        <v>0</v>
      </c>
      <c r="J152" s="53">
        <f t="shared" si="25"/>
        <v>0</v>
      </c>
      <c r="K152" s="53"/>
      <c r="L152" s="112"/>
      <c r="M152" s="53">
        <f t="shared" si="26"/>
        <v>0</v>
      </c>
      <c r="N152" s="112"/>
      <c r="O152" s="53">
        <f t="shared" si="27"/>
        <v>0</v>
      </c>
      <c r="P152" s="53">
        <f t="shared" si="28"/>
        <v>0</v>
      </c>
    </row>
    <row r="153" spans="2:16" ht="12.5">
      <c r="B153" t="str">
        <f t="shared" si="14"/>
        <v/>
      </c>
      <c r="C153" s="49">
        <f>IF(D94="","-",+C152+1)</f>
        <v>2077</v>
      </c>
      <c r="D153" s="11">
        <f>IF(F152+SUM(E$100:E152)=D$93,F152,D$93-SUM(E$100:E152))</f>
        <v>0</v>
      </c>
      <c r="E153" s="55">
        <f t="shared" si="19"/>
        <v>0</v>
      </c>
      <c r="F153" s="54">
        <f t="shared" si="20"/>
        <v>0</v>
      </c>
      <c r="G153" s="54">
        <f t="shared" si="21"/>
        <v>0</v>
      </c>
      <c r="H153" s="110">
        <f t="shared" si="22"/>
        <v>0</v>
      </c>
      <c r="I153" s="119">
        <f t="shared" si="23"/>
        <v>0</v>
      </c>
      <c r="J153" s="53">
        <f t="shared" si="25"/>
        <v>0</v>
      </c>
      <c r="K153" s="53"/>
      <c r="L153" s="112"/>
      <c r="M153" s="53">
        <f t="shared" si="26"/>
        <v>0</v>
      </c>
      <c r="N153" s="112"/>
      <c r="O153" s="53">
        <f t="shared" si="27"/>
        <v>0</v>
      </c>
      <c r="P153" s="53">
        <f t="shared" si="28"/>
        <v>0</v>
      </c>
    </row>
    <row r="154" spans="2:16" ht="12.5">
      <c r="B154" t="str">
        <f t="shared" si="14"/>
        <v/>
      </c>
      <c r="C154" s="49">
        <f>IF(D94="","-",+C153+1)</f>
        <v>2078</v>
      </c>
      <c r="D154" s="11">
        <f>IF(F153+SUM(E$100:E153)=D$93,F153,D$93-SUM(E$100:E153))</f>
        <v>0</v>
      </c>
      <c r="E154" s="55">
        <f t="shared" si="19"/>
        <v>0</v>
      </c>
      <c r="F154" s="54">
        <f t="shared" si="20"/>
        <v>0</v>
      </c>
      <c r="G154" s="54">
        <f t="shared" si="21"/>
        <v>0</v>
      </c>
      <c r="H154" s="110">
        <f t="shared" si="22"/>
        <v>0</v>
      </c>
      <c r="I154" s="119">
        <f t="shared" si="23"/>
        <v>0</v>
      </c>
      <c r="J154" s="53">
        <f t="shared" si="25"/>
        <v>0</v>
      </c>
      <c r="K154" s="53"/>
      <c r="L154" s="112"/>
      <c r="M154" s="53">
        <f t="shared" si="26"/>
        <v>0</v>
      </c>
      <c r="N154" s="112"/>
      <c r="O154" s="53">
        <f t="shared" si="27"/>
        <v>0</v>
      </c>
      <c r="P154" s="53">
        <f t="shared" si="28"/>
        <v>0</v>
      </c>
    </row>
    <row r="155" spans="2:16" ht="13" thickBot="1">
      <c r="B155" t="str">
        <f t="shared" si="14"/>
        <v/>
      </c>
      <c r="C155" s="58">
        <f>IF(D94="","-",+C154+1)</f>
        <v>2079</v>
      </c>
      <c r="D155" s="82">
        <f>IF(F154+SUM(E$100:E154)=D$93,F154,D$93-SUM(E$100:E154))</f>
        <v>0</v>
      </c>
      <c r="E155" s="60">
        <f t="shared" si="19"/>
        <v>0</v>
      </c>
      <c r="F155" s="59">
        <f t="shared" si="20"/>
        <v>0</v>
      </c>
      <c r="G155" s="59">
        <f t="shared" si="21"/>
        <v>0</v>
      </c>
      <c r="H155" s="120">
        <f t="shared" si="22"/>
        <v>0</v>
      </c>
      <c r="I155" s="121">
        <f t="shared" si="23"/>
        <v>0</v>
      </c>
      <c r="J155" s="63">
        <f t="shared" si="25"/>
        <v>0</v>
      </c>
      <c r="K155" s="53"/>
      <c r="L155" s="113"/>
      <c r="M155" s="63">
        <f t="shared" si="26"/>
        <v>0</v>
      </c>
      <c r="N155" s="113"/>
      <c r="O155" s="63">
        <f t="shared" si="27"/>
        <v>0</v>
      </c>
      <c r="P155" s="63">
        <f t="shared" si="28"/>
        <v>0</v>
      </c>
    </row>
    <row r="156" spans="2:16" ht="12.5">
      <c r="C156" s="11" t="s">
        <v>75</v>
      </c>
      <c r="D156" s="13"/>
      <c r="E156" s="13">
        <f>SUM(E100:E155)</f>
        <v>6540569.9999999991</v>
      </c>
      <c r="F156" s="13"/>
      <c r="G156" s="13"/>
      <c r="H156" s="13">
        <f>SUM(H100:H155)</f>
        <v>12875984.476027187</v>
      </c>
      <c r="I156" s="13">
        <f>SUM(I100:I155)</f>
        <v>12875984.476027187</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7" priority="1" stopIfTrue="1" operator="equal">
      <formula>$I$10</formula>
    </cfRule>
  </conditionalFormatting>
  <conditionalFormatting sqref="C100:C155">
    <cfRule type="cellIs" dxfId="6"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dimension ref="A1:S137"/>
  <sheetViews>
    <sheetView topLeftCell="E16" zoomScale="80" zoomScaleNormal="80" zoomScaleSheetLayoutView="100" workbookViewId="0">
      <selection activeCell="M16" sqref="M16"/>
    </sheetView>
  </sheetViews>
  <sheetFormatPr defaultColWidth="8.7265625" defaultRowHeight="12.75" customHeight="1"/>
  <cols>
    <col min="1" max="1" width="4.7265625" customWidth="1"/>
    <col min="2" max="2" width="6.7265625" customWidth="1"/>
    <col min="3" max="3" width="20.7265625" customWidth="1"/>
    <col min="4" max="9" width="17.7265625" customWidth="1"/>
    <col min="10" max="10" width="17.7265625" bestFit="1" customWidth="1"/>
    <col min="11" max="11" width="2.1796875" customWidth="1"/>
    <col min="12" max="14" width="17.7265625" customWidth="1"/>
    <col min="15" max="15" width="20.81640625" customWidth="1"/>
    <col min="16" max="16" width="19.54296875" customWidth="1"/>
    <col min="17" max="17" width="2.1796875" customWidth="1"/>
    <col min="18" max="18" width="16.453125" customWidth="1"/>
    <col min="19" max="19" width="52.453125" customWidth="1"/>
  </cols>
  <sheetData>
    <row r="1" spans="1:19" ht="17.5">
      <c r="A1" s="496" t="str">
        <f>'OKT.WS.F.BPU.ATRR.Projected'!A1</f>
        <v xml:space="preserve">AEP West SPP Member Companies </v>
      </c>
      <c r="B1" s="497"/>
      <c r="C1" s="497"/>
      <c r="D1" s="497"/>
      <c r="E1" s="497"/>
      <c r="F1" s="497"/>
      <c r="G1" s="497"/>
      <c r="H1" s="497"/>
      <c r="I1" s="497"/>
      <c r="J1" s="497"/>
      <c r="K1" s="497"/>
    </row>
    <row r="2" spans="1:19" ht="17.5">
      <c r="A2" s="496" t="str">
        <f>'OKT.WS.F.BPU.ATRR.Projected'!A2</f>
        <v>2026 Cost of Service Formula Rate Projected on 2025 FF1 Balances</v>
      </c>
      <c r="B2" s="497"/>
      <c r="C2" s="497"/>
      <c r="D2" s="497"/>
      <c r="E2" s="497"/>
      <c r="F2" s="497"/>
      <c r="G2" s="497"/>
      <c r="H2" s="497"/>
      <c r="I2" s="497"/>
      <c r="J2" s="497"/>
      <c r="K2" s="497"/>
      <c r="Q2" s="90" t="s">
        <v>110</v>
      </c>
    </row>
    <row r="3" spans="1:19" ht="18">
      <c r="A3" s="498" t="s">
        <v>125</v>
      </c>
      <c r="B3" s="499"/>
      <c r="C3" s="499"/>
      <c r="D3" s="499"/>
      <c r="E3" s="499"/>
      <c r="F3" s="499"/>
      <c r="G3" s="499"/>
      <c r="H3" s="499"/>
      <c r="I3" s="499"/>
      <c r="J3" s="499"/>
      <c r="K3" s="499"/>
    </row>
    <row r="4" spans="1:19" ht="17.5">
      <c r="A4" s="499" t="str">
        <f>"Based on a Carrying Charge Derived from ""Trued-Up"" "&amp;M16&amp;" Data"</f>
        <v>Based on a Carrying Charge Derived from "Trued-Up" 2024 Data</v>
      </c>
      <c r="B4" s="499"/>
      <c r="C4" s="499"/>
      <c r="D4" s="499"/>
      <c r="E4" s="499"/>
      <c r="F4" s="499"/>
      <c r="G4" s="499"/>
      <c r="H4" s="499"/>
      <c r="I4" s="499"/>
      <c r="J4" s="499"/>
      <c r="K4" s="499"/>
    </row>
    <row r="5" spans="1:19" ht="18">
      <c r="A5" s="501" t="str">
        <f>'OKT.WS.F.BPU.ATRR.Projected'!A5</f>
        <v>OKLAHOMA TRANSMISSION COMPANY</v>
      </c>
      <c r="B5" s="502"/>
      <c r="C5" s="502"/>
      <c r="D5" s="502"/>
      <c r="E5" s="502"/>
      <c r="F5" s="502"/>
      <c r="G5" s="502"/>
      <c r="H5" s="502"/>
      <c r="I5" s="502"/>
      <c r="J5" s="502"/>
      <c r="K5" s="502"/>
    </row>
    <row r="6" spans="1:19" ht="20">
      <c r="A6" s="296"/>
      <c r="C6" s="9"/>
      <c r="D6" s="136"/>
      <c r="I6" s="180"/>
    </row>
    <row r="7" spans="1:19" ht="12.5">
      <c r="D7" s="136"/>
      <c r="I7" s="180"/>
    </row>
    <row r="8" spans="1:19" ht="39.75" customHeight="1">
      <c r="B8" s="4" t="s">
        <v>0</v>
      </c>
      <c r="C8" s="494" t="str">
        <f>"Calculate Return and Income Taxes with "&amp;F13&amp;" basis point ROE increase for Projects Qualified for Incentive."</f>
        <v>Calculate Return and Income Taxes with 0 basis point ROE increase for Projects Qualified for Incentive.</v>
      </c>
      <c r="D8" s="495"/>
      <c r="E8" s="495"/>
      <c r="F8" s="495"/>
      <c r="G8" s="495"/>
      <c r="H8" s="495"/>
      <c r="I8" s="495"/>
    </row>
    <row r="9" spans="1:19" ht="15.75" customHeight="1">
      <c r="C9" s="5"/>
      <c r="D9" s="5"/>
      <c r="E9" s="5"/>
      <c r="F9" s="5"/>
      <c r="G9" s="5"/>
      <c r="H9" s="5"/>
      <c r="I9" s="5"/>
    </row>
    <row r="10" spans="1:19" ht="15.5">
      <c r="C10" s="6" t="str">
        <f>"A.   Determine 'R' with hypothetical "&amp;F13&amp;" basis point increase in ROE for Identified Projects"</f>
        <v>A.   Determine 'R' with hypothetical 0 basis point increase in ROE for Identified Projects</v>
      </c>
      <c r="D10" s="136"/>
      <c r="I10" s="180"/>
    </row>
    <row r="11" spans="1:19" ht="12.5">
      <c r="D11" s="136"/>
      <c r="I11" s="180"/>
    </row>
    <row r="12" spans="1:19" ht="12.5">
      <c r="C12" s="198" t="str">
        <f>S105</f>
        <v xml:space="preserve">   ROE w/o incentives  (TCOS, ln 143)</v>
      </c>
      <c r="D12" s="136"/>
      <c r="E12" s="199"/>
      <c r="F12" s="200">
        <v>0.105</v>
      </c>
      <c r="G12" s="200"/>
      <c r="H12" s="201"/>
      <c r="I12" s="202"/>
      <c r="J12" s="203"/>
      <c r="K12" s="203"/>
      <c r="L12" s="203"/>
      <c r="M12" s="203"/>
      <c r="N12" s="203"/>
      <c r="O12" s="203"/>
      <c r="P12" s="203"/>
      <c r="Q12" s="203"/>
      <c r="R12" s="1"/>
      <c r="S12" s="1"/>
    </row>
    <row r="13" spans="1:19" ht="13" thickBot="1">
      <c r="C13" s="198" t="s">
        <v>1</v>
      </c>
      <c r="D13" s="136"/>
      <c r="E13" s="199"/>
      <c r="F13" s="204">
        <f>R106</f>
        <v>0</v>
      </c>
      <c r="G13" s="297" t="s">
        <v>133</v>
      </c>
      <c r="L13" s="203"/>
      <c r="M13" s="203"/>
      <c r="N13" s="203"/>
      <c r="O13" s="203"/>
      <c r="P13" s="203"/>
      <c r="Q13" s="203"/>
      <c r="R13" s="1"/>
      <c r="S13" s="1"/>
    </row>
    <row r="14" spans="1:19" ht="13">
      <c r="C14" s="198" t="str">
        <f>"   ROE with additional "&amp;F13&amp;" basis point incentive"</f>
        <v xml:space="preserve">   ROE with additional 0 basis point incentive</v>
      </c>
      <c r="D14" s="199"/>
      <c r="E14" s="199"/>
      <c r="F14" s="205">
        <f>IF((F12+(F13/10000)&gt;0.1245),"ERROR",F12+(F13/10000))</f>
        <v>0.105</v>
      </c>
      <c r="G14" s="206" t="s">
        <v>2</v>
      </c>
      <c r="I14" s="203"/>
      <c r="J14" s="203"/>
      <c r="K14" s="203"/>
      <c r="L14" s="298" t="s">
        <v>79</v>
      </c>
      <c r="M14" s="299"/>
      <c r="N14" s="299"/>
      <c r="O14" s="299"/>
      <c r="P14" s="300"/>
      <c r="Q14" s="203"/>
      <c r="R14" s="1"/>
      <c r="S14" s="1"/>
    </row>
    <row r="15" spans="1:19" ht="12.5">
      <c r="C15" s="198" t="s">
        <v>3</v>
      </c>
      <c r="D15" s="136"/>
      <c r="E15" s="199"/>
      <c r="F15" s="205"/>
      <c r="G15" s="205"/>
      <c r="H15" s="199"/>
      <c r="I15" s="203"/>
      <c r="J15" s="203"/>
      <c r="K15" s="203"/>
      <c r="L15" s="214"/>
      <c r="M15" s="203"/>
      <c r="N15" s="203" t="s">
        <v>9</v>
      </c>
      <c r="O15" s="203" t="s">
        <v>10</v>
      </c>
      <c r="P15" s="216" t="s">
        <v>11</v>
      </c>
      <c r="Q15" s="203"/>
      <c r="R15" s="1"/>
      <c r="S15" s="1"/>
    </row>
    <row r="16" spans="1:19" ht="12.5">
      <c r="C16" s="203"/>
      <c r="D16" s="207" t="s">
        <v>5</v>
      </c>
      <c r="E16" s="207" t="s">
        <v>6</v>
      </c>
      <c r="F16" s="208" t="s">
        <v>7</v>
      </c>
      <c r="G16" s="208"/>
      <c r="H16" s="199"/>
      <c r="I16" s="203"/>
      <c r="J16" s="203"/>
      <c r="K16" s="203"/>
      <c r="L16" s="214" t="s">
        <v>80</v>
      </c>
      <c r="M16" s="301">
        <f>+R104</f>
        <v>2024</v>
      </c>
      <c r="P16" s="220"/>
      <c r="Q16" s="203"/>
      <c r="R16" s="1"/>
      <c r="S16" s="1"/>
    </row>
    <row r="17" spans="3:19" ht="12.5">
      <c r="C17" s="209" t="s">
        <v>8</v>
      </c>
      <c r="D17" s="210">
        <f>R107</f>
        <v>0.47774252496946878</v>
      </c>
      <c r="E17" s="302">
        <f>R108</f>
        <v>4.4527720134545874E-2</v>
      </c>
      <c r="F17" s="250">
        <f>E17*D17</f>
        <v>2.12727854482118E-2</v>
      </c>
      <c r="G17" s="250"/>
      <c r="H17" s="199"/>
      <c r="I17" s="203"/>
      <c r="J17" s="213"/>
      <c r="K17" s="213"/>
      <c r="L17" s="219"/>
      <c r="M17" s="303" t="s">
        <v>255</v>
      </c>
      <c r="N17" s="304">
        <f>SUM('OKT.001:OKT.xyz - blank'!M88)</f>
        <v>40044114.732111692</v>
      </c>
      <c r="O17" s="304">
        <f>SUM('OKT.001:OKT.xyz - blank'!N88)</f>
        <v>40044114.732111692</v>
      </c>
      <c r="P17" s="305">
        <f>+O17-N17</f>
        <v>0</v>
      </c>
      <c r="Q17" s="213"/>
      <c r="R17" s="1"/>
      <c r="S17" s="1"/>
    </row>
    <row r="18" spans="3:19" ht="13" thickBot="1">
      <c r="C18" s="209" t="s">
        <v>12</v>
      </c>
      <c r="D18" s="210">
        <f>R109</f>
        <v>0</v>
      </c>
      <c r="E18" s="302">
        <f>R110</f>
        <v>0</v>
      </c>
      <c r="F18" s="250">
        <f>E18*D18</f>
        <v>0</v>
      </c>
      <c r="G18" s="250"/>
      <c r="H18" s="217"/>
      <c r="I18" s="217"/>
      <c r="J18" s="218"/>
      <c r="K18" s="218"/>
      <c r="L18" s="219"/>
      <c r="M18" s="306" t="s">
        <v>256</v>
      </c>
      <c r="N18" s="307">
        <f>SUM('OKT.001:OKT.xyz - blank'!M89)</f>
        <v>45101914.130682535</v>
      </c>
      <c r="O18" s="307">
        <f>SUM('OKT.001:OKT.xyz - blank'!N89)</f>
        <v>45101914.130682535</v>
      </c>
      <c r="P18" s="225">
        <f>+O18-N18</f>
        <v>0</v>
      </c>
      <c r="Q18" s="218"/>
      <c r="R18" s="1"/>
      <c r="S18" s="1"/>
    </row>
    <row r="19" spans="3:19" ht="12.5">
      <c r="C19" s="209" t="s">
        <v>13</v>
      </c>
      <c r="D19" s="210">
        <f>R111</f>
        <v>0.52225747503053122</v>
      </c>
      <c r="E19" s="302">
        <f>+F14</f>
        <v>0.105</v>
      </c>
      <c r="F19" s="308">
        <f>E19*D19</f>
        <v>5.4837034878205779E-2</v>
      </c>
      <c r="G19" s="308"/>
      <c r="H19" s="217"/>
      <c r="I19" s="217"/>
      <c r="J19" s="205"/>
      <c r="K19" s="218"/>
      <c r="L19" s="219"/>
      <c r="M19" s="309" t="str">
        <f>"True-up Adjustment For "&amp;M16&amp;""</f>
        <v>True-up Adjustment For 2024</v>
      </c>
      <c r="N19" s="229">
        <f>ROUND(N18-N17,0)</f>
        <v>5057799</v>
      </c>
      <c r="O19" s="229">
        <f>ROUND(+O18-O17,0)</f>
        <v>5057799</v>
      </c>
      <c r="P19" s="229">
        <f>ROUND(+P18-P17,0)</f>
        <v>0</v>
      </c>
      <c r="Q19" s="218"/>
      <c r="R19" s="1"/>
      <c r="S19" s="1"/>
    </row>
    <row r="20" spans="3:19" ht="12.5">
      <c r="C20" s="198"/>
      <c r="D20" s="199"/>
      <c r="E20" s="238" t="s">
        <v>15</v>
      </c>
      <c r="F20" s="250">
        <f>SUM(F17:F19)</f>
        <v>7.6109820326417582E-2</v>
      </c>
      <c r="G20" s="250"/>
      <c r="H20" s="310"/>
      <c r="I20" s="217"/>
      <c r="J20" s="218"/>
      <c r="K20" s="218"/>
      <c r="L20" s="219"/>
      <c r="N20" s="227" t="str">
        <f>IF(N19=ROUND(SUM('OKT.001:OKT.xyz - blank'!M90),0),"","ERROR")</f>
        <v/>
      </c>
      <c r="O20" s="227" t="str">
        <f>IF(O19=ROUND(SUM('OKT.001:OKT.xyz - blank'!N90),0),"","ERROR")</f>
        <v/>
      </c>
      <c r="P20" s="227" t="str">
        <f>IF(P19=ROUND(SUM('OKT.001:OKT.xyz - blank'!O90),0),"","ERROR")</f>
        <v/>
      </c>
      <c r="Q20" s="218"/>
      <c r="R20" s="1"/>
      <c r="S20" s="1"/>
    </row>
    <row r="21" spans="3:19" ht="13" thickBot="1">
      <c r="D21" s="228"/>
      <c r="E21" s="228"/>
      <c r="F21" s="217"/>
      <c r="G21" s="217"/>
      <c r="H21" s="217"/>
      <c r="I21" s="217"/>
      <c r="J21" s="217"/>
      <c r="K21" s="217"/>
      <c r="L21" s="311"/>
      <c r="M21" s="312"/>
      <c r="N21" s="313"/>
      <c r="O21" s="314"/>
      <c r="P21" s="225"/>
      <c r="Q21" s="217"/>
      <c r="R21" s="1"/>
      <c r="S21" s="1"/>
    </row>
    <row r="22" spans="3:19" ht="15.5">
      <c r="C22" s="6" t="str">
        <f>"B.   Determine Return using 'R' with hypothetical "&amp;F13&amp;" basis point ROE increase for Identified Projects."</f>
        <v>B.   Determine Return using 'R' with hypothetical 0 basis point ROE increase for Identified Projects.</v>
      </c>
      <c r="D22" s="228"/>
      <c r="E22" s="228"/>
      <c r="F22" s="217"/>
      <c r="G22" s="217"/>
      <c r="H22" s="217"/>
      <c r="I22" s="199"/>
      <c r="J22" s="217"/>
      <c r="K22" s="217"/>
      <c r="L22" s="217"/>
      <c r="M22" s="217"/>
      <c r="N22" s="217"/>
      <c r="O22" s="217"/>
      <c r="P22" s="217"/>
      <c r="Q22" s="217"/>
      <c r="R22" s="1"/>
      <c r="S22" s="1"/>
    </row>
    <row r="23" spans="3:19" ht="13">
      <c r="C23" s="203"/>
      <c r="D23" s="228"/>
      <c r="E23" s="228"/>
      <c r="F23" s="217"/>
      <c r="G23" s="217"/>
      <c r="H23" s="217"/>
      <c r="I23" s="217"/>
      <c r="J23" s="217"/>
      <c r="K23" s="217"/>
      <c r="L23" s="25" t="s">
        <v>16</v>
      </c>
      <c r="M23" s="217"/>
      <c r="N23" s="217"/>
      <c r="O23" s="217"/>
      <c r="P23" s="217"/>
      <c r="Q23" s="217"/>
      <c r="R23" s="1"/>
      <c r="S23" s="1"/>
    </row>
    <row r="24" spans="3:19" ht="12.5">
      <c r="C24" s="198" t="str">
        <f>S112</f>
        <v xml:space="preserve">   Rate Base  (TCOS, ln 63)</v>
      </c>
      <c r="D24" s="199"/>
      <c r="E24" s="230">
        <f>R112</f>
        <v>1277981619.9306116</v>
      </c>
      <c r="F24" s="231"/>
      <c r="G24" s="231"/>
      <c r="H24" s="217"/>
      <c r="I24" s="217"/>
      <c r="J24" s="217"/>
      <c r="K24" s="217"/>
      <c r="L24" t="s">
        <v>17</v>
      </c>
      <c r="M24" s="217"/>
      <c r="N24" s="217"/>
      <c r="O24" s="217"/>
      <c r="P24" s="231"/>
      <c r="Q24" s="217"/>
      <c r="R24" s="1"/>
      <c r="S24" s="1"/>
    </row>
    <row r="25" spans="3:19" ht="12.5">
      <c r="C25" s="203" t="s">
        <v>18</v>
      </c>
      <c r="D25" s="201"/>
      <c r="E25" s="232">
        <f>F20</f>
        <v>7.6109820326417582E-2</v>
      </c>
      <c r="F25" s="217"/>
      <c r="G25" s="217"/>
      <c r="H25" s="217"/>
      <c r="I25" s="217"/>
      <c r="J25" s="217"/>
      <c r="K25" s="217"/>
      <c r="L25" s="217"/>
      <c r="M25" s="217"/>
      <c r="N25" s="217"/>
      <c r="O25" s="217"/>
      <c r="P25" s="217"/>
      <c r="Q25" s="217"/>
      <c r="R25" s="1"/>
      <c r="S25" s="1"/>
    </row>
    <row r="26" spans="3:19" ht="12.5">
      <c r="C26" s="234" t="s">
        <v>19</v>
      </c>
      <c r="D26" s="234"/>
      <c r="E26" s="218">
        <f>E24*E25</f>
        <v>97266951.473382935</v>
      </c>
      <c r="F26" s="217"/>
      <c r="G26" s="217"/>
      <c r="H26" s="217"/>
      <c r="I26" s="217"/>
      <c r="J26" s="218"/>
      <c r="K26" s="218"/>
      <c r="L26" s="218"/>
      <c r="M26" s="218"/>
      <c r="N26" s="218"/>
      <c r="O26" s="218"/>
      <c r="P26" s="217"/>
      <c r="Q26" s="218"/>
      <c r="R26" s="1"/>
      <c r="S26" s="1"/>
    </row>
    <row r="27" spans="3:19" ht="13" thickBot="1">
      <c r="C27" s="234"/>
      <c r="D27" s="203"/>
      <c r="E27" s="203"/>
      <c r="F27" s="217"/>
      <c r="G27" s="217"/>
      <c r="H27" s="217"/>
      <c r="I27" s="217"/>
      <c r="J27" s="218"/>
      <c r="K27" s="218"/>
      <c r="L27" s="218"/>
      <c r="M27" s="218"/>
      <c r="N27" s="315">
        <v>39804485.030792631</v>
      </c>
      <c r="O27" s="218"/>
      <c r="P27" s="217"/>
      <c r="Q27" s="218"/>
      <c r="R27" s="1"/>
      <c r="S27" s="1"/>
    </row>
    <row r="28" spans="3:19" ht="15.5">
      <c r="C28" s="6" t="str">
        <f>"C.   Determine Income Taxes using Return with hypothetical "&amp;F13&amp;" basis point ROE increase for Identified Projects."</f>
        <v>C.   Determine Income Taxes using Return with hypothetical 0 basis point ROE increase for Identified Projects.</v>
      </c>
      <c r="D28" s="235"/>
      <c r="E28" s="235"/>
      <c r="F28" s="236"/>
      <c r="G28" s="236"/>
      <c r="H28" s="236"/>
      <c r="I28" s="236"/>
      <c r="J28" s="237"/>
      <c r="K28" s="237"/>
      <c r="L28" s="237"/>
      <c r="M28" s="237"/>
      <c r="N28" s="237">
        <f>+N18</f>
        <v>45101914.130682535</v>
      </c>
      <c r="O28" s="316"/>
      <c r="P28" s="236"/>
      <c r="Q28" s="237"/>
      <c r="R28" s="1"/>
      <c r="S28" s="1"/>
    </row>
    <row r="29" spans="3:19" ht="12.5">
      <c r="C29" s="198"/>
      <c r="D29" s="203"/>
      <c r="E29" s="203"/>
      <c r="F29" s="217"/>
      <c r="G29" s="217"/>
      <c r="H29" s="217"/>
      <c r="I29" s="217"/>
      <c r="J29" s="218"/>
      <c r="K29" s="218"/>
      <c r="L29" s="218"/>
      <c r="M29" s="218"/>
      <c r="N29" s="317">
        <f>+N27-N28</f>
        <v>-5297429.0998899043</v>
      </c>
      <c r="O29" s="218"/>
      <c r="P29" s="217"/>
      <c r="Q29" s="218"/>
      <c r="R29" s="1"/>
      <c r="S29" s="1"/>
    </row>
    <row r="30" spans="3:19" ht="12.5">
      <c r="C30" s="203" t="s">
        <v>20</v>
      </c>
      <c r="D30" s="238"/>
      <c r="E30" s="231">
        <f>E26</f>
        <v>97266951.473382935</v>
      </c>
      <c r="F30" s="217"/>
      <c r="G30" s="217"/>
      <c r="H30" s="217"/>
      <c r="I30" s="217"/>
      <c r="J30" s="217"/>
      <c r="K30" s="217"/>
      <c r="L30" s="217"/>
      <c r="M30" s="217"/>
      <c r="N30" s="217"/>
      <c r="O30" s="217"/>
      <c r="P30" s="217"/>
      <c r="Q30" s="217"/>
      <c r="R30" s="1"/>
      <c r="S30" s="1"/>
    </row>
    <row r="31" spans="3:19" ht="12.5">
      <c r="C31" s="198" t="str">
        <f>S113</f>
        <v xml:space="preserve">   Tax Rate  (TCOS, ln 99)</v>
      </c>
      <c r="D31" s="238"/>
      <c r="E31" s="7">
        <f>R113</f>
        <v>0.24041499999999993</v>
      </c>
      <c r="F31" s="217"/>
      <c r="G31" s="217"/>
      <c r="H31" s="217"/>
      <c r="I31" s="217"/>
      <c r="J31" s="217"/>
      <c r="K31" s="217"/>
      <c r="L31" s="217"/>
      <c r="M31" s="217"/>
      <c r="N31" s="217"/>
      <c r="O31" s="217"/>
      <c r="P31" s="217"/>
      <c r="Q31" s="217"/>
      <c r="R31" s="1"/>
      <c r="S31" s="1"/>
    </row>
    <row r="32" spans="3:19" ht="12.5">
      <c r="C32" s="203" t="s">
        <v>21</v>
      </c>
      <c r="D32" s="2"/>
      <c r="E32" s="205">
        <f>IF(F17&gt;0,($E31/(1-$E31))*(1-$F17/$F20),0)</f>
        <v>0.22804389383937804</v>
      </c>
      <c r="F32" s="1"/>
      <c r="G32" s="1"/>
      <c r="H32" s="1"/>
      <c r="I32" s="239"/>
      <c r="J32" s="1"/>
      <c r="K32" s="1"/>
      <c r="L32" s="1"/>
      <c r="M32" s="1"/>
      <c r="N32" s="1"/>
      <c r="O32" s="1"/>
      <c r="P32" s="1"/>
      <c r="Q32" s="1"/>
      <c r="R32" s="1"/>
      <c r="S32" s="7"/>
    </row>
    <row r="33" spans="2:19" ht="12.5">
      <c r="C33" s="240" t="s">
        <v>22</v>
      </c>
      <c r="D33" s="241"/>
      <c r="E33" s="242">
        <f>E30*E32</f>
        <v>22181134.355876073</v>
      </c>
      <c r="F33" s="1"/>
      <c r="G33" s="1"/>
      <c r="H33" s="1"/>
      <c r="I33" s="239"/>
      <c r="J33" s="1"/>
      <c r="K33" s="1"/>
      <c r="L33" s="1"/>
      <c r="M33" s="1"/>
      <c r="N33" s="1"/>
      <c r="O33" s="1"/>
      <c r="P33" s="1"/>
      <c r="Q33" s="1"/>
      <c r="R33" s="1"/>
      <c r="S33" s="1"/>
    </row>
    <row r="34" spans="2:19" ht="15.5">
      <c r="C34" s="198" t="str">
        <f>S114</f>
        <v xml:space="preserve">   ITC Adjustment  (TCOS, ln 108)</v>
      </c>
      <c r="D34" s="244"/>
      <c r="E34" s="217">
        <f>R114</f>
        <v>0</v>
      </c>
      <c r="F34" s="1"/>
      <c r="G34" s="1"/>
      <c r="H34" s="1"/>
      <c r="I34" s="239"/>
      <c r="J34" s="1"/>
      <c r="K34" s="1"/>
      <c r="L34" s="1"/>
      <c r="M34" s="1"/>
      <c r="N34" s="1"/>
      <c r="O34" s="1"/>
      <c r="P34" s="1"/>
      <c r="Q34" s="1"/>
      <c r="R34" s="1"/>
      <c r="S34" s="1"/>
    </row>
    <row r="35" spans="2:19" ht="12.5">
      <c r="C35" s="318" t="s">
        <v>375</v>
      </c>
      <c r="D35" s="2"/>
      <c r="E35" s="319">
        <v>871276.53008375282</v>
      </c>
      <c r="F35" s="1"/>
      <c r="G35" s="1"/>
      <c r="H35" s="1"/>
      <c r="I35" s="239"/>
      <c r="J35" s="1"/>
      <c r="K35" s="1"/>
      <c r="L35" s="1"/>
      <c r="M35" s="1"/>
      <c r="N35" s="1"/>
      <c r="O35" s="1"/>
      <c r="P35" s="1"/>
      <c r="Q35" s="1"/>
      <c r="R35" s="1"/>
      <c r="S35" s="1"/>
    </row>
    <row r="36" spans="2:19" ht="15.5">
      <c r="C36" s="318" t="s">
        <v>376</v>
      </c>
      <c r="D36" s="244"/>
      <c r="E36" s="319">
        <v>237532.97391873723</v>
      </c>
      <c r="F36" s="244"/>
      <c r="G36" s="244"/>
      <c r="H36" s="244"/>
      <c r="I36" s="244"/>
      <c r="J36" s="244"/>
      <c r="K36" s="244"/>
      <c r="L36" s="244"/>
      <c r="M36" s="244"/>
      <c r="N36" s="244"/>
      <c r="O36" s="244"/>
      <c r="P36" s="245"/>
      <c r="Q36" s="244"/>
      <c r="R36" s="1"/>
      <c r="S36" s="1"/>
    </row>
    <row r="37" spans="2:19" ht="15.5">
      <c r="C37" s="240" t="s">
        <v>23</v>
      </c>
      <c r="D37" s="320"/>
      <c r="E37" s="321">
        <f>SUM(E33:E36)</f>
        <v>23289943.859878562</v>
      </c>
      <c r="F37" s="244"/>
      <c r="G37" s="244"/>
      <c r="H37" s="244"/>
      <c r="I37" s="244"/>
      <c r="J37" s="244"/>
      <c r="K37" s="244"/>
      <c r="L37" s="244"/>
      <c r="M37" s="244"/>
      <c r="N37" s="244"/>
      <c r="O37" s="244"/>
      <c r="P37" s="246"/>
      <c r="Q37" s="244"/>
      <c r="R37" s="1"/>
      <c r="S37" s="1"/>
    </row>
    <row r="38" spans="2:19" ht="12.75" customHeight="1">
      <c r="C38" s="247"/>
      <c r="D38" s="244"/>
      <c r="E38" s="244"/>
      <c r="F38" s="244"/>
      <c r="G38" s="244"/>
      <c r="H38" s="244"/>
      <c r="I38" s="244"/>
      <c r="J38" s="244"/>
      <c r="K38" s="244"/>
      <c r="L38" s="244"/>
      <c r="M38" s="244"/>
      <c r="N38" s="244"/>
      <c r="O38" s="244"/>
      <c r="P38" s="246"/>
      <c r="Q38" s="244"/>
      <c r="R38" s="1"/>
      <c r="S38" s="1"/>
    </row>
    <row r="39" spans="2:19" ht="18">
      <c r="B39" s="4" t="s">
        <v>24</v>
      </c>
      <c r="C39" s="9" t="str">
        <f>"Calculate Net Plant Carrying Charge Rate (Fixed Charge Rate or FCR) with hypothetical "&amp;F13&amp;" basis point"</f>
        <v>Calculate Net Plant Carrying Charge Rate (Fixed Charge Rate or FCR) with hypothetical 0 basis point</v>
      </c>
      <c r="D39" s="244"/>
      <c r="E39" s="244"/>
      <c r="F39" s="244"/>
      <c r="G39" s="244"/>
      <c r="H39" s="244"/>
      <c r="I39" s="244"/>
      <c r="J39" s="244"/>
      <c r="K39" s="244"/>
      <c r="L39" s="244"/>
      <c r="M39" s="244"/>
      <c r="N39" s="244"/>
      <c r="O39" s="244"/>
      <c r="P39" s="246"/>
      <c r="Q39" s="244"/>
      <c r="R39" s="1"/>
      <c r="S39" s="1"/>
    </row>
    <row r="40" spans="2:19" ht="18.75" customHeight="1">
      <c r="B40" s="4"/>
      <c r="C40" s="9" t="str">
        <f>"ROE increase."</f>
        <v>ROE increase.</v>
      </c>
      <c r="D40" s="244"/>
      <c r="E40" s="244"/>
      <c r="F40" s="244"/>
      <c r="G40" s="244"/>
      <c r="H40" s="244"/>
      <c r="I40" s="244"/>
      <c r="J40" s="244"/>
      <c r="K40" s="244"/>
      <c r="L40" s="244"/>
      <c r="M40" s="244"/>
      <c r="N40" s="244"/>
      <c r="O40" s="244"/>
      <c r="P40" s="246"/>
      <c r="Q40" s="244"/>
      <c r="R40" s="1"/>
      <c r="S40" s="1"/>
    </row>
    <row r="41" spans="2:19" ht="12.75" customHeight="1">
      <c r="C41" s="247"/>
      <c r="D41" s="244"/>
      <c r="E41" s="244"/>
      <c r="F41" s="244"/>
      <c r="G41" s="244"/>
      <c r="H41" s="244"/>
      <c r="I41" s="244"/>
      <c r="J41" s="244"/>
      <c r="K41" s="244"/>
      <c r="L41" s="244"/>
      <c r="M41" s="244"/>
      <c r="N41" s="244"/>
      <c r="O41" s="244"/>
      <c r="P41" s="246"/>
      <c r="Q41" s="244"/>
      <c r="R41" s="1"/>
      <c r="S41" s="1"/>
    </row>
    <row r="42" spans="2:19" ht="15.5">
      <c r="B42" s="1"/>
      <c r="C42" s="6" t="s">
        <v>240</v>
      </c>
      <c r="D42" s="199"/>
      <c r="E42" s="199"/>
      <c r="F42" s="199"/>
      <c r="G42" s="199"/>
      <c r="H42" s="199"/>
      <c r="I42" s="199"/>
      <c r="J42" s="199"/>
      <c r="K42" s="199"/>
      <c r="L42" s="199"/>
      <c r="M42" s="199"/>
      <c r="N42" s="199"/>
      <c r="O42" s="199"/>
      <c r="P42" s="217"/>
      <c r="Q42" s="199"/>
      <c r="R42" s="1"/>
      <c r="S42" s="1"/>
    </row>
    <row r="43" spans="2:19" ht="15.5">
      <c r="B43" s="1"/>
      <c r="C43" s="6"/>
      <c r="D43" s="199"/>
      <c r="E43" s="199"/>
      <c r="F43" s="199"/>
      <c r="G43" s="199"/>
      <c r="H43" s="199"/>
      <c r="I43" s="199"/>
      <c r="J43" s="199"/>
      <c r="K43" s="199"/>
      <c r="L43" s="199"/>
      <c r="M43" s="199"/>
      <c r="N43" s="199"/>
      <c r="O43" s="199"/>
      <c r="P43" s="217"/>
      <c r="Q43" s="199"/>
      <c r="R43" s="1"/>
      <c r="S43" s="1"/>
    </row>
    <row r="44" spans="2:19" ht="12.75" customHeight="1">
      <c r="B44" s="1"/>
      <c r="C44" s="198" t="str">
        <f>S117</f>
        <v xml:space="preserve">   Net Revenue Requirement  (TCOS, ln 117)</v>
      </c>
      <c r="D44" s="199"/>
      <c r="E44" s="199"/>
      <c r="F44" s="217">
        <f>R117</f>
        <v>207827302.74574238</v>
      </c>
      <c r="G44" s="217"/>
      <c r="H44" s="199"/>
      <c r="I44" s="199"/>
      <c r="J44" s="199"/>
      <c r="K44" s="199"/>
      <c r="L44" s="199"/>
      <c r="M44" s="199"/>
      <c r="N44" s="199"/>
      <c r="O44" s="199"/>
      <c r="P44" s="217"/>
      <c r="Q44" s="199"/>
      <c r="R44" s="1"/>
      <c r="S44" s="1"/>
    </row>
    <row r="45" spans="2:19" ht="12.5">
      <c r="B45" s="1"/>
      <c r="C45" s="198" t="str">
        <f>S118</f>
        <v xml:space="preserve">   Return  (TCOS, ln 112)</v>
      </c>
      <c r="D45" s="199"/>
      <c r="E45" s="199"/>
      <c r="F45" s="217">
        <f>R118</f>
        <v>97266951.473382935</v>
      </c>
      <c r="G45" s="218"/>
      <c r="H45" s="198"/>
      <c r="I45" s="198"/>
      <c r="J45" s="198"/>
      <c r="K45" s="198"/>
      <c r="L45" s="198"/>
      <c r="M45" s="198"/>
      <c r="N45" s="198"/>
      <c r="O45" s="198"/>
      <c r="P45" s="217"/>
      <c r="Q45" s="198"/>
      <c r="R45" s="1"/>
      <c r="S45" s="1"/>
    </row>
    <row r="46" spans="2:19" ht="12.5">
      <c r="B46" s="1"/>
      <c r="C46" s="198" t="str">
        <f>S119</f>
        <v xml:space="preserve">   Income Taxes  (TCOS, ln 111)</v>
      </c>
      <c r="D46" s="199"/>
      <c r="E46" s="199"/>
      <c r="F46" s="217">
        <f>R119</f>
        <v>22505294.812359434</v>
      </c>
      <c r="G46" s="217"/>
      <c r="H46" s="199"/>
      <c r="I46" s="199"/>
      <c r="J46" s="248"/>
      <c r="K46" s="248"/>
      <c r="L46" s="248"/>
      <c r="M46" s="248"/>
      <c r="N46" s="248"/>
      <c r="O46" s="248"/>
      <c r="P46" s="199"/>
      <c r="Q46" s="248"/>
      <c r="R46" s="1"/>
      <c r="S46" s="1"/>
    </row>
    <row r="47" spans="2:19" ht="12.5">
      <c r="B47" s="1"/>
      <c r="C47" s="198" t="str">
        <f>S120</f>
        <v xml:space="preserve">  Gross Margin Taxes  (TCOS, ln 116)</v>
      </c>
      <c r="D47" s="199"/>
      <c r="E47" s="199"/>
      <c r="F47" s="249">
        <f>R120</f>
        <v>0</v>
      </c>
      <c r="G47" s="217"/>
      <c r="H47" s="199"/>
      <c r="I47" s="199"/>
      <c r="J47" s="248"/>
      <c r="K47" s="248"/>
      <c r="L47" s="248"/>
      <c r="M47" s="248"/>
      <c r="N47" s="248"/>
      <c r="O47" s="248"/>
      <c r="P47" s="199"/>
      <c r="Q47" s="248"/>
      <c r="R47" s="1"/>
      <c r="S47" s="1"/>
    </row>
    <row r="48" spans="2:19" ht="12.5">
      <c r="B48" s="1"/>
      <c r="C48" s="1" t="s">
        <v>25</v>
      </c>
      <c r="D48" s="199"/>
      <c r="E48" s="199"/>
      <c r="F48" s="218">
        <f>F44-F45-F46-F47</f>
        <v>88055056.460000008</v>
      </c>
      <c r="G48" s="218"/>
      <c r="H48" s="215"/>
      <c r="I48" s="199"/>
      <c r="J48" s="215"/>
      <c r="K48" s="215"/>
      <c r="L48" s="215"/>
      <c r="M48" s="215"/>
      <c r="N48" s="215"/>
      <c r="O48" s="215"/>
      <c r="P48" s="215"/>
      <c r="Q48" s="215"/>
      <c r="R48" s="1"/>
      <c r="S48" s="1"/>
    </row>
    <row r="49" spans="2:19" ht="12.5">
      <c r="B49" s="1"/>
      <c r="C49" s="198"/>
      <c r="D49" s="199"/>
      <c r="E49" s="199"/>
      <c r="F49" s="217"/>
      <c r="G49" s="217"/>
      <c r="H49" s="200"/>
      <c r="I49" s="250"/>
      <c r="J49" s="250"/>
      <c r="K49" s="250"/>
      <c r="L49" s="250"/>
      <c r="M49" s="250"/>
      <c r="N49" s="250"/>
      <c r="O49" s="250"/>
      <c r="P49" s="250"/>
      <c r="Q49" s="250"/>
      <c r="R49" s="1"/>
      <c r="S49" s="1"/>
    </row>
    <row r="50" spans="2:19" ht="15.5">
      <c r="B50" s="1"/>
      <c r="C50" s="6" t="str">
        <f>"B.   Determine Net Revenue Requirement with hypothetical "&amp;F13&amp;" basis point increase in ROE."</f>
        <v>B.   Determine Net Revenue Requirement with hypothetical 0 basis point increase in ROE.</v>
      </c>
      <c r="D50" s="203"/>
      <c r="E50" s="203"/>
      <c r="F50" s="217"/>
      <c r="G50" s="217"/>
      <c r="H50" s="200"/>
      <c r="I50" s="250"/>
      <c r="J50" s="250"/>
      <c r="K50" s="250"/>
      <c r="L50" s="250"/>
      <c r="M50" s="250"/>
      <c r="N50" s="250"/>
      <c r="O50" s="250"/>
      <c r="P50" s="250"/>
      <c r="Q50" s="250"/>
      <c r="R50" s="1"/>
      <c r="S50" s="1"/>
    </row>
    <row r="51" spans="2:19" ht="12.5">
      <c r="B51" s="1"/>
      <c r="C51" s="198"/>
      <c r="D51" s="203"/>
      <c r="E51" s="203"/>
      <c r="F51" s="217"/>
      <c r="G51" s="217"/>
      <c r="H51" s="200"/>
      <c r="I51" s="250"/>
      <c r="J51" s="250"/>
      <c r="K51" s="250"/>
      <c r="L51" s="250"/>
      <c r="M51" s="250"/>
      <c r="N51" s="250"/>
      <c r="O51" s="250"/>
      <c r="P51" s="250"/>
      <c r="Q51" s="250"/>
      <c r="R51" s="1"/>
      <c r="S51" s="1"/>
    </row>
    <row r="52" spans="2:19" ht="13">
      <c r="B52" s="1"/>
      <c r="C52" s="198" t="str">
        <f>C48</f>
        <v xml:space="preserve">   Net Revenue Requirement, Less Return and Taxes</v>
      </c>
      <c r="D52" s="203"/>
      <c r="E52" s="203"/>
      <c r="F52" s="217">
        <f>F48</f>
        <v>88055056.460000008</v>
      </c>
      <c r="G52" s="217"/>
      <c r="H52" s="199"/>
      <c r="I52" s="199"/>
      <c r="J52" s="199"/>
      <c r="K52" s="199"/>
      <c r="L52" s="199"/>
      <c r="M52" s="199"/>
      <c r="N52" s="199"/>
      <c r="O52" s="199"/>
      <c r="P52" s="253"/>
      <c r="Q52" s="199"/>
      <c r="R52" s="1"/>
      <c r="S52" s="1"/>
    </row>
    <row r="53" spans="2:19" ht="13">
      <c r="B53" s="1"/>
      <c r="C53" s="203" t="s">
        <v>92</v>
      </c>
      <c r="D53" s="2"/>
      <c r="E53" s="1"/>
      <c r="F53" s="243">
        <f>E26</f>
        <v>97266951.473382935</v>
      </c>
      <c r="G53" s="243"/>
      <c r="H53" s="1"/>
      <c r="I53" s="255"/>
      <c r="J53" s="1"/>
      <c r="K53" s="1"/>
      <c r="L53" s="1"/>
      <c r="M53" s="1"/>
      <c r="N53" s="1"/>
      <c r="O53" s="1"/>
      <c r="P53" s="1"/>
      <c r="Q53" s="1"/>
      <c r="R53" s="1"/>
      <c r="S53" s="1"/>
    </row>
    <row r="54" spans="2:19" ht="12.75" customHeight="1">
      <c r="B54" s="1"/>
      <c r="C54" s="198" t="s">
        <v>26</v>
      </c>
      <c r="D54" s="199"/>
      <c r="E54" s="199"/>
      <c r="F54" s="322">
        <f>E37</f>
        <v>23289943.859878562</v>
      </c>
      <c r="G54" s="256"/>
      <c r="H54" s="1"/>
      <c r="I54" s="257"/>
      <c r="J54" s="1"/>
      <c r="K54" s="1"/>
      <c r="L54" s="1"/>
      <c r="M54" s="1"/>
      <c r="N54" s="1"/>
      <c r="O54" s="1"/>
      <c r="P54" s="1"/>
      <c r="Q54" s="1"/>
      <c r="R54" s="1"/>
      <c r="S54" s="1"/>
    </row>
    <row r="55" spans="2:19" ht="12.5">
      <c r="B55" s="1"/>
      <c r="C55" s="1" t="str">
        <f>"   Net Revenue Requirement, with "&amp;F13&amp;" Basis Point ROE increase"</f>
        <v xml:space="preserve">   Net Revenue Requirement, with 0 Basis Point ROE increase</v>
      </c>
      <c r="D55" s="2"/>
      <c r="E55" s="1"/>
      <c r="F55" s="243">
        <f>SUM(F52:F54)</f>
        <v>208611951.7932615</v>
      </c>
      <c r="G55" s="243"/>
      <c r="H55" s="1"/>
      <c r="I55" s="257"/>
      <c r="J55" s="1"/>
      <c r="K55" s="1"/>
      <c r="L55" s="1"/>
      <c r="M55" s="1"/>
      <c r="N55" s="1"/>
      <c r="O55" s="1"/>
      <c r="P55" s="1"/>
      <c r="Q55" s="1"/>
      <c r="R55" s="1"/>
      <c r="S55" s="1"/>
    </row>
    <row r="56" spans="2:19" ht="12.5">
      <c r="B56" s="1"/>
      <c r="C56" s="1" t="str">
        <f>"   Gross Margin Tax with "&amp;F13&amp;" Basis Point ROE Increase (II C. below)"</f>
        <v xml:space="preserve">   Gross Margin Tax with 0 Basis Point ROE Increase (II C. below)</v>
      </c>
      <c r="F56" s="258">
        <f>+F71</f>
        <v>0</v>
      </c>
      <c r="G56" s="243"/>
      <c r="H56" s="1"/>
      <c r="I56" s="257"/>
      <c r="J56" s="1"/>
      <c r="K56" s="1"/>
      <c r="L56" s="1"/>
      <c r="M56" s="1"/>
      <c r="N56" s="1"/>
      <c r="O56" s="1"/>
      <c r="P56" s="1"/>
      <c r="Q56" s="1"/>
      <c r="R56" s="1"/>
      <c r="S56" s="1"/>
    </row>
    <row r="57" spans="2:19" ht="12.5">
      <c r="B57" s="1"/>
      <c r="C57" s="1" t="s">
        <v>27</v>
      </c>
      <c r="D57" s="2"/>
      <c r="E57" s="1"/>
      <c r="F57" s="243">
        <f>+F55+F56</f>
        <v>208611951.7932615</v>
      </c>
      <c r="G57" s="243"/>
      <c r="H57" s="1"/>
      <c r="I57" s="257"/>
      <c r="J57" s="1"/>
      <c r="K57" s="1"/>
      <c r="L57" s="1"/>
      <c r="M57" s="1"/>
      <c r="N57" s="1"/>
      <c r="O57" s="1"/>
      <c r="P57" s="1"/>
      <c r="Q57" s="1"/>
      <c r="R57" s="1"/>
      <c r="S57" s="1"/>
    </row>
    <row r="58" spans="2:19" ht="12.5">
      <c r="B58" s="1"/>
      <c r="C58" s="198" t="str">
        <f>S121</f>
        <v xml:space="preserve">   Less: Depreciation  (TCOS, ln 86)</v>
      </c>
      <c r="D58" s="2"/>
      <c r="E58" s="1"/>
      <c r="F58" s="259">
        <f>R121</f>
        <v>53250550</v>
      </c>
      <c r="G58" s="259"/>
      <c r="H58" s="1"/>
      <c r="I58" s="257"/>
      <c r="J58" s="1"/>
      <c r="K58" s="1"/>
      <c r="L58" s="1"/>
      <c r="M58" s="1"/>
      <c r="N58" s="1"/>
      <c r="O58" s="1"/>
      <c r="P58" s="1"/>
      <c r="Q58" s="1"/>
      <c r="R58" s="1"/>
      <c r="S58" s="1"/>
    </row>
    <row r="59" spans="2:19" ht="12.5">
      <c r="B59" s="1"/>
      <c r="C59" s="1" t="str">
        <f>"   Net Rev. Req, w/"&amp;F13&amp;" Basis Point ROE increase, less Depreciation"</f>
        <v xml:space="preserve">   Net Rev. Req, w/0 Basis Point ROE increase, less Depreciation</v>
      </c>
      <c r="D59" s="2"/>
      <c r="E59" s="1"/>
      <c r="F59" s="243">
        <f>F57-F58</f>
        <v>155361401.7932615</v>
      </c>
      <c r="G59" s="243"/>
      <c r="H59" s="1"/>
      <c r="I59" s="257"/>
      <c r="J59" s="1"/>
      <c r="K59" s="1"/>
      <c r="L59" s="1"/>
      <c r="M59" s="1"/>
      <c r="N59" s="1"/>
      <c r="O59" s="1"/>
      <c r="P59" s="1"/>
      <c r="Q59" s="1"/>
      <c r="R59" s="1"/>
      <c r="S59" s="1"/>
    </row>
    <row r="60" spans="2:19" ht="12.5">
      <c r="B60" s="1"/>
      <c r="C60" s="1"/>
      <c r="D60" s="2"/>
      <c r="E60" s="1"/>
      <c r="F60" s="1"/>
      <c r="G60" s="1"/>
      <c r="H60" s="1"/>
      <c r="I60" s="257"/>
      <c r="J60" s="1"/>
      <c r="K60" s="1"/>
      <c r="L60" s="1"/>
      <c r="M60" s="1"/>
      <c r="N60" s="1"/>
      <c r="O60" s="1"/>
      <c r="P60" s="1"/>
      <c r="Q60" s="1"/>
      <c r="R60" s="1"/>
      <c r="S60" s="1"/>
    </row>
    <row r="61" spans="2:19" ht="15.5">
      <c r="B61" s="1"/>
      <c r="C61" s="6" t="str">
        <f>"C.   Determine Gross Margin Tax with hypothetical "&amp;F13&amp;" basis point increase in ROE."</f>
        <v>C.   Determine Gross Margin Tax with hypothetical 0 basis point increase in ROE.</v>
      </c>
      <c r="F61" s="243"/>
      <c r="G61" s="243"/>
      <c r="H61" s="1"/>
      <c r="I61" s="257"/>
      <c r="J61" s="1"/>
      <c r="K61" s="1"/>
      <c r="L61" s="1"/>
      <c r="M61" s="1"/>
      <c r="N61" s="1"/>
      <c r="O61" s="1"/>
      <c r="P61" s="1"/>
      <c r="Q61" s="1"/>
      <c r="R61" s="1"/>
      <c r="S61" s="1"/>
    </row>
    <row r="62" spans="2:19" ht="12.5">
      <c r="B62" s="1"/>
      <c r="C62" s="1" t="str">
        <f>"   Net Revenue Requirement before Gross Margin Taxes, with "&amp;F13&amp;" "</f>
        <v xml:space="preserve">   Net Revenue Requirement before Gross Margin Taxes, with 0 </v>
      </c>
      <c r="F62" s="243">
        <f>+F55</f>
        <v>208611951.7932615</v>
      </c>
      <c r="G62" s="243"/>
      <c r="H62" s="1"/>
      <c r="I62" s="257"/>
      <c r="J62" s="1"/>
      <c r="K62" s="1"/>
      <c r="L62" s="1"/>
      <c r="M62" s="1"/>
      <c r="N62" s="1"/>
      <c r="O62" s="1"/>
      <c r="P62" s="1"/>
      <c r="Q62" s="1"/>
      <c r="R62" s="1"/>
      <c r="S62" s="1"/>
    </row>
    <row r="63" spans="2:19" ht="12.5">
      <c r="B63" s="1"/>
      <c r="C63" s="1" t="s">
        <v>28</v>
      </c>
      <c r="F63" s="243"/>
      <c r="G63" s="243"/>
      <c r="H63" s="1"/>
      <c r="I63" s="257"/>
      <c r="J63" s="1"/>
      <c r="K63" s="1"/>
      <c r="L63" s="1"/>
      <c r="M63" s="1"/>
      <c r="N63" s="1"/>
      <c r="O63" s="1"/>
      <c r="P63" s="1"/>
      <c r="Q63" s="1"/>
      <c r="R63" s="1"/>
      <c r="S63" s="1"/>
    </row>
    <row r="64" spans="2:19" ht="12.5">
      <c r="B64" s="1"/>
      <c r="C64" s="1" t="str">
        <f>S120</f>
        <v xml:space="preserve">  Gross Margin Taxes  (TCOS, ln 116)</v>
      </c>
      <c r="D64" s="2"/>
      <c r="E64" s="1"/>
      <c r="F64" s="261">
        <f>R120</f>
        <v>0</v>
      </c>
      <c r="G64" s="7"/>
      <c r="H64" s="1"/>
      <c r="I64" s="257"/>
      <c r="J64" s="1"/>
      <c r="K64" s="1"/>
      <c r="L64" s="1"/>
      <c r="M64" s="1"/>
      <c r="N64" s="1"/>
      <c r="O64" s="1"/>
      <c r="P64" s="1"/>
      <c r="Q64" s="1"/>
      <c r="R64" s="1"/>
      <c r="S64" s="1"/>
    </row>
    <row r="65" spans="2:19" ht="12.5">
      <c r="B65" s="1"/>
      <c r="C65" s="1" t="s">
        <v>29</v>
      </c>
      <c r="D65" s="2"/>
      <c r="E65" s="1"/>
      <c r="F65" s="243">
        <f>+F64*F62</f>
        <v>0</v>
      </c>
      <c r="G65" s="243"/>
      <c r="H65" s="1"/>
      <c r="I65" s="257"/>
      <c r="J65" s="1"/>
      <c r="K65" s="1"/>
      <c r="L65" s="1"/>
      <c r="M65" s="1"/>
      <c r="N65" s="1"/>
      <c r="O65" s="1"/>
      <c r="P65" s="1"/>
      <c r="Q65" s="1"/>
      <c r="R65" s="1"/>
      <c r="S65" s="1"/>
    </row>
    <row r="66" spans="2:19" ht="12.5">
      <c r="B66" s="1"/>
      <c r="C66" s="1" t="str">
        <f>+'OKT.WS.F.BPU.ATRR.Projected'!C65</f>
        <v xml:space="preserve">       Taxable Percentage of Revenue (22%)</v>
      </c>
      <c r="D66" s="2"/>
      <c r="E66" s="1"/>
      <c r="F66" s="262">
        <f>+'OKT.WS.F.BPU.ATRR.Projected'!F65</f>
        <v>0.22</v>
      </c>
      <c r="G66" s="323"/>
      <c r="H66" s="1"/>
      <c r="I66" s="257"/>
      <c r="J66" s="1"/>
      <c r="K66" s="1"/>
      <c r="L66" s="1"/>
      <c r="M66" s="1"/>
      <c r="N66" s="1"/>
      <c r="O66" s="1"/>
      <c r="P66" s="1"/>
      <c r="Q66" s="1"/>
      <c r="R66" s="1"/>
      <c r="S66" s="1"/>
    </row>
    <row r="67" spans="2:19" ht="12.5">
      <c r="B67" s="1"/>
      <c r="C67" s="1" t="s">
        <v>30</v>
      </c>
      <c r="D67" s="2"/>
      <c r="E67" s="1"/>
      <c r="F67" s="243">
        <f>+F65*F66</f>
        <v>0</v>
      </c>
      <c r="G67" s="243"/>
      <c r="H67" s="1"/>
      <c r="I67" s="257"/>
      <c r="J67" s="1"/>
      <c r="K67" s="1"/>
      <c r="L67" s="1"/>
      <c r="M67" s="1"/>
      <c r="N67" s="1"/>
      <c r="O67" s="1"/>
      <c r="P67" s="1"/>
      <c r="Q67" s="1"/>
      <c r="R67" s="1"/>
      <c r="S67" s="1"/>
    </row>
    <row r="68" spans="2:19" ht="12.5">
      <c r="B68" s="1"/>
      <c r="C68" s="1" t="s">
        <v>31</v>
      </c>
      <c r="D68" s="2"/>
      <c r="E68" s="1"/>
      <c r="F68" s="262">
        <v>0.01</v>
      </c>
      <c r="G68" s="323"/>
      <c r="H68" s="1"/>
      <c r="I68" s="257"/>
      <c r="J68" s="1"/>
      <c r="K68" s="1"/>
      <c r="L68" s="1"/>
      <c r="M68" s="1"/>
      <c r="N68" s="1"/>
      <c r="O68" s="1"/>
      <c r="P68" s="1"/>
      <c r="Q68" s="1"/>
      <c r="R68" s="1"/>
      <c r="S68" s="1"/>
    </row>
    <row r="69" spans="2:19" ht="12.5">
      <c r="B69" s="1"/>
      <c r="C69" s="1" t="s">
        <v>32</v>
      </c>
      <c r="D69" s="2"/>
      <c r="E69" s="1"/>
      <c r="F69" s="243">
        <f>+F67*F68</f>
        <v>0</v>
      </c>
      <c r="G69" s="243"/>
      <c r="H69" s="1"/>
      <c r="I69" s="257"/>
      <c r="J69" s="1"/>
      <c r="K69" s="1"/>
      <c r="L69" s="1"/>
      <c r="M69" s="1"/>
      <c r="N69" s="1"/>
      <c r="O69" s="1"/>
      <c r="P69" s="1"/>
      <c r="Q69" s="1"/>
      <c r="R69" s="1"/>
      <c r="S69" s="1"/>
    </row>
    <row r="70" spans="2:19" ht="12.5">
      <c r="B70" s="1"/>
      <c r="C70" s="1" t="s">
        <v>33</v>
      </c>
      <c r="D70" s="2"/>
      <c r="E70" s="1"/>
      <c r="F70" s="263">
        <f>+ROUND((F69*F66*F64)/(1-F68)*F68,0)</f>
        <v>0</v>
      </c>
      <c r="G70" s="324"/>
      <c r="H70" s="1"/>
      <c r="I70" s="257"/>
      <c r="J70" s="1"/>
      <c r="K70" s="1"/>
      <c r="L70" s="1"/>
      <c r="M70" s="1"/>
      <c r="N70" s="1"/>
      <c r="O70" s="1"/>
      <c r="P70" s="1"/>
      <c r="Q70" s="1"/>
      <c r="R70" s="1"/>
      <c r="S70" s="1"/>
    </row>
    <row r="71" spans="2:19" ht="12.5">
      <c r="B71" s="1"/>
      <c r="C71" s="1" t="s">
        <v>34</v>
      </c>
      <c r="D71" s="2"/>
      <c r="E71" s="1"/>
      <c r="F71" s="243">
        <f>+F69+F70</f>
        <v>0</v>
      </c>
      <c r="G71" s="243"/>
      <c r="H71" s="1"/>
      <c r="I71" s="257"/>
      <c r="J71" s="1"/>
      <c r="K71" s="1"/>
      <c r="L71" s="1"/>
      <c r="M71" s="1"/>
      <c r="N71" s="1"/>
      <c r="O71" s="1"/>
      <c r="P71" s="1"/>
      <c r="Q71" s="1"/>
      <c r="R71" s="1"/>
      <c r="S71" s="1"/>
    </row>
    <row r="72" spans="2:19" ht="12.5">
      <c r="B72" s="1"/>
      <c r="C72" s="1"/>
      <c r="D72" s="2"/>
      <c r="E72" s="1"/>
      <c r="F72" s="1"/>
      <c r="G72" s="1"/>
      <c r="H72" s="1"/>
      <c r="I72" s="257"/>
      <c r="J72" s="1"/>
      <c r="K72" s="1"/>
      <c r="L72" s="1"/>
      <c r="M72" s="1"/>
      <c r="N72" s="1"/>
      <c r="O72" s="1"/>
      <c r="P72" s="1"/>
      <c r="Q72" s="1"/>
      <c r="R72" s="1"/>
      <c r="S72" s="1"/>
    </row>
    <row r="73" spans="2:19" ht="15.5">
      <c r="B73" s="1"/>
      <c r="C73" s="6" t="str">
        <f>"D.   Determine FCR with hypothetical "&amp;F13&amp;" basis point ROE increase."</f>
        <v>D.   Determine FCR with hypothetical 0 basis point ROE increase.</v>
      </c>
      <c r="D73" s="2"/>
      <c r="E73" s="1"/>
      <c r="F73" s="1"/>
      <c r="G73" s="1"/>
      <c r="H73" s="1"/>
      <c r="I73" s="180"/>
      <c r="J73" s="1"/>
      <c r="K73" s="1"/>
      <c r="L73" s="1"/>
      <c r="M73" s="1"/>
      <c r="N73" s="1"/>
      <c r="O73" s="1"/>
      <c r="P73" s="1"/>
      <c r="Q73" s="1"/>
      <c r="R73" s="1"/>
      <c r="S73" s="1"/>
    </row>
    <row r="74" spans="2:19" ht="12.5">
      <c r="B74" s="1"/>
      <c r="C74" s="1"/>
      <c r="D74" s="2"/>
      <c r="E74" s="1"/>
      <c r="F74" s="1"/>
      <c r="G74" s="1"/>
      <c r="H74" s="1"/>
      <c r="I74" s="257"/>
      <c r="J74" s="1"/>
      <c r="K74" s="1"/>
      <c r="L74" s="1"/>
      <c r="M74" s="1"/>
      <c r="N74" s="1"/>
      <c r="O74" s="1"/>
      <c r="P74" s="1"/>
      <c r="Q74" s="1"/>
      <c r="R74" s="1"/>
      <c r="S74" s="1"/>
    </row>
    <row r="75" spans="2:19" ht="12.5">
      <c r="B75" s="1"/>
      <c r="C75" s="198" t="str">
        <f>S123</f>
        <v xml:space="preserve">   Net Transmission Plant  (TCOS, ln 37)</v>
      </c>
      <c r="D75" s="2"/>
      <c r="E75" s="1"/>
      <c r="F75" s="243">
        <f>R123</f>
        <v>1396039434.0153842</v>
      </c>
      <c r="G75" s="243"/>
      <c r="I75" s="180"/>
      <c r="J75" s="1"/>
      <c r="K75" s="1"/>
      <c r="L75" s="1"/>
      <c r="M75" s="1"/>
      <c r="N75" s="1"/>
      <c r="O75" s="1"/>
      <c r="P75" s="1"/>
      <c r="Q75" s="1"/>
      <c r="R75" s="1"/>
      <c r="S75" s="1"/>
    </row>
    <row r="76" spans="2:19" ht="14">
      <c r="B76" s="1"/>
      <c r="C76" s="1" t="str">
        <f>"   Net Revenue Requirement, with "&amp;F13&amp;" Basis Point ROE increase"</f>
        <v xml:space="preserve">   Net Revenue Requirement, with 0 Basis Point ROE increase</v>
      </c>
      <c r="D76" s="2"/>
      <c r="E76" s="1"/>
      <c r="F76" s="325">
        <f>+F57</f>
        <v>208611951.7932615</v>
      </c>
      <c r="G76" s="325"/>
      <c r="I76" s="180"/>
      <c r="J76" s="1"/>
      <c r="K76" s="1"/>
      <c r="L76" s="1"/>
      <c r="M76" s="1"/>
      <c r="N76" s="1"/>
      <c r="O76" s="1"/>
      <c r="P76" s="1"/>
      <c r="Q76" s="1"/>
      <c r="R76" s="1"/>
      <c r="S76" s="1"/>
    </row>
    <row r="77" spans="2:19" ht="12.5">
      <c r="B77" s="1"/>
      <c r="C77" s="1" t="str">
        <f>"   FCR with "&amp;F13&amp;" Basis Point increase in ROE"</f>
        <v xml:space="preserve">   FCR with 0 Basis Point increase in ROE</v>
      </c>
      <c r="D77" s="2"/>
      <c r="E77" s="1"/>
      <c r="F77" s="7">
        <f>IF(F75=0,0,F76/F75)</f>
        <v>0.14943127443988993</v>
      </c>
      <c r="G77" s="7"/>
      <c r="I77" s="180"/>
      <c r="J77" s="1"/>
      <c r="K77" s="1"/>
      <c r="L77" s="1"/>
      <c r="M77" s="1"/>
      <c r="N77" s="1"/>
      <c r="O77" s="1"/>
      <c r="P77" s="1"/>
      <c r="Q77" s="1"/>
      <c r="R77" s="1"/>
      <c r="S77" s="1"/>
    </row>
    <row r="78" spans="2:19" ht="12.5">
      <c r="B78" s="1"/>
      <c r="D78" s="2"/>
      <c r="E78" s="1"/>
      <c r="F78" s="1"/>
      <c r="G78" s="1"/>
      <c r="H78" s="326"/>
      <c r="I78" s="180"/>
      <c r="J78" s="1"/>
      <c r="K78" s="1"/>
      <c r="L78" s="1"/>
      <c r="M78" s="1"/>
      <c r="N78" s="1"/>
      <c r="O78" s="1"/>
      <c r="P78" s="1"/>
      <c r="Q78" s="1"/>
      <c r="R78" s="1"/>
      <c r="S78" s="1"/>
    </row>
    <row r="79" spans="2:19" ht="12.5">
      <c r="B79" s="1"/>
      <c r="C79" s="1" t="str">
        <f>"   Net Rev. Req, w / "&amp;F13&amp;" Basis Point ROE increase, less Dep."</f>
        <v xml:space="preserve">   Net Rev. Req, w / 0 Basis Point ROE increase, less Dep.</v>
      </c>
      <c r="D79" s="2"/>
      <c r="E79" s="1"/>
      <c r="F79" s="243">
        <f>+F59</f>
        <v>155361401.7932615</v>
      </c>
      <c r="G79" s="243"/>
      <c r="I79" s="180"/>
      <c r="J79" s="1"/>
      <c r="K79" s="1"/>
      <c r="L79" s="1"/>
      <c r="M79" s="1"/>
      <c r="N79" s="1"/>
      <c r="O79" s="1"/>
      <c r="P79" s="1"/>
      <c r="Q79" s="1"/>
      <c r="R79" s="1"/>
      <c r="S79" s="1"/>
    </row>
    <row r="80" spans="2:19" ht="12.5">
      <c r="B80" s="1"/>
      <c r="C80" s="1" t="str">
        <f>"   FCR with "&amp;F13&amp;" Basis Point ROE increase, less Depreciation"</f>
        <v xml:space="preserve">   FCR with 0 Basis Point ROE increase, less Depreciation</v>
      </c>
      <c r="D80" s="2"/>
      <c r="E80" s="1"/>
      <c r="F80" s="7">
        <f>IF(F75=0,0,F79/F75)</f>
        <v>0.11128725880357147</v>
      </c>
      <c r="G80" s="7"/>
      <c r="H80" s="264"/>
      <c r="I80" s="180"/>
      <c r="J80" s="1"/>
      <c r="K80" s="1"/>
      <c r="L80" s="1"/>
      <c r="M80" s="1"/>
      <c r="N80" s="1"/>
      <c r="O80" s="1"/>
      <c r="P80" s="1"/>
      <c r="Q80" s="1"/>
      <c r="R80" s="1"/>
      <c r="S80" s="1"/>
    </row>
    <row r="81" spans="2:19" ht="12.5">
      <c r="B81" s="1"/>
      <c r="C81" s="198" t="str">
        <f>S124</f>
        <v xml:space="preserve">   FCR less Depreciation  (TCOS, ln 10)</v>
      </c>
      <c r="D81" s="2"/>
      <c r="E81" s="1"/>
      <c r="F81" s="265">
        <f>R124</f>
        <v>0.11072520516210502</v>
      </c>
      <c r="G81" s="265"/>
      <c r="H81" s="327"/>
      <c r="I81" s="180"/>
      <c r="J81" s="1"/>
      <c r="K81" s="1"/>
      <c r="L81" s="1"/>
      <c r="M81" s="1"/>
      <c r="N81" s="1"/>
      <c r="O81" s="1"/>
      <c r="P81" s="1"/>
      <c r="Q81" s="1"/>
      <c r="R81" s="1"/>
      <c r="S81" s="1"/>
    </row>
    <row r="82" spans="2:19" ht="12.5">
      <c r="B82" s="1"/>
      <c r="C82" s="1" t="str">
        <f>"   Incremental FCR with "&amp;F13&amp;" Basis Point ROE increase, less Depreciation"</f>
        <v xml:space="preserve">   Incremental FCR with 0 Basis Point ROE increase, less Depreciation</v>
      </c>
      <c r="D82" s="2"/>
      <c r="E82" s="1"/>
      <c r="F82" s="7">
        <f>F80-F81</f>
        <v>5.620536414664562E-4</v>
      </c>
      <c r="G82" s="7"/>
      <c r="I82" s="180"/>
      <c r="J82" s="1"/>
      <c r="K82" s="1"/>
      <c r="L82" s="1"/>
      <c r="M82" s="1"/>
      <c r="N82" s="1"/>
      <c r="O82" s="1"/>
      <c r="P82" s="1"/>
      <c r="Q82" s="1"/>
      <c r="R82" s="1"/>
      <c r="S82" s="1"/>
    </row>
    <row r="83" spans="2:19" ht="12.5">
      <c r="B83" s="1"/>
      <c r="C83" s="1"/>
      <c r="D83" s="2"/>
      <c r="E83" s="1"/>
      <c r="F83" s="7"/>
      <c r="G83" s="7"/>
      <c r="H83" s="1"/>
      <c r="I83" s="257"/>
      <c r="J83" s="1"/>
      <c r="K83" s="1"/>
      <c r="L83" s="1"/>
      <c r="M83" s="1"/>
      <c r="N83" s="1"/>
      <c r="O83" s="1"/>
      <c r="P83" s="1"/>
      <c r="Q83" s="1"/>
      <c r="R83" s="1"/>
      <c r="S83" s="1"/>
    </row>
    <row r="84" spans="2:19" ht="18">
      <c r="B84" s="4" t="s">
        <v>35</v>
      </c>
      <c r="C84" s="9" t="s">
        <v>36</v>
      </c>
      <c r="D84" s="2"/>
      <c r="E84" s="1"/>
      <c r="F84" s="7"/>
      <c r="G84" s="7"/>
      <c r="H84" s="1"/>
      <c r="I84" s="257"/>
      <c r="J84" s="1"/>
      <c r="K84" s="1"/>
      <c r="L84" s="1"/>
      <c r="M84" s="1"/>
      <c r="N84" s="1"/>
      <c r="O84" s="1"/>
      <c r="P84" s="1"/>
      <c r="Q84" s="1"/>
      <c r="R84" s="1"/>
      <c r="S84" s="1"/>
    </row>
    <row r="85" spans="2:19" ht="12.75" customHeight="1">
      <c r="B85" s="4"/>
      <c r="C85" s="9"/>
      <c r="D85" s="2"/>
      <c r="E85" s="1"/>
      <c r="F85" s="7"/>
      <c r="G85" s="7"/>
      <c r="H85" s="1"/>
      <c r="I85" s="257"/>
      <c r="J85" s="1"/>
      <c r="K85" s="1"/>
      <c r="L85" s="1"/>
      <c r="M85" s="1"/>
      <c r="N85" s="1"/>
      <c r="O85" s="1"/>
      <c r="P85" s="1"/>
      <c r="Q85" s="1"/>
      <c r="R85" s="1"/>
      <c r="S85" s="1"/>
    </row>
    <row r="86" spans="2:19" ht="12.75" customHeight="1">
      <c r="B86" s="4"/>
      <c r="C86" s="1" t="s">
        <v>37</v>
      </c>
      <c r="D86" s="2"/>
      <c r="F86" s="328">
        <v>849082429</v>
      </c>
      <c r="G86" s="1" t="s">
        <v>241</v>
      </c>
      <c r="I86" s="487" t="s">
        <v>259</v>
      </c>
      <c r="J86" s="487"/>
      <c r="K86" s="487"/>
      <c r="L86" s="487"/>
      <c r="M86" s="487"/>
      <c r="N86" s="487"/>
      <c r="O86" s="1"/>
      <c r="P86" s="1"/>
      <c r="Q86" s="1"/>
      <c r="R86" s="1"/>
      <c r="S86" s="1"/>
    </row>
    <row r="87" spans="2:19" ht="12.75" customHeight="1">
      <c r="B87" s="4"/>
      <c r="C87" s="1" t="s">
        <v>38</v>
      </c>
      <c r="D87" s="2"/>
      <c r="F87" s="329">
        <v>958546907</v>
      </c>
      <c r="G87" s="1" t="s">
        <v>241</v>
      </c>
      <c r="I87" s="487"/>
      <c r="J87" s="487"/>
      <c r="K87" s="487"/>
      <c r="L87" s="487"/>
      <c r="M87" s="487"/>
      <c r="N87" s="487"/>
      <c r="O87" s="1"/>
      <c r="P87" s="1"/>
      <c r="Q87" s="1"/>
      <c r="R87" s="1"/>
      <c r="S87" s="1"/>
    </row>
    <row r="88" spans="2:19" ht="12.75" customHeight="1">
      <c r="B88" s="4"/>
      <c r="C88" s="1"/>
      <c r="D88" s="2"/>
      <c r="F88" s="260">
        <f>SUM(F86:F87)</f>
        <v>1807629336</v>
      </c>
      <c r="G88" s="257"/>
      <c r="H88" s="1"/>
      <c r="I88" s="487"/>
      <c r="J88" s="487"/>
      <c r="K88" s="487"/>
      <c r="L88" s="487"/>
      <c r="M88" s="487"/>
      <c r="N88" s="487"/>
      <c r="O88" s="1"/>
      <c r="P88" s="1"/>
      <c r="Q88" s="1"/>
      <c r="R88" s="1"/>
      <c r="S88" s="1"/>
    </row>
    <row r="89" spans="2:19" ht="12.5">
      <c r="B89" s="1"/>
      <c r="C89" s="1" t="str">
        <f>+S125</f>
        <v>Transmission Plant @ Beginning of Period (P.206, ln 58)</v>
      </c>
      <c r="D89" s="2"/>
      <c r="F89" s="267">
        <f>+F88/2</f>
        <v>903814668</v>
      </c>
      <c r="G89" s="255"/>
      <c r="I89" s="487"/>
      <c r="J89" s="487"/>
      <c r="K89" s="487"/>
      <c r="L89" s="487"/>
      <c r="M89" s="487"/>
      <c r="N89" s="487"/>
      <c r="O89" s="1"/>
      <c r="P89" s="1"/>
      <c r="Q89" s="1"/>
      <c r="R89" s="1"/>
      <c r="S89" s="1"/>
    </row>
    <row r="90" spans="2:19" ht="12.5">
      <c r="B90" s="1"/>
      <c r="C90" s="198" t="str">
        <f>S128</f>
        <v>Annual Depreciation Expense  (TCOS, ln 86)</v>
      </c>
      <c r="D90" s="2"/>
      <c r="E90" s="1"/>
      <c r="F90" s="267">
        <f>R128</f>
        <v>53250550</v>
      </c>
      <c r="G90" s="255"/>
      <c r="I90" s="487"/>
      <c r="J90" s="487"/>
      <c r="K90" s="487"/>
      <c r="L90" s="487"/>
      <c r="M90" s="487"/>
      <c r="N90" s="487"/>
      <c r="O90" s="1"/>
      <c r="P90" s="1"/>
      <c r="Q90" s="1"/>
      <c r="R90" s="1"/>
      <c r="S90" s="1"/>
    </row>
    <row r="91" spans="2:19" ht="12.5">
      <c r="B91" s="1"/>
      <c r="C91" s="1" t="s">
        <v>39</v>
      </c>
      <c r="D91" s="2"/>
      <c r="E91" s="1"/>
      <c r="F91" s="7">
        <f>F90/F89</f>
        <v>5.8917554544489867E-2</v>
      </c>
      <c r="G91" s="7"/>
      <c r="H91" s="1"/>
      <c r="I91" s="487"/>
      <c r="J91" s="487"/>
      <c r="K91" s="487"/>
      <c r="L91" s="487"/>
      <c r="M91" s="487"/>
      <c r="N91" s="487"/>
      <c r="O91" s="1"/>
      <c r="P91" s="1"/>
      <c r="Q91" s="1"/>
      <c r="R91" s="1"/>
      <c r="S91" s="1"/>
    </row>
    <row r="92" spans="2:19" ht="12.5">
      <c r="B92" s="1"/>
      <c r="C92" s="1" t="s">
        <v>40</v>
      </c>
      <c r="D92" s="2"/>
      <c r="E92" s="1"/>
      <c r="F92" s="269">
        <f>IF(F91=0,0,1/F91)</f>
        <v>16.972870101811154</v>
      </c>
      <c r="G92" s="269"/>
      <c r="H92" s="1"/>
      <c r="I92" s="257"/>
      <c r="J92" s="1"/>
      <c r="K92" s="1"/>
      <c r="L92" s="1"/>
      <c r="M92" s="1"/>
      <c r="N92" s="1"/>
      <c r="O92" s="1"/>
      <c r="P92" s="1"/>
      <c r="Q92" s="1"/>
      <c r="R92" s="1"/>
      <c r="S92" s="1"/>
    </row>
    <row r="93" spans="2:19" ht="12.5">
      <c r="B93" s="1"/>
      <c r="C93" s="1" t="s">
        <v>41</v>
      </c>
      <c r="D93" s="2"/>
      <c r="E93" s="1"/>
      <c r="F93" s="11">
        <f>ROUND(F92,0)</f>
        <v>17</v>
      </c>
      <c r="G93" s="11"/>
      <c r="H93" s="1"/>
      <c r="I93" s="257"/>
      <c r="J93" s="1"/>
      <c r="K93" s="1"/>
      <c r="L93" s="1"/>
      <c r="M93" s="1"/>
      <c r="N93" s="1"/>
      <c r="O93" s="1"/>
      <c r="P93" s="1"/>
      <c r="Q93" s="1"/>
      <c r="R93" s="1"/>
      <c r="S93" s="1"/>
    </row>
    <row r="94" spans="2:19" ht="12.5">
      <c r="B94" s="1"/>
      <c r="C94" s="1"/>
      <c r="D94" s="2"/>
      <c r="E94" s="1"/>
      <c r="F94" s="11"/>
      <c r="G94" s="11"/>
      <c r="H94" s="1"/>
      <c r="I94" s="257"/>
      <c r="J94" s="1"/>
      <c r="K94" s="1"/>
      <c r="L94" s="1"/>
      <c r="M94" s="1"/>
      <c r="N94" s="1"/>
      <c r="O94" s="1"/>
      <c r="P94" s="1"/>
      <c r="Q94" s="1"/>
      <c r="R94" s="1"/>
      <c r="S94" s="1"/>
    </row>
    <row r="95" spans="2:19" ht="12.5">
      <c r="B95" s="1"/>
      <c r="C95" s="1"/>
      <c r="D95" s="2"/>
      <c r="E95" s="1"/>
      <c r="F95" s="11"/>
      <c r="G95" s="11"/>
      <c r="H95" s="1"/>
      <c r="I95" s="257"/>
      <c r="J95" s="1"/>
      <c r="K95" s="1"/>
      <c r="L95" s="1"/>
      <c r="M95" s="1"/>
      <c r="N95" s="1"/>
      <c r="O95" s="1"/>
      <c r="P95" s="1"/>
      <c r="Q95" s="1"/>
      <c r="R95" s="1"/>
      <c r="S95" s="1"/>
    </row>
    <row r="96" spans="2:19" ht="12.5">
      <c r="B96" s="1"/>
      <c r="C96" s="1"/>
      <c r="D96" s="2"/>
      <c r="E96" s="1"/>
      <c r="F96" s="11"/>
      <c r="G96" s="11"/>
      <c r="H96" s="1"/>
      <c r="I96" s="257"/>
      <c r="J96" s="1"/>
      <c r="K96" s="1"/>
      <c r="L96" s="1"/>
      <c r="M96" s="1"/>
      <c r="N96" s="1"/>
      <c r="O96" s="1"/>
      <c r="P96" s="1"/>
      <c r="Q96" s="1"/>
      <c r="R96" s="1"/>
      <c r="S96" s="1"/>
    </row>
    <row r="97" spans="3:19" ht="13">
      <c r="C97" s="1"/>
      <c r="D97" s="2"/>
      <c r="E97" s="1"/>
      <c r="F97" s="1"/>
      <c r="G97" s="1"/>
      <c r="H97" s="1"/>
      <c r="I97" s="257"/>
      <c r="J97" s="1"/>
      <c r="K97" s="1"/>
      <c r="L97" s="1"/>
      <c r="M97" s="1"/>
      <c r="N97" s="1"/>
      <c r="O97" s="1"/>
      <c r="P97" s="1"/>
      <c r="Q97" s="1"/>
      <c r="R97" s="270" t="s">
        <v>111</v>
      </c>
      <c r="S97" s="271" t="s">
        <v>117</v>
      </c>
    </row>
    <row r="98" spans="3:19" ht="12.5">
      <c r="C98" s="1"/>
      <c r="D98" s="2"/>
      <c r="E98" s="1"/>
      <c r="F98" s="1"/>
      <c r="G98" s="1"/>
      <c r="H98" s="1"/>
      <c r="I98" s="257"/>
      <c r="J98" s="1"/>
      <c r="K98" s="1"/>
      <c r="L98" s="1"/>
      <c r="M98" s="1"/>
      <c r="N98" s="1"/>
      <c r="O98" s="1"/>
      <c r="P98" s="1"/>
      <c r="Q98" s="1"/>
    </row>
    <row r="99" spans="3:19" ht="13">
      <c r="C99" s="90" t="s">
        <v>108</v>
      </c>
      <c r="L99" s="90" t="s">
        <v>107</v>
      </c>
      <c r="N99" s="1"/>
      <c r="O99" s="1"/>
      <c r="P99" s="1"/>
      <c r="Q99" s="1"/>
    </row>
    <row r="100" spans="3:19" ht="12.5">
      <c r="C100" s="1"/>
      <c r="D100" s="2"/>
      <c r="E100" s="1"/>
      <c r="F100" s="1"/>
      <c r="G100" s="1"/>
      <c r="H100" s="1"/>
      <c r="I100" s="257"/>
      <c r="J100" s="1"/>
      <c r="K100" s="1"/>
      <c r="L100" s="1"/>
      <c r="M100" s="1"/>
      <c r="N100" s="1"/>
      <c r="O100" s="1"/>
      <c r="P100" s="1"/>
      <c r="Q100" s="1"/>
      <c r="S100" s="271" t="s">
        <v>105</v>
      </c>
    </row>
    <row r="101" spans="3:19" ht="13">
      <c r="C101" s="1"/>
      <c r="D101" s="2"/>
      <c r="E101" s="1"/>
      <c r="F101" s="1"/>
      <c r="G101" s="1"/>
      <c r="H101" s="1"/>
      <c r="I101" s="257"/>
      <c r="J101" s="1"/>
      <c r="K101" s="1"/>
      <c r="L101" s="1"/>
      <c r="M101" s="1"/>
      <c r="N101" s="1"/>
      <c r="O101" s="1"/>
      <c r="P101" s="1"/>
      <c r="Q101" s="1"/>
      <c r="R101" s="270" t="s">
        <v>102</v>
      </c>
      <c r="S101" s="168" t="s">
        <v>119</v>
      </c>
    </row>
    <row r="102" spans="3:19" ht="13.5" thickBot="1">
      <c r="C102" s="1"/>
      <c r="D102" s="2"/>
      <c r="E102" s="1"/>
      <c r="F102" s="1"/>
      <c r="G102" s="1"/>
      <c r="H102" s="1"/>
      <c r="I102" s="257"/>
      <c r="J102" s="1"/>
      <c r="K102" s="1"/>
      <c r="L102" s="1"/>
      <c r="M102" s="1"/>
      <c r="N102" s="1"/>
      <c r="O102" s="1"/>
      <c r="Q102" s="1"/>
      <c r="R102" s="272" t="s">
        <v>186</v>
      </c>
    </row>
    <row r="103" spans="3:19" ht="12.5">
      <c r="C103" s="1"/>
      <c r="D103" s="2"/>
      <c r="E103" s="1"/>
      <c r="F103" s="1"/>
      <c r="G103" s="1"/>
      <c r="H103" s="1"/>
      <c r="I103" s="257"/>
      <c r="J103" s="1"/>
      <c r="K103" s="1"/>
      <c r="L103" s="1"/>
      <c r="M103" s="1"/>
      <c r="N103" s="1"/>
      <c r="O103" s="1"/>
      <c r="Q103" s="1"/>
      <c r="R103" s="330" t="s">
        <v>178</v>
      </c>
      <c r="S103" s="331" t="s">
        <v>127</v>
      </c>
    </row>
    <row r="104" spans="3:19" ht="12.5">
      <c r="C104" s="1"/>
      <c r="D104" s="2"/>
      <c r="E104" s="1"/>
      <c r="F104" s="1"/>
      <c r="G104" s="1"/>
      <c r="H104" s="1"/>
      <c r="I104" s="257"/>
      <c r="J104" s="1"/>
      <c r="K104" s="1"/>
      <c r="L104" s="1"/>
      <c r="M104" s="1"/>
      <c r="N104" s="1"/>
      <c r="O104" s="1"/>
      <c r="Q104" s="1"/>
      <c r="R104" s="275">
        <v>2024</v>
      </c>
      <c r="S104" s="332" t="s">
        <v>84</v>
      </c>
    </row>
    <row r="105" spans="3:19" ht="12.5">
      <c r="C105" s="1"/>
      <c r="D105" s="2"/>
      <c r="E105" s="1"/>
      <c r="F105" s="1"/>
      <c r="G105" s="1"/>
      <c r="H105" s="1"/>
      <c r="I105" s="257"/>
      <c r="J105" s="1"/>
      <c r="K105" s="1"/>
      <c r="L105" s="1"/>
      <c r="M105" s="1"/>
      <c r="N105" s="1"/>
      <c r="O105" s="1"/>
      <c r="Q105" s="1"/>
      <c r="R105" s="333">
        <v>0.105</v>
      </c>
      <c r="S105" s="332" t="s">
        <v>270</v>
      </c>
    </row>
    <row r="106" spans="3:19" ht="12.5">
      <c r="C106" s="1"/>
      <c r="D106" s="2"/>
      <c r="E106" s="1"/>
      <c r="F106" s="1"/>
      <c r="G106" s="1"/>
      <c r="H106" s="1"/>
      <c r="I106" s="257"/>
      <c r="J106" s="1"/>
      <c r="K106" s="1"/>
      <c r="L106" s="1"/>
      <c r="M106" s="1"/>
      <c r="N106" s="1"/>
      <c r="O106" s="1"/>
      <c r="Q106" s="1"/>
      <c r="R106" s="334">
        <v>0</v>
      </c>
      <c r="S106" s="332" t="s">
        <v>1</v>
      </c>
    </row>
    <row r="107" spans="3:19" ht="12.5">
      <c r="C107" s="1"/>
      <c r="D107" s="2"/>
      <c r="E107" s="1"/>
      <c r="F107" s="1"/>
      <c r="G107" s="1"/>
      <c r="H107" s="1"/>
      <c r="I107" s="257"/>
      <c r="J107" s="1"/>
      <c r="K107" s="1"/>
      <c r="L107" s="1"/>
      <c r="M107" s="1"/>
      <c r="N107" s="1"/>
      <c r="O107" s="1"/>
      <c r="Q107" s="1"/>
      <c r="R107" s="333">
        <v>0.47774252496946878</v>
      </c>
      <c r="S107" s="335" t="s">
        <v>97</v>
      </c>
    </row>
    <row r="108" spans="3:19" ht="12.5">
      <c r="C108" s="1"/>
      <c r="D108" s="2"/>
      <c r="E108" s="1"/>
      <c r="F108" s="1"/>
      <c r="G108" s="1"/>
      <c r="H108" s="1"/>
      <c r="I108" s="257"/>
      <c r="J108" s="1"/>
      <c r="K108" s="1"/>
      <c r="L108" s="1"/>
      <c r="M108" s="1"/>
      <c r="N108" s="1"/>
      <c r="O108" s="1"/>
      <c r="Q108" s="1"/>
      <c r="R108" s="336">
        <v>4.4527720134545874E-2</v>
      </c>
      <c r="S108" s="335" t="s">
        <v>98</v>
      </c>
    </row>
    <row r="109" spans="3:19" ht="12.5">
      <c r="C109" s="1"/>
      <c r="D109" s="2"/>
      <c r="E109" s="1"/>
      <c r="F109" s="1"/>
      <c r="G109" s="1"/>
      <c r="H109" s="1"/>
      <c r="I109" s="257"/>
      <c r="J109" s="1"/>
      <c r="K109" s="1"/>
      <c r="L109" s="1"/>
      <c r="M109" s="1"/>
      <c r="N109" s="1"/>
      <c r="O109" s="1"/>
      <c r="Q109" s="1"/>
      <c r="R109" s="333">
        <v>0</v>
      </c>
      <c r="S109" s="335" t="s">
        <v>99</v>
      </c>
    </row>
    <row r="110" spans="3:19" ht="12.5">
      <c r="C110" s="1"/>
      <c r="D110" s="2"/>
      <c r="E110" s="1"/>
      <c r="F110" s="1"/>
      <c r="G110" s="1"/>
      <c r="H110" s="1"/>
      <c r="I110" s="257"/>
      <c r="J110" s="1"/>
      <c r="K110" s="1"/>
      <c r="L110" s="1"/>
      <c r="M110" s="1"/>
      <c r="N110" s="1"/>
      <c r="O110" s="1"/>
      <c r="Q110" s="1"/>
      <c r="R110" s="336">
        <v>0</v>
      </c>
      <c r="S110" s="335" t="s">
        <v>100</v>
      </c>
    </row>
    <row r="111" spans="3:19" ht="12.5">
      <c r="C111" s="1"/>
      <c r="D111" s="2"/>
      <c r="E111" s="1"/>
      <c r="F111" s="1"/>
      <c r="G111" s="1"/>
      <c r="H111" s="1"/>
      <c r="I111" s="257"/>
      <c r="J111" s="1"/>
      <c r="K111" s="1"/>
      <c r="L111" s="1"/>
      <c r="M111" s="1"/>
      <c r="N111" s="1"/>
      <c r="O111" s="1"/>
      <c r="Q111" s="1"/>
      <c r="R111" s="333">
        <v>0.52225747503053122</v>
      </c>
      <c r="S111" s="337" t="s">
        <v>101</v>
      </c>
    </row>
    <row r="112" spans="3:19" ht="12.5">
      <c r="C112" s="1"/>
      <c r="D112" s="2"/>
      <c r="E112" s="1"/>
      <c r="F112" s="1"/>
      <c r="G112" s="1"/>
      <c r="H112" s="1"/>
      <c r="I112" s="257"/>
      <c r="J112" s="1"/>
      <c r="K112" s="1"/>
      <c r="L112" s="1"/>
      <c r="M112" s="1"/>
      <c r="N112" s="1"/>
      <c r="O112" s="1"/>
      <c r="Q112" s="1"/>
      <c r="R112" s="286">
        <v>1277981619.9306116</v>
      </c>
      <c r="S112" s="338" t="s">
        <v>271</v>
      </c>
    </row>
    <row r="113" spans="3:19" ht="12.5">
      <c r="C113" s="1"/>
      <c r="D113" s="2"/>
      <c r="E113" s="1"/>
      <c r="F113" s="1"/>
      <c r="G113" s="1"/>
      <c r="H113" s="1"/>
      <c r="I113" s="257"/>
      <c r="J113" s="1"/>
      <c r="K113" s="1"/>
      <c r="L113" s="1"/>
      <c r="M113" s="1"/>
      <c r="N113" s="1"/>
      <c r="O113" s="1"/>
      <c r="Q113" s="1"/>
      <c r="R113" s="284">
        <v>0.24041499999999993</v>
      </c>
      <c r="S113" s="332" t="s">
        <v>272</v>
      </c>
    </row>
    <row r="114" spans="3:19" ht="12.5">
      <c r="C114" s="1"/>
      <c r="D114" s="2"/>
      <c r="E114" s="1"/>
      <c r="F114" s="1"/>
      <c r="G114" s="1"/>
      <c r="H114" s="1"/>
      <c r="I114" s="257"/>
      <c r="J114" s="1"/>
      <c r="K114" s="1"/>
      <c r="L114" s="1"/>
      <c r="M114" s="1"/>
      <c r="N114" s="1"/>
      <c r="O114" s="1"/>
      <c r="Q114" s="1"/>
      <c r="R114" s="286">
        <v>0</v>
      </c>
      <c r="S114" s="332" t="s">
        <v>273</v>
      </c>
    </row>
    <row r="115" spans="3:19" ht="12.5">
      <c r="C115" s="1"/>
      <c r="D115" s="2"/>
      <c r="E115" s="1"/>
      <c r="F115" s="1"/>
      <c r="G115" s="1"/>
      <c r="H115" s="1"/>
      <c r="I115" s="257"/>
      <c r="J115" s="1"/>
      <c r="K115" s="1"/>
      <c r="L115" s="1"/>
      <c r="M115" s="1"/>
      <c r="N115" s="1"/>
      <c r="O115" s="1"/>
      <c r="Q115" s="1"/>
      <c r="R115" s="286">
        <v>-99110.682362196909</v>
      </c>
      <c r="S115" s="332" t="s">
        <v>274</v>
      </c>
    </row>
    <row r="116" spans="3:19" ht="12.5">
      <c r="C116" s="1"/>
      <c r="D116" s="2"/>
      <c r="E116" s="1"/>
      <c r="F116" s="1"/>
      <c r="G116" s="1"/>
      <c r="H116" s="1"/>
      <c r="I116" s="257"/>
      <c r="J116" s="1"/>
      <c r="K116" s="1"/>
      <c r="L116" s="1"/>
      <c r="M116" s="1"/>
      <c r="N116" s="1"/>
      <c r="O116" s="1"/>
      <c r="Q116" s="1"/>
      <c r="R116" s="286">
        <v>423271.13884555385</v>
      </c>
      <c r="S116" s="332" t="s">
        <v>275</v>
      </c>
    </row>
    <row r="117" spans="3:19" ht="12.5">
      <c r="C117" s="1"/>
      <c r="D117" s="2"/>
      <c r="E117" s="1"/>
      <c r="F117" s="1"/>
      <c r="G117" s="1"/>
      <c r="H117" s="1"/>
      <c r="I117" s="257"/>
      <c r="J117" s="1"/>
      <c r="K117" s="1"/>
      <c r="L117" s="1"/>
      <c r="M117" s="1"/>
      <c r="N117" s="1"/>
      <c r="O117" s="1"/>
      <c r="Q117" s="1"/>
      <c r="R117" s="286">
        <v>207827302.74574238</v>
      </c>
      <c r="S117" s="332" t="s">
        <v>276</v>
      </c>
    </row>
    <row r="118" spans="3:19" ht="12.5">
      <c r="C118" s="1"/>
      <c r="D118" s="2"/>
      <c r="E118" s="1"/>
      <c r="F118" s="1"/>
      <c r="G118" s="1"/>
      <c r="H118" s="1"/>
      <c r="I118" s="257"/>
      <c r="J118" s="1"/>
      <c r="K118" s="1"/>
      <c r="L118" s="1"/>
      <c r="M118" s="1"/>
      <c r="N118" s="1"/>
      <c r="O118" s="1"/>
      <c r="Q118" s="1"/>
      <c r="R118" s="286">
        <v>97266951.473382935</v>
      </c>
      <c r="S118" s="332" t="s">
        <v>277</v>
      </c>
    </row>
    <row r="119" spans="3:19" ht="12.5">
      <c r="C119" s="1"/>
      <c r="D119" s="2"/>
      <c r="E119" s="1"/>
      <c r="F119" s="1"/>
      <c r="G119" s="1"/>
      <c r="H119" s="1"/>
      <c r="I119" s="257"/>
      <c r="J119" s="1"/>
      <c r="K119" s="1"/>
      <c r="L119" s="1"/>
      <c r="M119" s="1"/>
      <c r="N119" s="1"/>
      <c r="O119" s="1"/>
      <c r="Q119" s="1"/>
      <c r="R119" s="286">
        <v>22505294.812359434</v>
      </c>
      <c r="S119" s="332" t="s">
        <v>278</v>
      </c>
    </row>
    <row r="120" spans="3:19" ht="12.5">
      <c r="C120" s="1"/>
      <c r="D120" s="2"/>
      <c r="E120" s="1"/>
      <c r="F120" s="1"/>
      <c r="G120" s="1"/>
      <c r="H120" s="1"/>
      <c r="I120" s="257"/>
      <c r="J120" s="1"/>
      <c r="K120" s="1"/>
      <c r="L120" s="1"/>
      <c r="M120" s="1"/>
      <c r="N120" s="1"/>
      <c r="O120" s="1"/>
      <c r="Q120" s="1"/>
      <c r="R120" s="286">
        <v>0</v>
      </c>
      <c r="S120" s="332" t="s">
        <v>279</v>
      </c>
    </row>
    <row r="121" spans="3:19" ht="12.5">
      <c r="C121" s="1"/>
      <c r="D121" s="2"/>
      <c r="E121" s="1"/>
      <c r="F121" s="1"/>
      <c r="G121" s="1"/>
      <c r="H121" s="1"/>
      <c r="I121" s="257"/>
      <c r="J121" s="1"/>
      <c r="K121" s="1"/>
      <c r="L121" s="1"/>
      <c r="M121" s="1"/>
      <c r="N121" s="1"/>
      <c r="O121" s="1"/>
      <c r="Q121" s="1"/>
      <c r="R121" s="286">
        <v>53250550</v>
      </c>
      <c r="S121" s="332" t="s">
        <v>280</v>
      </c>
    </row>
    <row r="122" spans="3:19" ht="12.5">
      <c r="C122" s="1"/>
      <c r="D122" s="2"/>
      <c r="E122" s="1"/>
      <c r="F122" s="1"/>
      <c r="G122" s="1"/>
      <c r="H122" s="1"/>
      <c r="I122" s="257"/>
      <c r="J122" s="1"/>
      <c r="K122" s="1"/>
      <c r="L122" s="1"/>
      <c r="M122" s="1"/>
      <c r="N122" s="1"/>
      <c r="O122" s="1"/>
      <c r="Q122" s="1"/>
      <c r="R122" s="284">
        <v>0</v>
      </c>
      <c r="S122" s="332" t="s">
        <v>104</v>
      </c>
    </row>
    <row r="123" spans="3:19" ht="12.5">
      <c r="C123" s="1"/>
      <c r="D123" s="2"/>
      <c r="E123" s="1"/>
      <c r="F123" s="1"/>
      <c r="G123" s="1"/>
      <c r="H123" s="1"/>
      <c r="I123" s="257"/>
      <c r="J123" s="1"/>
      <c r="K123" s="1"/>
      <c r="L123" s="1"/>
      <c r="M123" s="1"/>
      <c r="N123" s="1"/>
      <c r="O123" s="1"/>
      <c r="Q123" s="1"/>
      <c r="R123" s="286">
        <v>1396039434.0153842</v>
      </c>
      <c r="S123" s="332" t="s">
        <v>281</v>
      </c>
    </row>
    <row r="124" spans="3:19" ht="12.5">
      <c r="C124" s="1"/>
      <c r="D124" s="2"/>
      <c r="E124" s="1"/>
      <c r="F124" s="1"/>
      <c r="G124" s="1"/>
      <c r="H124" s="1"/>
      <c r="I124" s="257"/>
      <c r="J124" s="1"/>
      <c r="K124" s="1"/>
      <c r="L124" s="1"/>
      <c r="M124" s="1"/>
      <c r="N124" s="1"/>
      <c r="O124" s="1" t="s">
        <v>288</v>
      </c>
      <c r="Q124" s="1"/>
      <c r="R124" s="284">
        <v>0.11072520516210502</v>
      </c>
      <c r="S124" s="339" t="s">
        <v>282</v>
      </c>
    </row>
    <row r="125" spans="3:19" ht="12.5">
      <c r="C125" s="1"/>
      <c r="D125" s="2"/>
      <c r="E125" s="1"/>
      <c r="F125" s="1"/>
      <c r="G125" s="1"/>
      <c r="H125" s="1"/>
      <c r="I125" s="257"/>
      <c r="J125" s="1"/>
      <c r="K125" s="1"/>
      <c r="L125" s="1"/>
      <c r="M125" s="1"/>
      <c r="N125" s="1"/>
      <c r="O125" s="1"/>
      <c r="Q125" s="1"/>
      <c r="R125" s="340">
        <v>1644093538.4899998</v>
      </c>
      <c r="S125" s="1" t="s">
        <v>37</v>
      </c>
    </row>
    <row r="126" spans="3:19" ht="12.5">
      <c r="C126" s="1"/>
      <c r="D126" s="2"/>
      <c r="E126" s="1"/>
      <c r="F126" s="1"/>
      <c r="G126" s="1"/>
      <c r="H126" s="1"/>
      <c r="I126" s="257"/>
      <c r="J126" s="1"/>
      <c r="K126" s="1"/>
      <c r="L126" s="1"/>
      <c r="M126" s="1"/>
      <c r="N126" s="1"/>
      <c r="O126" s="1"/>
      <c r="Q126" s="1"/>
      <c r="R126" s="340">
        <v>1757644027.9499998</v>
      </c>
      <c r="S126" s="1" t="s">
        <v>38</v>
      </c>
    </row>
    <row r="127" spans="3:19" ht="12.5">
      <c r="C127" s="1"/>
      <c r="D127" s="2"/>
      <c r="E127" s="1"/>
      <c r="F127" s="1"/>
      <c r="G127" s="1"/>
      <c r="H127" s="1"/>
      <c r="I127" s="257"/>
      <c r="J127" s="1"/>
      <c r="K127" s="1"/>
      <c r="L127" s="1"/>
      <c r="M127" s="1"/>
      <c r="N127" s="1"/>
      <c r="O127" s="1"/>
      <c r="Q127" s="1"/>
      <c r="R127" s="340">
        <v>1673302875.4784613</v>
      </c>
      <c r="S127" s="290" t="s">
        <v>284</v>
      </c>
    </row>
    <row r="128" spans="3:19" ht="13" thickBot="1">
      <c r="C128" s="1"/>
      <c r="D128" s="2"/>
      <c r="E128" s="1"/>
      <c r="F128" s="1"/>
      <c r="G128" s="1"/>
      <c r="H128" s="1"/>
      <c r="I128" s="257"/>
      <c r="J128" s="1"/>
      <c r="K128" s="1"/>
      <c r="L128" s="1"/>
      <c r="M128" s="1"/>
      <c r="N128" s="1"/>
      <c r="O128" s="1"/>
      <c r="Q128" s="1"/>
      <c r="R128" s="341">
        <v>53250550</v>
      </c>
      <c r="S128" s="342" t="s">
        <v>283</v>
      </c>
    </row>
    <row r="129" spans="3:19" ht="12.5">
      <c r="C129" s="1"/>
      <c r="D129" s="2"/>
      <c r="E129" s="1"/>
      <c r="F129" s="1"/>
      <c r="G129" s="1"/>
      <c r="H129" s="1"/>
      <c r="I129" s="257"/>
      <c r="J129" s="1"/>
      <c r="K129" s="1"/>
      <c r="L129" s="1"/>
      <c r="M129" s="1"/>
      <c r="N129" s="1"/>
      <c r="O129" s="1"/>
      <c r="Q129" s="1"/>
      <c r="R129" s="1"/>
      <c r="S129" s="1"/>
    </row>
    <row r="130" spans="3:19" ht="13">
      <c r="C130" s="1"/>
      <c r="D130" s="2"/>
      <c r="E130" s="1"/>
      <c r="F130" s="1"/>
      <c r="G130" s="1"/>
      <c r="H130" s="1"/>
      <c r="I130" s="257"/>
      <c r="J130" s="1"/>
      <c r="K130" s="1"/>
      <c r="L130" s="1"/>
      <c r="M130" s="1"/>
      <c r="N130" s="1"/>
      <c r="O130" s="1"/>
      <c r="Q130" s="1"/>
      <c r="R130" s="270" t="s">
        <v>103</v>
      </c>
      <c r="S130" s="1" t="s">
        <v>115</v>
      </c>
    </row>
    <row r="131" spans="3:19" ht="13.5" thickBot="1">
      <c r="C131" s="1"/>
      <c r="D131" s="2"/>
      <c r="E131" s="1"/>
      <c r="F131" s="1"/>
      <c r="G131" s="1"/>
      <c r="H131" s="1"/>
      <c r="I131" s="257"/>
      <c r="J131" s="1"/>
      <c r="K131" s="1"/>
      <c r="L131" s="1"/>
      <c r="M131" s="1"/>
      <c r="N131" s="1"/>
      <c r="O131" s="1"/>
      <c r="Q131" s="1"/>
      <c r="R131" s="272" t="s">
        <v>187</v>
      </c>
      <c r="S131" s="1"/>
    </row>
    <row r="132" spans="3:19" ht="12.5">
      <c r="C132" s="1"/>
      <c r="D132" s="2"/>
      <c r="E132" s="1"/>
      <c r="F132" s="1"/>
      <c r="G132" s="1"/>
      <c r="H132" s="1"/>
      <c r="I132" s="257"/>
      <c r="J132" s="1"/>
      <c r="K132" s="1"/>
      <c r="L132" s="1"/>
      <c r="M132" s="1"/>
      <c r="N132" s="1"/>
      <c r="O132" s="1"/>
      <c r="Q132" s="1"/>
      <c r="R132" s="293">
        <v>39952305.565975294</v>
      </c>
      <c r="S132" t="s">
        <v>120</v>
      </c>
    </row>
    <row r="133" spans="3:19" ht="12.5">
      <c r="C133" s="1"/>
      <c r="D133" s="2"/>
      <c r="E133" s="1"/>
      <c r="F133" s="1"/>
      <c r="G133" s="1"/>
      <c r="H133" s="1"/>
      <c r="I133" s="257"/>
      <c r="J133" s="1"/>
      <c r="K133" s="1"/>
      <c r="L133" s="1"/>
      <c r="M133" s="1"/>
      <c r="N133" s="1"/>
      <c r="O133" s="1"/>
      <c r="Q133" s="1"/>
      <c r="R133" s="294">
        <v>39952305.565975294</v>
      </c>
      <c r="S133" t="s">
        <v>121</v>
      </c>
    </row>
    <row r="134" spans="3:19" ht="12.5">
      <c r="C134" s="1"/>
      <c r="D134" s="2"/>
      <c r="E134" s="1"/>
      <c r="F134" s="1"/>
      <c r="G134" s="1"/>
      <c r="H134" s="1"/>
      <c r="I134" s="257"/>
      <c r="J134" s="1"/>
      <c r="K134" s="1"/>
      <c r="L134" s="1"/>
      <c r="M134" s="1"/>
      <c r="N134" s="1"/>
      <c r="O134" s="1"/>
      <c r="Q134" s="1"/>
      <c r="R134" s="343">
        <v>45101914.422912568</v>
      </c>
      <c r="S134" t="s">
        <v>122</v>
      </c>
    </row>
    <row r="135" spans="3:19" ht="13" thickBot="1">
      <c r="C135" s="1"/>
      <c r="D135" s="2"/>
      <c r="E135" s="1"/>
      <c r="F135" s="1"/>
      <c r="G135" s="1"/>
      <c r="H135" s="1"/>
      <c r="I135" s="257"/>
      <c r="J135" s="1"/>
      <c r="K135" s="1"/>
      <c r="L135" s="1"/>
      <c r="M135" s="1"/>
      <c r="N135" s="1"/>
      <c r="O135" s="1"/>
      <c r="Q135" s="1"/>
      <c r="R135" s="344">
        <v>45101914.422912568</v>
      </c>
      <c r="S135" t="s">
        <v>123</v>
      </c>
    </row>
    <row r="136" spans="3:19" ht="12.5">
      <c r="C136" s="1"/>
      <c r="D136" s="2"/>
      <c r="E136" s="1"/>
      <c r="F136" s="1"/>
      <c r="G136" s="1"/>
      <c r="H136" s="1"/>
      <c r="I136" s="257"/>
      <c r="J136" s="1"/>
      <c r="K136" s="1"/>
      <c r="L136" s="1"/>
      <c r="M136" s="1"/>
      <c r="N136" s="1"/>
      <c r="O136" s="1"/>
      <c r="Q136" s="1"/>
      <c r="R136" s="1"/>
      <c r="S136" s="1"/>
    </row>
    <row r="137" spans="3:19" ht="13">
      <c r="C137" s="1"/>
      <c r="D137" s="2"/>
      <c r="E137" s="1"/>
      <c r="F137" s="1"/>
      <c r="G137" s="1"/>
      <c r="H137" s="1"/>
      <c r="I137" s="257"/>
      <c r="J137" s="1"/>
      <c r="K137" s="1"/>
      <c r="L137" s="1"/>
      <c r="M137" s="1"/>
      <c r="N137" s="1"/>
      <c r="O137" s="1"/>
      <c r="Q137" s="1"/>
      <c r="R137" s="270" t="s">
        <v>113</v>
      </c>
      <c r="S137" s="271" t="s">
        <v>118</v>
      </c>
    </row>
  </sheetData>
  <mergeCells count="7">
    <mergeCell ref="I86:N91"/>
    <mergeCell ref="C8:I8"/>
    <mergeCell ref="A1:K1"/>
    <mergeCell ref="A2:K2"/>
    <mergeCell ref="A3:K3"/>
    <mergeCell ref="A4:K4"/>
    <mergeCell ref="A5:K5"/>
  </mergeCells>
  <phoneticPr fontId="0" type="noConversion"/>
  <printOptions horizontalCentered="1"/>
  <pageMargins left="0.25" right="0.25" top="0.75" bottom="0.25" header="0.25" footer="0.5"/>
  <pageSetup scale="41" fitToHeight="5" orientation="landscape" horizontalDpi="1200" verticalDpi="1200" r:id="rId1"/>
  <headerFooter alignWithMargins="0">
    <oddHeader xml:space="preserve">&amp;R&amp;16AEPTCo - SPP Formula Rate
&amp;A TCOS - WS G
Page: &amp;P of &amp;N
</oddHeader>
    <oddFooter xml:space="preserve">&amp;C &amp;R </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8D96-997A-4502-A9B4-8D0FC67B4A71}">
  <dimension ref="A1:P163"/>
  <sheetViews>
    <sheetView topLeftCell="E1" zoomScaleNormal="100" workbookViewId="0">
      <selection activeCell="P2" sqref="P2"/>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27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3343545.1852968037</v>
      </c>
      <c r="P5" s="1"/>
    </row>
    <row r="6" spans="1:16" ht="15.5">
      <c r="C6" s="6"/>
      <c r="D6" s="2"/>
      <c r="E6" s="1"/>
      <c r="F6" s="1"/>
      <c r="G6" s="1"/>
      <c r="H6" s="20"/>
      <c r="I6" s="20"/>
      <c r="J6" s="21"/>
      <c r="K6" s="22" t="s">
        <v>243</v>
      </c>
      <c r="L6" s="23"/>
      <c r="M6" s="1"/>
      <c r="N6" s="24">
        <f>VLOOKUP(I10,C17:I73,6)</f>
        <v>3343545.1852968037</v>
      </c>
      <c r="O6" s="1"/>
      <c r="P6" s="1"/>
    </row>
    <row r="7" spans="1:16" ht="13.5" thickBot="1">
      <c r="C7" s="25" t="s">
        <v>46</v>
      </c>
      <c r="D7" s="87" t="s">
        <v>358</v>
      </c>
      <c r="E7" s="1"/>
      <c r="F7" s="1"/>
      <c r="G7" s="1"/>
      <c r="H7" s="3"/>
      <c r="I7" s="3"/>
      <c r="J7" s="13"/>
      <c r="K7" s="26" t="s">
        <v>47</v>
      </c>
      <c r="L7" s="27"/>
      <c r="M7" s="27"/>
      <c r="N7" s="28">
        <f>+N6-N5</f>
        <v>0</v>
      </c>
      <c r="O7" s="1"/>
      <c r="P7" s="1"/>
    </row>
    <row r="8" spans="1:16" ht="13.5" thickBot="1">
      <c r="C8" s="29"/>
      <c r="D8" s="83"/>
      <c r="E8" s="10"/>
      <c r="F8" s="10"/>
      <c r="G8" s="10"/>
      <c r="H8" s="10"/>
      <c r="I8" s="10"/>
      <c r="J8" s="10"/>
      <c r="K8" s="10"/>
      <c r="L8" s="10"/>
      <c r="M8" s="10"/>
      <c r="N8" s="10"/>
      <c r="O8" s="10"/>
      <c r="P8" s="1"/>
    </row>
    <row r="9" spans="1:16" ht="13.5" thickBot="1">
      <c r="C9" s="30" t="s">
        <v>48</v>
      </c>
      <c r="D9" s="89" t="s">
        <v>357</v>
      </c>
      <c r="E9" s="31"/>
      <c r="F9" s="31"/>
      <c r="G9" s="31"/>
      <c r="H9" s="31"/>
      <c r="I9" s="32"/>
      <c r="J9" s="33"/>
      <c r="P9" s="1"/>
    </row>
    <row r="10" spans="1:16" ht="13">
      <c r="C10" s="34" t="s">
        <v>49</v>
      </c>
      <c r="D10" s="35">
        <v>45710837.955059864</v>
      </c>
      <c r="E10" s="1" t="s">
        <v>50</v>
      </c>
      <c r="G10" s="2"/>
      <c r="H10" s="2"/>
      <c r="I10" s="36">
        <f>+'OKT.WS.F.BPU.ATRR.Projected'!R101</f>
        <v>2026</v>
      </c>
      <c r="J10" s="33"/>
      <c r="K10" s="13" t="s">
        <v>51</v>
      </c>
      <c r="O10" s="1"/>
      <c r="P10" s="1"/>
    </row>
    <row r="11" spans="1:16" ht="12.5">
      <c r="C11" s="34" t="s">
        <v>52</v>
      </c>
      <c r="D11" s="37">
        <v>2026</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5</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1523694.5985019954</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2.5">
      <c r="B17" t="str">
        <f t="shared" ref="B17:B71" si="0">IF(D17=F16,"","IU")</f>
        <v>IU</v>
      </c>
      <c r="C17" s="49">
        <f>IF(D11= "","-",D11)</f>
        <v>2026</v>
      </c>
      <c r="D17" s="11">
        <v>0</v>
      </c>
      <c r="E17" s="50">
        <f>IF(D10&gt;=100000,I$14/12*(12-D12),0)</f>
        <v>888821.84912616399</v>
      </c>
      <c r="F17" s="54">
        <f>IF(D11=C17,+D10-E17,+D17-E17)</f>
        <v>44822016.105933696</v>
      </c>
      <c r="G17" s="50">
        <f>(D17+F17)/2*I$12+E17</f>
        <v>3343545.1852968037</v>
      </c>
      <c r="H17" s="41">
        <f>+(D17+F17)/2*I$13+E17</f>
        <v>3343545.1852968037</v>
      </c>
      <c r="I17" s="51">
        <f t="shared" ref="I17:I71" si="1">H17-G17</f>
        <v>0</v>
      </c>
      <c r="J17" s="51"/>
      <c r="K17" s="114"/>
      <c r="L17" s="52">
        <f t="shared" ref="L17:L71" si="2">IF(K17&lt;&gt;0,+G17-K17,0)</f>
        <v>0</v>
      </c>
      <c r="M17" s="114"/>
      <c r="N17" s="52">
        <f t="shared" ref="N17:N71" si="3">IF(M17&lt;&gt;0,+H17-M17,0)</f>
        <v>0</v>
      </c>
      <c r="O17" s="53">
        <f t="shared" ref="O17:O71" si="4">+N17-L17</f>
        <v>0</v>
      </c>
      <c r="P17" s="1"/>
    </row>
    <row r="18" spans="2:16" ht="12.5">
      <c r="B18" t="str">
        <f t="shared" si="0"/>
        <v/>
      </c>
      <c r="C18" s="49">
        <f>IF(D11="","-",+C17+1)</f>
        <v>2027</v>
      </c>
      <c r="D18" s="54">
        <f>IF(F17+SUM(E$17:E17)=D$10,F17,D$10-SUM(E$17:E17))</f>
        <v>44822016.105933696</v>
      </c>
      <c r="E18" s="55">
        <f t="shared" ref="E18:E71" si="5">IF(+I$14&lt;F17,I$14,D18)</f>
        <v>1523694.5985019954</v>
      </c>
      <c r="F18" s="54">
        <f t="shared" ref="F18:F71" si="6">+D18-E18</f>
        <v>43298321.507431701</v>
      </c>
      <c r="G18" s="56">
        <f t="shared" ref="G18:G71" si="7">(D18+F18)/2*I$12+E18</f>
        <v>6349694.5851944145</v>
      </c>
      <c r="H18" s="41">
        <f t="shared" ref="H18:H71" si="8">+(D18+F18)/2*I$13+E18</f>
        <v>6349694.5851944145</v>
      </c>
      <c r="I18" s="51">
        <f t="shared" si="1"/>
        <v>0</v>
      </c>
      <c r="J18" s="51"/>
      <c r="K18" s="112"/>
      <c r="L18" s="53">
        <f t="shared" si="2"/>
        <v>0</v>
      </c>
      <c r="M18" s="112"/>
      <c r="N18" s="53">
        <f t="shared" si="3"/>
        <v>0</v>
      </c>
      <c r="O18" s="53">
        <f t="shared" si="4"/>
        <v>0</v>
      </c>
      <c r="P18" s="1"/>
    </row>
    <row r="19" spans="2:16" ht="12.5">
      <c r="B19" t="str">
        <f t="shared" si="0"/>
        <v/>
      </c>
      <c r="C19" s="49">
        <f>IF(D11="","-",+C18+1)</f>
        <v>2028</v>
      </c>
      <c r="D19" s="54">
        <f>IF(F18+SUM(E$17:E18)=D$10,F18,D$10-SUM(E$17:E18))</f>
        <v>43298321.507431701</v>
      </c>
      <c r="E19" s="55">
        <f t="shared" si="5"/>
        <v>1523694.5985019954</v>
      </c>
      <c r="F19" s="54">
        <f t="shared" si="6"/>
        <v>41774626.908929706</v>
      </c>
      <c r="G19" s="56">
        <f t="shared" si="7"/>
        <v>6182801.2138966937</v>
      </c>
      <c r="H19" s="41">
        <f t="shared" si="8"/>
        <v>6182801.2138966937</v>
      </c>
      <c r="I19" s="51">
        <f t="shared" si="1"/>
        <v>0</v>
      </c>
      <c r="J19" s="51"/>
      <c r="K19" s="112"/>
      <c r="L19" s="53">
        <f t="shared" si="2"/>
        <v>0</v>
      </c>
      <c r="M19" s="112"/>
      <c r="N19" s="53">
        <f t="shared" si="3"/>
        <v>0</v>
      </c>
      <c r="O19" s="53">
        <f t="shared" si="4"/>
        <v>0</v>
      </c>
      <c r="P19" s="1"/>
    </row>
    <row r="20" spans="2:16" ht="12.5">
      <c r="B20" t="str">
        <f t="shared" si="0"/>
        <v/>
      </c>
      <c r="C20" s="49">
        <f>IF(D11="","-",+C19+1)</f>
        <v>2029</v>
      </c>
      <c r="D20" s="54">
        <f>IF(F19+SUM(E$17:E19)=D$10,F19,D$10-SUM(E$17:E19))</f>
        <v>41774626.908929706</v>
      </c>
      <c r="E20" s="55">
        <f t="shared" si="5"/>
        <v>1523694.5985019954</v>
      </c>
      <c r="F20" s="54">
        <f t="shared" si="6"/>
        <v>40250932.31042771</v>
      </c>
      <c r="G20" s="56">
        <f t="shared" si="7"/>
        <v>6015907.8425989738</v>
      </c>
      <c r="H20" s="41">
        <f t="shared" si="8"/>
        <v>6015907.8425989738</v>
      </c>
      <c r="I20" s="51">
        <f t="shared" si="1"/>
        <v>0</v>
      </c>
      <c r="J20" s="51"/>
      <c r="K20" s="112"/>
      <c r="L20" s="53">
        <f t="shared" si="2"/>
        <v>0</v>
      </c>
      <c r="M20" s="112"/>
      <c r="N20" s="53">
        <f t="shared" si="3"/>
        <v>0</v>
      </c>
      <c r="O20" s="53">
        <f t="shared" si="4"/>
        <v>0</v>
      </c>
      <c r="P20" s="1"/>
    </row>
    <row r="21" spans="2:16" ht="12.5">
      <c r="B21" t="str">
        <f t="shared" si="0"/>
        <v/>
      </c>
      <c r="C21" s="49">
        <f>IF(D11="","-",+C20+1)</f>
        <v>2030</v>
      </c>
      <c r="D21" s="54">
        <f>IF(F20+SUM(E$17:E20)=D$10,F20,D$10-SUM(E$17:E20))</f>
        <v>40250932.31042771</v>
      </c>
      <c r="E21" s="55">
        <f t="shared" si="5"/>
        <v>1523694.5985019954</v>
      </c>
      <c r="F21" s="54">
        <f t="shared" si="6"/>
        <v>38727237.711925715</v>
      </c>
      <c r="G21" s="56">
        <f t="shared" si="7"/>
        <v>5849014.471301253</v>
      </c>
      <c r="H21" s="41">
        <f t="shared" si="8"/>
        <v>5849014.471301253</v>
      </c>
      <c r="I21" s="51">
        <f t="shared" si="1"/>
        <v>0</v>
      </c>
      <c r="J21" s="51"/>
      <c r="K21" s="112"/>
      <c r="L21" s="53">
        <f t="shared" si="2"/>
        <v>0</v>
      </c>
      <c r="M21" s="112"/>
      <c r="N21" s="53">
        <f t="shared" si="3"/>
        <v>0</v>
      </c>
      <c r="O21" s="53">
        <f t="shared" si="4"/>
        <v>0</v>
      </c>
      <c r="P21" s="1"/>
    </row>
    <row r="22" spans="2:16" ht="12.5">
      <c r="B22" t="str">
        <f t="shared" si="0"/>
        <v/>
      </c>
      <c r="C22" s="49">
        <f>IF(D11="","-",+C21+1)</f>
        <v>2031</v>
      </c>
      <c r="D22" s="54">
        <f>IF(F21+SUM(E$17:E21)=D$10,F21,D$10-SUM(E$17:E21))</f>
        <v>38727237.711925715</v>
      </c>
      <c r="E22" s="55">
        <f t="shared" si="5"/>
        <v>1523694.5985019954</v>
      </c>
      <c r="F22" s="54">
        <f t="shared" si="6"/>
        <v>37203543.11342372</v>
      </c>
      <c r="G22" s="56">
        <f t="shared" si="7"/>
        <v>5682121.1000035331</v>
      </c>
      <c r="H22" s="41">
        <f t="shared" si="8"/>
        <v>5682121.1000035331</v>
      </c>
      <c r="I22" s="51">
        <f t="shared" si="1"/>
        <v>0</v>
      </c>
      <c r="J22" s="51"/>
      <c r="K22" s="112"/>
      <c r="L22" s="53">
        <f t="shared" si="2"/>
        <v>0</v>
      </c>
      <c r="M22" s="112"/>
      <c r="N22" s="53">
        <f t="shared" si="3"/>
        <v>0</v>
      </c>
      <c r="O22" s="53">
        <f t="shared" si="4"/>
        <v>0</v>
      </c>
      <c r="P22" s="1"/>
    </row>
    <row r="23" spans="2:16" ht="12.5">
      <c r="B23" t="str">
        <f t="shared" si="0"/>
        <v/>
      </c>
      <c r="C23" s="49">
        <f>IF(D11="","-",+C22+1)</f>
        <v>2032</v>
      </c>
      <c r="D23" s="54">
        <f>IF(F22+SUM(E$17:E22)=D$10,F22,D$10-SUM(E$17:E22))</f>
        <v>37203543.11342372</v>
      </c>
      <c r="E23" s="55">
        <f t="shared" si="5"/>
        <v>1523694.5985019954</v>
      </c>
      <c r="F23" s="54">
        <f t="shared" si="6"/>
        <v>35679848.514921725</v>
      </c>
      <c r="G23" s="56">
        <f t="shared" si="7"/>
        <v>5515227.7287058122</v>
      </c>
      <c r="H23" s="41">
        <f t="shared" si="8"/>
        <v>5515227.7287058122</v>
      </c>
      <c r="I23" s="51">
        <f t="shared" si="1"/>
        <v>0</v>
      </c>
      <c r="J23" s="51"/>
      <c r="K23" s="112"/>
      <c r="L23" s="53">
        <f t="shared" si="2"/>
        <v>0</v>
      </c>
      <c r="M23" s="112"/>
      <c r="N23" s="53">
        <f t="shared" si="3"/>
        <v>0</v>
      </c>
      <c r="O23" s="53">
        <f t="shared" si="4"/>
        <v>0</v>
      </c>
      <c r="P23" s="1"/>
    </row>
    <row r="24" spans="2:16" ht="12.5">
      <c r="B24" t="str">
        <f t="shared" si="0"/>
        <v/>
      </c>
      <c r="C24" s="49">
        <f>IF(D11="","-",+C23+1)</f>
        <v>2033</v>
      </c>
      <c r="D24" s="54">
        <f>IF(F23+SUM(E$17:E23)=D$10,F23,D$10-SUM(E$17:E23))</f>
        <v>35679848.514921725</v>
      </c>
      <c r="E24" s="55">
        <f t="shared" si="5"/>
        <v>1523694.5985019954</v>
      </c>
      <c r="F24" s="54">
        <f t="shared" si="6"/>
        <v>34156153.91641973</v>
      </c>
      <c r="G24" s="56">
        <f t="shared" si="7"/>
        <v>5348334.3574080914</v>
      </c>
      <c r="H24" s="41">
        <f t="shared" si="8"/>
        <v>5348334.3574080914</v>
      </c>
      <c r="I24" s="51">
        <f t="shared" si="1"/>
        <v>0</v>
      </c>
      <c r="J24" s="51"/>
      <c r="K24" s="112"/>
      <c r="L24" s="53">
        <f t="shared" si="2"/>
        <v>0</v>
      </c>
      <c r="M24" s="112"/>
      <c r="N24" s="53">
        <f t="shared" si="3"/>
        <v>0</v>
      </c>
      <c r="O24" s="53">
        <f t="shared" si="4"/>
        <v>0</v>
      </c>
      <c r="P24" s="1"/>
    </row>
    <row r="25" spans="2:16" ht="12.5">
      <c r="B25" t="str">
        <f t="shared" si="0"/>
        <v/>
      </c>
      <c r="C25" s="49">
        <f>IF(D11="","-",+C24+1)</f>
        <v>2034</v>
      </c>
      <c r="D25" s="54">
        <f>IF(F24+SUM(E$17:E24)=D$10,F24,D$10-SUM(E$17:E24))</f>
        <v>34156153.91641973</v>
      </c>
      <c r="E25" s="55">
        <f t="shared" si="5"/>
        <v>1523694.5985019954</v>
      </c>
      <c r="F25" s="54">
        <f t="shared" si="6"/>
        <v>32632459.317917734</v>
      </c>
      <c r="G25" s="56">
        <f t="shared" si="7"/>
        <v>5181440.9861103706</v>
      </c>
      <c r="H25" s="41">
        <f t="shared" si="8"/>
        <v>5181440.9861103706</v>
      </c>
      <c r="I25" s="51">
        <f t="shared" si="1"/>
        <v>0</v>
      </c>
      <c r="J25" s="51"/>
      <c r="K25" s="112"/>
      <c r="L25" s="53">
        <f t="shared" si="2"/>
        <v>0</v>
      </c>
      <c r="M25" s="112"/>
      <c r="N25" s="53">
        <f t="shared" si="3"/>
        <v>0</v>
      </c>
      <c r="O25" s="53">
        <f t="shared" si="4"/>
        <v>0</v>
      </c>
      <c r="P25" s="1"/>
    </row>
    <row r="26" spans="2:16" ht="12.5">
      <c r="B26" t="str">
        <f t="shared" si="0"/>
        <v/>
      </c>
      <c r="C26" s="49">
        <f>IF(D11="","-",+C25+1)</f>
        <v>2035</v>
      </c>
      <c r="D26" s="54">
        <f>IF(F25+SUM(E$17:E25)=D$10,F25,D$10-SUM(E$17:E25))</f>
        <v>32632459.317917734</v>
      </c>
      <c r="E26" s="55">
        <f t="shared" si="5"/>
        <v>1523694.5985019954</v>
      </c>
      <c r="F26" s="54">
        <f t="shared" si="6"/>
        <v>31108764.719415739</v>
      </c>
      <c r="G26" s="56">
        <f t="shared" si="7"/>
        <v>5014547.6148126507</v>
      </c>
      <c r="H26" s="41">
        <f t="shared" si="8"/>
        <v>5014547.6148126507</v>
      </c>
      <c r="I26" s="51">
        <f t="shared" si="1"/>
        <v>0</v>
      </c>
      <c r="J26" s="51"/>
      <c r="K26" s="112"/>
      <c r="L26" s="53">
        <f t="shared" si="2"/>
        <v>0</v>
      </c>
      <c r="M26" s="112"/>
      <c r="N26" s="53">
        <f t="shared" si="3"/>
        <v>0</v>
      </c>
      <c r="O26" s="53">
        <f t="shared" si="4"/>
        <v>0</v>
      </c>
      <c r="P26" s="1"/>
    </row>
    <row r="27" spans="2:16" ht="12.5">
      <c r="B27" t="str">
        <f t="shared" si="0"/>
        <v/>
      </c>
      <c r="C27" s="49">
        <f>IF(D11="","-",+C26+1)</f>
        <v>2036</v>
      </c>
      <c r="D27" s="54">
        <f>IF(F26+SUM(E$17:E26)=D$10,F26,D$10-SUM(E$17:E26))</f>
        <v>31108764.719415739</v>
      </c>
      <c r="E27" s="55">
        <f t="shared" si="5"/>
        <v>1523694.5985019954</v>
      </c>
      <c r="F27" s="54">
        <f t="shared" si="6"/>
        <v>29585070.120913744</v>
      </c>
      <c r="G27" s="56">
        <f t="shared" si="7"/>
        <v>4847654.2435149299</v>
      </c>
      <c r="H27" s="41">
        <f t="shared" si="8"/>
        <v>4847654.2435149299</v>
      </c>
      <c r="I27" s="51">
        <f t="shared" si="1"/>
        <v>0</v>
      </c>
      <c r="J27" s="51"/>
      <c r="K27" s="112"/>
      <c r="L27" s="53">
        <f t="shared" si="2"/>
        <v>0</v>
      </c>
      <c r="M27" s="112"/>
      <c r="N27" s="53">
        <f t="shared" si="3"/>
        <v>0</v>
      </c>
      <c r="O27" s="53">
        <f t="shared" si="4"/>
        <v>0</v>
      </c>
      <c r="P27" s="1"/>
    </row>
    <row r="28" spans="2:16" ht="12.5">
      <c r="B28" t="str">
        <f t="shared" si="0"/>
        <v/>
      </c>
      <c r="C28" s="49">
        <f>IF(D11="","-",+C27+1)</f>
        <v>2037</v>
      </c>
      <c r="D28" s="54">
        <f>IF(F27+SUM(E$17:E27)=D$10,F27,D$10-SUM(E$17:E27))</f>
        <v>29585070.120913744</v>
      </c>
      <c r="E28" s="55">
        <f t="shared" si="5"/>
        <v>1523694.5985019954</v>
      </c>
      <c r="F28" s="54">
        <f t="shared" si="6"/>
        <v>28061375.522411749</v>
      </c>
      <c r="G28" s="56">
        <f t="shared" si="7"/>
        <v>4680760.8722172091</v>
      </c>
      <c r="H28" s="41">
        <f t="shared" si="8"/>
        <v>4680760.8722172091</v>
      </c>
      <c r="I28" s="51">
        <f t="shared" si="1"/>
        <v>0</v>
      </c>
      <c r="J28" s="51"/>
      <c r="K28" s="112"/>
      <c r="L28" s="53">
        <f t="shared" si="2"/>
        <v>0</v>
      </c>
      <c r="M28" s="112"/>
      <c r="N28" s="53">
        <f t="shared" si="3"/>
        <v>0</v>
      </c>
      <c r="O28" s="53">
        <f t="shared" si="4"/>
        <v>0</v>
      </c>
      <c r="P28" s="1"/>
    </row>
    <row r="29" spans="2:16" ht="12.5">
      <c r="B29" t="str">
        <f t="shared" si="0"/>
        <v/>
      </c>
      <c r="C29" s="49">
        <f>IF(D11="","-",+C28+1)</f>
        <v>2038</v>
      </c>
      <c r="D29" s="54">
        <f>IF(F28+SUM(E$17:E28)=D$10,F28,D$10-SUM(E$17:E28))</f>
        <v>28061375.522411749</v>
      </c>
      <c r="E29" s="55">
        <f t="shared" si="5"/>
        <v>1523694.5985019954</v>
      </c>
      <c r="F29" s="54">
        <f t="shared" si="6"/>
        <v>26537680.923909754</v>
      </c>
      <c r="G29" s="56">
        <f t="shared" si="7"/>
        <v>4513867.5009194892</v>
      </c>
      <c r="H29" s="41">
        <f t="shared" si="8"/>
        <v>4513867.5009194892</v>
      </c>
      <c r="I29" s="51">
        <f t="shared" si="1"/>
        <v>0</v>
      </c>
      <c r="J29" s="51"/>
      <c r="K29" s="112"/>
      <c r="L29" s="53">
        <f t="shared" si="2"/>
        <v>0</v>
      </c>
      <c r="M29" s="112"/>
      <c r="N29" s="53">
        <f t="shared" si="3"/>
        <v>0</v>
      </c>
      <c r="O29" s="53">
        <f t="shared" si="4"/>
        <v>0</v>
      </c>
      <c r="P29" s="1"/>
    </row>
    <row r="30" spans="2:16" ht="12.5">
      <c r="B30" t="str">
        <f t="shared" si="0"/>
        <v/>
      </c>
      <c r="C30" s="49">
        <f>IF(D11="","-",+C29+1)</f>
        <v>2039</v>
      </c>
      <c r="D30" s="54">
        <f>IF(F29+SUM(E$17:E29)=D$10,F29,D$10-SUM(E$17:E29))</f>
        <v>26537680.923909754</v>
      </c>
      <c r="E30" s="55">
        <f t="shared" si="5"/>
        <v>1523694.5985019954</v>
      </c>
      <c r="F30" s="54">
        <f t="shared" si="6"/>
        <v>25013986.325407758</v>
      </c>
      <c r="G30" s="56">
        <f t="shared" si="7"/>
        <v>4346974.1296217684</v>
      </c>
      <c r="H30" s="41">
        <f t="shared" si="8"/>
        <v>4346974.1296217684</v>
      </c>
      <c r="I30" s="51">
        <f t="shared" si="1"/>
        <v>0</v>
      </c>
      <c r="J30" s="51"/>
      <c r="K30" s="112"/>
      <c r="L30" s="53">
        <f t="shared" si="2"/>
        <v>0</v>
      </c>
      <c r="M30" s="112"/>
      <c r="N30" s="53">
        <f t="shared" si="3"/>
        <v>0</v>
      </c>
      <c r="O30" s="53">
        <f t="shared" si="4"/>
        <v>0</v>
      </c>
      <c r="P30" s="1"/>
    </row>
    <row r="31" spans="2:16" ht="12.5">
      <c r="B31" t="str">
        <f t="shared" si="0"/>
        <v/>
      </c>
      <c r="C31" s="49">
        <f>IF(D11="","-",+C30+1)</f>
        <v>2040</v>
      </c>
      <c r="D31" s="54">
        <f>IF(F30+SUM(E$17:E30)=D$10,F30,D$10-SUM(E$17:E30))</f>
        <v>25013986.325407758</v>
      </c>
      <c r="E31" s="55">
        <f t="shared" si="5"/>
        <v>1523694.5985019954</v>
      </c>
      <c r="F31" s="54">
        <f t="shared" si="6"/>
        <v>23490291.726905763</v>
      </c>
      <c r="G31" s="56">
        <f t="shared" si="7"/>
        <v>4180080.7583240476</v>
      </c>
      <c r="H31" s="41">
        <f t="shared" si="8"/>
        <v>4180080.7583240476</v>
      </c>
      <c r="I31" s="51">
        <f t="shared" si="1"/>
        <v>0</v>
      </c>
      <c r="J31" s="51"/>
      <c r="K31" s="112"/>
      <c r="L31" s="53">
        <f t="shared" si="2"/>
        <v>0</v>
      </c>
      <c r="M31" s="112"/>
      <c r="N31" s="53">
        <f t="shared" si="3"/>
        <v>0</v>
      </c>
      <c r="O31" s="53">
        <f t="shared" si="4"/>
        <v>0</v>
      </c>
      <c r="P31" s="1"/>
    </row>
    <row r="32" spans="2:16" ht="12.5">
      <c r="B32" t="str">
        <f t="shared" si="0"/>
        <v/>
      </c>
      <c r="C32" s="49">
        <f>IF(D11="","-",+C31+1)</f>
        <v>2041</v>
      </c>
      <c r="D32" s="54">
        <f>IF(F31+SUM(E$17:E31)=D$10,F31,D$10-SUM(E$17:E31))</f>
        <v>23490291.726905763</v>
      </c>
      <c r="E32" s="55">
        <f t="shared" si="5"/>
        <v>1523694.5985019954</v>
      </c>
      <c r="F32" s="54">
        <f t="shared" si="6"/>
        <v>21966597.128403768</v>
      </c>
      <c r="G32" s="56">
        <f t="shared" si="7"/>
        <v>4013187.3870263277</v>
      </c>
      <c r="H32" s="41">
        <f t="shared" si="8"/>
        <v>4013187.3870263277</v>
      </c>
      <c r="I32" s="51">
        <f t="shared" si="1"/>
        <v>0</v>
      </c>
      <c r="J32" s="51"/>
      <c r="K32" s="112"/>
      <c r="L32" s="53">
        <f t="shared" si="2"/>
        <v>0</v>
      </c>
      <c r="M32" s="112"/>
      <c r="N32" s="53">
        <f t="shared" si="3"/>
        <v>0</v>
      </c>
      <c r="O32" s="53">
        <f t="shared" si="4"/>
        <v>0</v>
      </c>
      <c r="P32" s="1"/>
    </row>
    <row r="33" spans="2:16" ht="12.5">
      <c r="B33" t="str">
        <f t="shared" si="0"/>
        <v/>
      </c>
      <c r="C33" s="49">
        <f>IF(D11="","-",+C32+1)</f>
        <v>2042</v>
      </c>
      <c r="D33" s="54">
        <f>IF(F32+SUM(E$17:E32)=D$10,F32,D$10-SUM(E$17:E32))</f>
        <v>21966597.128403768</v>
      </c>
      <c r="E33" s="55">
        <f t="shared" si="5"/>
        <v>1523694.5985019954</v>
      </c>
      <c r="F33" s="54">
        <f t="shared" si="6"/>
        <v>20442902.529901773</v>
      </c>
      <c r="G33" s="56">
        <f t="shared" si="7"/>
        <v>3846294.0157286068</v>
      </c>
      <c r="H33" s="41">
        <f t="shared" si="8"/>
        <v>3846294.0157286068</v>
      </c>
      <c r="I33" s="51">
        <f t="shared" si="1"/>
        <v>0</v>
      </c>
      <c r="J33" s="51"/>
      <c r="K33" s="112"/>
      <c r="L33" s="53">
        <f t="shared" si="2"/>
        <v>0</v>
      </c>
      <c r="M33" s="112"/>
      <c r="N33" s="53">
        <f t="shared" si="3"/>
        <v>0</v>
      </c>
      <c r="O33" s="53">
        <f t="shared" si="4"/>
        <v>0</v>
      </c>
      <c r="P33" s="1"/>
    </row>
    <row r="34" spans="2:16" ht="12.5">
      <c r="B34" t="str">
        <f t="shared" si="0"/>
        <v/>
      </c>
      <c r="C34" s="49">
        <f>IF(D11="","-",+C33+1)</f>
        <v>2043</v>
      </c>
      <c r="D34" s="54">
        <f>IF(F33+SUM(E$17:E33)=D$10,F33,D$10-SUM(E$17:E33))</f>
        <v>20442902.529901773</v>
      </c>
      <c r="E34" s="55">
        <f t="shared" si="5"/>
        <v>1523694.5985019954</v>
      </c>
      <c r="F34" s="54">
        <f t="shared" si="6"/>
        <v>18919207.931399778</v>
      </c>
      <c r="G34" s="56">
        <f t="shared" si="7"/>
        <v>3679400.644430886</v>
      </c>
      <c r="H34" s="41">
        <f t="shared" si="8"/>
        <v>3679400.644430886</v>
      </c>
      <c r="I34" s="51">
        <f t="shared" si="1"/>
        <v>0</v>
      </c>
      <c r="J34" s="51"/>
      <c r="K34" s="112"/>
      <c r="L34" s="53">
        <f t="shared" si="2"/>
        <v>0</v>
      </c>
      <c r="M34" s="112"/>
      <c r="N34" s="53">
        <f t="shared" si="3"/>
        <v>0</v>
      </c>
      <c r="O34" s="53">
        <f t="shared" si="4"/>
        <v>0</v>
      </c>
      <c r="P34" s="1"/>
    </row>
    <row r="35" spans="2:16" ht="12.5">
      <c r="B35" t="str">
        <f t="shared" si="0"/>
        <v/>
      </c>
      <c r="C35" s="49">
        <f>IF(D11="","-",+C34+1)</f>
        <v>2044</v>
      </c>
      <c r="D35" s="54">
        <f>IF(F34+SUM(E$17:E34)=D$10,F34,D$10-SUM(E$17:E34))</f>
        <v>18919207.931399778</v>
      </c>
      <c r="E35" s="55">
        <f t="shared" si="5"/>
        <v>1523694.5985019954</v>
      </c>
      <c r="F35" s="54">
        <f t="shared" si="6"/>
        <v>17395513.332897782</v>
      </c>
      <c r="G35" s="56">
        <f t="shared" si="7"/>
        <v>3512507.2731331657</v>
      </c>
      <c r="H35" s="41">
        <f t="shared" si="8"/>
        <v>3512507.2731331657</v>
      </c>
      <c r="I35" s="51">
        <f t="shared" si="1"/>
        <v>0</v>
      </c>
      <c r="J35" s="51"/>
      <c r="K35" s="112"/>
      <c r="L35" s="53">
        <f t="shared" si="2"/>
        <v>0</v>
      </c>
      <c r="M35" s="112"/>
      <c r="N35" s="53">
        <f t="shared" si="3"/>
        <v>0</v>
      </c>
      <c r="O35" s="53">
        <f t="shared" si="4"/>
        <v>0</v>
      </c>
      <c r="P35" s="1"/>
    </row>
    <row r="36" spans="2:16" ht="12.5">
      <c r="B36" t="str">
        <f t="shared" si="0"/>
        <v/>
      </c>
      <c r="C36" s="49">
        <f>IF(D11="","-",+C35+1)</f>
        <v>2045</v>
      </c>
      <c r="D36" s="54">
        <f>IF(F35+SUM(E$17:E35)=D$10,F35,D$10-SUM(E$17:E35))</f>
        <v>17395513.332897782</v>
      </c>
      <c r="E36" s="55">
        <f t="shared" si="5"/>
        <v>1523694.5985019954</v>
      </c>
      <c r="F36" s="54">
        <f t="shared" si="6"/>
        <v>15871818.734395787</v>
      </c>
      <c r="G36" s="56">
        <f t="shared" si="7"/>
        <v>3345613.9018354453</v>
      </c>
      <c r="H36" s="41">
        <f t="shared" si="8"/>
        <v>3345613.9018354453</v>
      </c>
      <c r="I36" s="51">
        <f t="shared" si="1"/>
        <v>0</v>
      </c>
      <c r="J36" s="51"/>
      <c r="K36" s="112"/>
      <c r="L36" s="53">
        <f t="shared" si="2"/>
        <v>0</v>
      </c>
      <c r="M36" s="112"/>
      <c r="N36" s="53">
        <f t="shared" si="3"/>
        <v>0</v>
      </c>
      <c r="O36" s="53">
        <f t="shared" si="4"/>
        <v>0</v>
      </c>
      <c r="P36" s="1"/>
    </row>
    <row r="37" spans="2:16" ht="12.5">
      <c r="B37" t="str">
        <f t="shared" si="0"/>
        <v/>
      </c>
      <c r="C37" s="49">
        <f>IF(D11="","-",+C36+1)</f>
        <v>2046</v>
      </c>
      <c r="D37" s="54">
        <f>IF(F36+SUM(E$17:E36)=D$10,F36,D$10-SUM(E$17:E36))</f>
        <v>15871818.734395787</v>
      </c>
      <c r="E37" s="55">
        <f t="shared" si="5"/>
        <v>1523694.5985019954</v>
      </c>
      <c r="F37" s="54">
        <f t="shared" si="6"/>
        <v>14348124.135893792</v>
      </c>
      <c r="G37" s="56">
        <f t="shared" si="7"/>
        <v>3178720.5305377245</v>
      </c>
      <c r="H37" s="41">
        <f t="shared" si="8"/>
        <v>3178720.5305377245</v>
      </c>
      <c r="I37" s="51">
        <f t="shared" si="1"/>
        <v>0</v>
      </c>
      <c r="J37" s="51"/>
      <c r="K37" s="112"/>
      <c r="L37" s="53">
        <f t="shared" si="2"/>
        <v>0</v>
      </c>
      <c r="M37" s="112"/>
      <c r="N37" s="53">
        <f t="shared" si="3"/>
        <v>0</v>
      </c>
      <c r="O37" s="53">
        <f t="shared" si="4"/>
        <v>0</v>
      </c>
      <c r="P37" s="1"/>
    </row>
    <row r="38" spans="2:16" ht="12.5">
      <c r="B38" t="str">
        <f t="shared" si="0"/>
        <v/>
      </c>
      <c r="C38" s="49">
        <f>IF(D11="","-",+C37+1)</f>
        <v>2047</v>
      </c>
      <c r="D38" s="54">
        <f>IF(F37+SUM(E$17:E37)=D$10,F37,D$10-SUM(E$17:E37))</f>
        <v>14348124.135893792</v>
      </c>
      <c r="E38" s="55">
        <f t="shared" si="5"/>
        <v>1523694.5985019954</v>
      </c>
      <c r="F38" s="54">
        <f t="shared" si="6"/>
        <v>12824429.537391797</v>
      </c>
      <c r="G38" s="56">
        <f t="shared" si="7"/>
        <v>3011827.1592400037</v>
      </c>
      <c r="H38" s="41">
        <f t="shared" si="8"/>
        <v>3011827.1592400037</v>
      </c>
      <c r="I38" s="51">
        <f t="shared" si="1"/>
        <v>0</v>
      </c>
      <c r="J38" s="51"/>
      <c r="K38" s="112"/>
      <c r="L38" s="53">
        <f t="shared" si="2"/>
        <v>0</v>
      </c>
      <c r="M38" s="112"/>
      <c r="N38" s="53">
        <f t="shared" si="3"/>
        <v>0</v>
      </c>
      <c r="O38" s="53">
        <f t="shared" si="4"/>
        <v>0</v>
      </c>
      <c r="P38" s="1"/>
    </row>
    <row r="39" spans="2:16" ht="12.5">
      <c r="B39" t="str">
        <f t="shared" si="0"/>
        <v/>
      </c>
      <c r="C39" s="49">
        <f>IF(D11="","-",+C38+1)</f>
        <v>2048</v>
      </c>
      <c r="D39" s="54">
        <f>IF(F38+SUM(E$17:E38)=D$10,F38,D$10-SUM(E$17:E38))</f>
        <v>12824429.537391797</v>
      </c>
      <c r="E39" s="55">
        <f t="shared" si="5"/>
        <v>1523694.5985019954</v>
      </c>
      <c r="F39" s="54">
        <f t="shared" si="6"/>
        <v>11300734.938889802</v>
      </c>
      <c r="G39" s="56">
        <f t="shared" si="7"/>
        <v>2844933.7879422838</v>
      </c>
      <c r="H39" s="41">
        <f t="shared" si="8"/>
        <v>2844933.7879422838</v>
      </c>
      <c r="I39" s="51">
        <f t="shared" si="1"/>
        <v>0</v>
      </c>
      <c r="J39" s="51"/>
      <c r="K39" s="112"/>
      <c r="L39" s="53">
        <f t="shared" si="2"/>
        <v>0</v>
      </c>
      <c r="M39" s="112"/>
      <c r="N39" s="53">
        <f t="shared" si="3"/>
        <v>0</v>
      </c>
      <c r="O39" s="53">
        <f t="shared" si="4"/>
        <v>0</v>
      </c>
      <c r="P39" s="1"/>
    </row>
    <row r="40" spans="2:16" ht="12.5">
      <c r="B40" t="str">
        <f t="shared" si="0"/>
        <v/>
      </c>
      <c r="C40" s="49">
        <f>IF(D11="","-",+C39+1)</f>
        <v>2049</v>
      </c>
      <c r="D40" s="54">
        <f>IF(F39+SUM(E$17:E39)=D$10,F39,D$10-SUM(E$17:E39))</f>
        <v>11300734.938889802</v>
      </c>
      <c r="E40" s="55">
        <f t="shared" si="5"/>
        <v>1523694.5985019954</v>
      </c>
      <c r="F40" s="54">
        <f t="shared" si="6"/>
        <v>9777040.3403878063</v>
      </c>
      <c r="G40" s="56">
        <f t="shared" si="7"/>
        <v>2678040.416644563</v>
      </c>
      <c r="H40" s="41">
        <f t="shared" si="8"/>
        <v>2678040.416644563</v>
      </c>
      <c r="I40" s="51">
        <f t="shared" si="1"/>
        <v>0</v>
      </c>
      <c r="J40" s="51"/>
      <c r="K40" s="112"/>
      <c r="L40" s="53">
        <f t="shared" si="2"/>
        <v>0</v>
      </c>
      <c r="M40" s="112"/>
      <c r="N40" s="53">
        <f t="shared" si="3"/>
        <v>0</v>
      </c>
      <c r="O40" s="53">
        <f t="shared" si="4"/>
        <v>0</v>
      </c>
      <c r="P40" s="1"/>
    </row>
    <row r="41" spans="2:16" ht="12.5">
      <c r="B41" t="str">
        <f t="shared" si="0"/>
        <v/>
      </c>
      <c r="C41" s="49">
        <f>IF(D11="","-",+C40+1)</f>
        <v>2050</v>
      </c>
      <c r="D41" s="54">
        <f>IF(F40+SUM(E$17:E40)=D$10,F40,D$10-SUM(E$17:E40))</f>
        <v>9777040.3403878063</v>
      </c>
      <c r="E41" s="55">
        <f t="shared" si="5"/>
        <v>1523694.5985019954</v>
      </c>
      <c r="F41" s="54">
        <f t="shared" si="6"/>
        <v>8253345.7418858111</v>
      </c>
      <c r="G41" s="56">
        <f t="shared" si="7"/>
        <v>2511147.0453468421</v>
      </c>
      <c r="H41" s="41">
        <f t="shared" si="8"/>
        <v>2511147.0453468421</v>
      </c>
      <c r="I41" s="51">
        <f t="shared" si="1"/>
        <v>0</v>
      </c>
      <c r="J41" s="51"/>
      <c r="K41" s="112"/>
      <c r="L41" s="53">
        <f t="shared" si="2"/>
        <v>0</v>
      </c>
      <c r="M41" s="112"/>
      <c r="N41" s="53">
        <f t="shared" si="3"/>
        <v>0</v>
      </c>
      <c r="O41" s="53">
        <f t="shared" si="4"/>
        <v>0</v>
      </c>
      <c r="P41" s="1"/>
    </row>
    <row r="42" spans="2:16" ht="12.5">
      <c r="B42" t="str">
        <f t="shared" si="0"/>
        <v/>
      </c>
      <c r="C42" s="49">
        <f>IF(D11="","-",+C41+1)</f>
        <v>2051</v>
      </c>
      <c r="D42" s="54">
        <f>IF(F41+SUM(E$17:E41)=D$10,F41,D$10-SUM(E$17:E41))</f>
        <v>8253345.7418858111</v>
      </c>
      <c r="E42" s="55">
        <f t="shared" si="5"/>
        <v>1523694.5985019954</v>
      </c>
      <c r="F42" s="54">
        <f t="shared" si="6"/>
        <v>6729651.1433838159</v>
      </c>
      <c r="G42" s="56">
        <f t="shared" si="7"/>
        <v>2344253.6740491218</v>
      </c>
      <c r="H42" s="41">
        <f t="shared" si="8"/>
        <v>2344253.6740491218</v>
      </c>
      <c r="I42" s="51">
        <f t="shared" si="1"/>
        <v>0</v>
      </c>
      <c r="J42" s="51"/>
      <c r="K42" s="112"/>
      <c r="L42" s="53">
        <f t="shared" si="2"/>
        <v>0</v>
      </c>
      <c r="M42" s="112"/>
      <c r="N42" s="53">
        <f t="shared" si="3"/>
        <v>0</v>
      </c>
      <c r="O42" s="53">
        <f t="shared" si="4"/>
        <v>0</v>
      </c>
      <c r="P42" s="1"/>
    </row>
    <row r="43" spans="2:16" ht="12.5">
      <c r="B43" t="str">
        <f t="shared" si="0"/>
        <v/>
      </c>
      <c r="C43" s="49">
        <f>IF(D11="","-",+C42+1)</f>
        <v>2052</v>
      </c>
      <c r="D43" s="54">
        <f>IF(F42+SUM(E$17:E42)=D$10,F42,D$10-SUM(E$17:E42))</f>
        <v>6729651.1433838159</v>
      </c>
      <c r="E43" s="55">
        <f t="shared" si="5"/>
        <v>1523694.5985019954</v>
      </c>
      <c r="F43" s="54">
        <f t="shared" si="6"/>
        <v>5205956.5448818207</v>
      </c>
      <c r="G43" s="56">
        <f t="shared" si="7"/>
        <v>2177360.3027514014</v>
      </c>
      <c r="H43" s="41">
        <f t="shared" si="8"/>
        <v>2177360.3027514014</v>
      </c>
      <c r="I43" s="51">
        <f t="shared" si="1"/>
        <v>0</v>
      </c>
      <c r="J43" s="51"/>
      <c r="K43" s="112"/>
      <c r="L43" s="53">
        <f t="shared" si="2"/>
        <v>0</v>
      </c>
      <c r="M43" s="112"/>
      <c r="N43" s="53">
        <f t="shared" si="3"/>
        <v>0</v>
      </c>
      <c r="O43" s="53">
        <f t="shared" si="4"/>
        <v>0</v>
      </c>
      <c r="P43" s="1"/>
    </row>
    <row r="44" spans="2:16" ht="12.5">
      <c r="B44" t="str">
        <f t="shared" si="0"/>
        <v/>
      </c>
      <c r="C44" s="49">
        <f>IF(D11="","-",+C43+1)</f>
        <v>2053</v>
      </c>
      <c r="D44" s="54">
        <f>IF(F43+SUM(E$17:E43)=D$10,F43,D$10-SUM(E$17:E43))</f>
        <v>5205956.5448818207</v>
      </c>
      <c r="E44" s="55">
        <f t="shared" si="5"/>
        <v>1523694.5985019954</v>
      </c>
      <c r="F44" s="54">
        <f t="shared" si="6"/>
        <v>3682261.9463798255</v>
      </c>
      <c r="G44" s="56">
        <f t="shared" si="7"/>
        <v>2010466.9314536806</v>
      </c>
      <c r="H44" s="41">
        <f t="shared" si="8"/>
        <v>2010466.9314536806</v>
      </c>
      <c r="I44" s="51">
        <f t="shared" si="1"/>
        <v>0</v>
      </c>
      <c r="J44" s="51"/>
      <c r="K44" s="112"/>
      <c r="L44" s="53">
        <f t="shared" si="2"/>
        <v>0</v>
      </c>
      <c r="M44" s="112"/>
      <c r="N44" s="53">
        <f t="shared" si="3"/>
        <v>0</v>
      </c>
      <c r="O44" s="53">
        <f t="shared" si="4"/>
        <v>0</v>
      </c>
      <c r="P44" s="1"/>
    </row>
    <row r="45" spans="2:16" ht="12.5">
      <c r="B45" t="str">
        <f t="shared" si="0"/>
        <v/>
      </c>
      <c r="C45" s="49">
        <f>IF(D11="","-",+C44+1)</f>
        <v>2054</v>
      </c>
      <c r="D45" s="54">
        <f>IF(F44+SUM(E$17:E44)=D$10,F44,D$10-SUM(E$17:E44))</f>
        <v>3682261.9463798255</v>
      </c>
      <c r="E45" s="55">
        <f t="shared" si="5"/>
        <v>1523694.5985019954</v>
      </c>
      <c r="F45" s="54">
        <f t="shared" si="6"/>
        <v>2158567.3478778303</v>
      </c>
      <c r="G45" s="56">
        <f t="shared" si="7"/>
        <v>1843573.5601559603</v>
      </c>
      <c r="H45" s="41">
        <f t="shared" si="8"/>
        <v>1843573.5601559603</v>
      </c>
      <c r="I45" s="51">
        <f t="shared" si="1"/>
        <v>0</v>
      </c>
      <c r="J45" s="51"/>
      <c r="K45" s="112"/>
      <c r="L45" s="53">
        <f t="shared" si="2"/>
        <v>0</v>
      </c>
      <c r="M45" s="112"/>
      <c r="N45" s="53">
        <f t="shared" si="3"/>
        <v>0</v>
      </c>
      <c r="O45" s="53">
        <f t="shared" si="4"/>
        <v>0</v>
      </c>
      <c r="P45" s="1"/>
    </row>
    <row r="46" spans="2:16" ht="12.5">
      <c r="B46" t="str">
        <f t="shared" si="0"/>
        <v/>
      </c>
      <c r="C46" s="49">
        <f>IF(D11="","-",+C45+1)</f>
        <v>2055</v>
      </c>
      <c r="D46" s="54">
        <f>IF(F45+SUM(E$17:E45)=D$10,F45,D$10-SUM(E$17:E45))</f>
        <v>2158567.3478778303</v>
      </c>
      <c r="E46" s="55">
        <f t="shared" si="5"/>
        <v>1523694.5985019954</v>
      </c>
      <c r="F46" s="54">
        <f t="shared" si="6"/>
        <v>634872.74937583483</v>
      </c>
      <c r="G46" s="56">
        <f t="shared" si="7"/>
        <v>1676680.1888582397</v>
      </c>
      <c r="H46" s="41">
        <f t="shared" si="8"/>
        <v>1676680.1888582397</v>
      </c>
      <c r="I46" s="51">
        <f t="shared" si="1"/>
        <v>0</v>
      </c>
      <c r="J46" s="51"/>
      <c r="K46" s="112"/>
      <c r="L46" s="53">
        <f t="shared" si="2"/>
        <v>0</v>
      </c>
      <c r="M46" s="112"/>
      <c r="N46" s="53">
        <f t="shared" si="3"/>
        <v>0</v>
      </c>
      <c r="O46" s="53">
        <f t="shared" si="4"/>
        <v>0</v>
      </c>
      <c r="P46" s="1"/>
    </row>
    <row r="47" spans="2:16" ht="12.5">
      <c r="B47" t="str">
        <f t="shared" si="0"/>
        <v/>
      </c>
      <c r="C47" s="49">
        <f>IF(D11="","-",+C46+1)</f>
        <v>2056</v>
      </c>
      <c r="D47" s="54">
        <f>IF(F46+SUM(E$17:E46)=D$10,F46,D$10-SUM(E$17:E46))</f>
        <v>634872.74937583483</v>
      </c>
      <c r="E47" s="55">
        <f t="shared" si="5"/>
        <v>634872.74937583483</v>
      </c>
      <c r="F47" s="54">
        <f t="shared" si="6"/>
        <v>0</v>
      </c>
      <c r="G47" s="56">
        <f t="shared" si="7"/>
        <v>669642.20172952674</v>
      </c>
      <c r="H47" s="41">
        <f t="shared" si="8"/>
        <v>669642.20172952674</v>
      </c>
      <c r="I47" s="51">
        <f t="shared" si="1"/>
        <v>0</v>
      </c>
      <c r="J47" s="51"/>
      <c r="K47" s="112"/>
      <c r="L47" s="53">
        <f t="shared" si="2"/>
        <v>0</v>
      </c>
      <c r="M47" s="112"/>
      <c r="N47" s="53">
        <f t="shared" si="3"/>
        <v>0</v>
      </c>
      <c r="O47" s="53">
        <f t="shared" si="4"/>
        <v>0</v>
      </c>
      <c r="P47" s="1"/>
    </row>
    <row r="48" spans="2:16" ht="12.5">
      <c r="B48" t="str">
        <f t="shared" si="0"/>
        <v/>
      </c>
      <c r="C48" s="49">
        <f>IF(D11="","-",+C47+1)</f>
        <v>2057</v>
      </c>
      <c r="D48" s="54">
        <f>IF(F47+SUM(E$17:E47)=D$10,F47,D$10-SUM(E$17:E47))</f>
        <v>0</v>
      </c>
      <c r="E48" s="55">
        <f t="shared" si="5"/>
        <v>0</v>
      </c>
      <c r="F48" s="54">
        <f t="shared" si="6"/>
        <v>0</v>
      </c>
      <c r="G48" s="56">
        <f t="shared" si="7"/>
        <v>0</v>
      </c>
      <c r="H48" s="41">
        <f t="shared" si="8"/>
        <v>0</v>
      </c>
      <c r="I48" s="51">
        <f t="shared" si="1"/>
        <v>0</v>
      </c>
      <c r="J48" s="51"/>
      <c r="K48" s="112"/>
      <c r="L48" s="53">
        <f t="shared" si="2"/>
        <v>0</v>
      </c>
      <c r="M48" s="112"/>
      <c r="N48" s="53">
        <f t="shared" si="3"/>
        <v>0</v>
      </c>
      <c r="O48" s="53">
        <f t="shared" si="4"/>
        <v>0</v>
      </c>
      <c r="P48" s="1"/>
    </row>
    <row r="49" spans="2:16" ht="12.5">
      <c r="B49" t="str">
        <f t="shared" si="0"/>
        <v/>
      </c>
      <c r="C49" s="49">
        <f>IF(D11="","-",+C48+1)</f>
        <v>2058</v>
      </c>
      <c r="D49" s="54">
        <f>IF(F48+SUM(E$17:E48)=D$10,F48,D$10-SUM(E$17:E48))</f>
        <v>0</v>
      </c>
      <c r="E49" s="55">
        <f t="shared" si="5"/>
        <v>0</v>
      </c>
      <c r="F49" s="54">
        <f t="shared" si="6"/>
        <v>0</v>
      </c>
      <c r="G49" s="56">
        <f t="shared" si="7"/>
        <v>0</v>
      </c>
      <c r="H49" s="41">
        <f t="shared" si="8"/>
        <v>0</v>
      </c>
      <c r="I49" s="51">
        <f t="shared" si="1"/>
        <v>0</v>
      </c>
      <c r="J49" s="51"/>
      <c r="K49" s="112"/>
      <c r="L49" s="53">
        <f t="shared" si="2"/>
        <v>0</v>
      </c>
      <c r="M49" s="112"/>
      <c r="N49" s="53">
        <f t="shared" si="3"/>
        <v>0</v>
      </c>
      <c r="O49" s="53">
        <f t="shared" si="4"/>
        <v>0</v>
      </c>
      <c r="P49" s="1"/>
    </row>
    <row r="50" spans="2:16" ht="12.5">
      <c r="B50" t="str">
        <f t="shared" si="0"/>
        <v/>
      </c>
      <c r="C50" s="49">
        <f>IF(D11="","-",+C49+1)</f>
        <v>2059</v>
      </c>
      <c r="D50" s="54">
        <f>IF(F49+SUM(E$17:E49)=D$10,F49,D$10-SUM(E$17:E49))</f>
        <v>0</v>
      </c>
      <c r="E50" s="55">
        <f t="shared" si="5"/>
        <v>0</v>
      </c>
      <c r="F50" s="54">
        <f t="shared" si="6"/>
        <v>0</v>
      </c>
      <c r="G50" s="56">
        <f t="shared" si="7"/>
        <v>0</v>
      </c>
      <c r="H50" s="41">
        <f t="shared" si="8"/>
        <v>0</v>
      </c>
      <c r="I50" s="51">
        <f t="shared" si="1"/>
        <v>0</v>
      </c>
      <c r="J50" s="51"/>
      <c r="K50" s="112"/>
      <c r="L50" s="53">
        <f t="shared" si="2"/>
        <v>0</v>
      </c>
      <c r="M50" s="112"/>
      <c r="N50" s="53">
        <f t="shared" si="3"/>
        <v>0</v>
      </c>
      <c r="O50" s="53">
        <f t="shared" si="4"/>
        <v>0</v>
      </c>
      <c r="P50" s="1"/>
    </row>
    <row r="51" spans="2:16" ht="12.5">
      <c r="B51" t="str">
        <f t="shared" si="0"/>
        <v/>
      </c>
      <c r="C51" s="49">
        <f>IF(D11="","-",+C50+1)</f>
        <v>2060</v>
      </c>
      <c r="D51" s="54">
        <f>IF(F50+SUM(E$17:E50)=D$10,F50,D$10-SUM(E$17:E50))</f>
        <v>0</v>
      </c>
      <c r="E51" s="55">
        <f t="shared" si="5"/>
        <v>0</v>
      </c>
      <c r="F51" s="54">
        <f t="shared" si="6"/>
        <v>0</v>
      </c>
      <c r="G51" s="56">
        <f t="shared" si="7"/>
        <v>0</v>
      </c>
      <c r="H51" s="41">
        <f t="shared" si="8"/>
        <v>0</v>
      </c>
      <c r="I51" s="51">
        <f t="shared" si="1"/>
        <v>0</v>
      </c>
      <c r="J51" s="51"/>
      <c r="K51" s="112"/>
      <c r="L51" s="53">
        <f t="shared" si="2"/>
        <v>0</v>
      </c>
      <c r="M51" s="112"/>
      <c r="N51" s="53">
        <f t="shared" si="3"/>
        <v>0</v>
      </c>
      <c r="O51" s="53">
        <f t="shared" si="4"/>
        <v>0</v>
      </c>
      <c r="P51" s="1"/>
    </row>
    <row r="52" spans="2:16" ht="12.5">
      <c r="B52" t="str">
        <f t="shared" si="0"/>
        <v/>
      </c>
      <c r="C52" s="49">
        <f>IF(D11="","-",+C51+1)</f>
        <v>2061</v>
      </c>
      <c r="D52" s="54">
        <f>IF(F51+SUM(E$17:E51)=D$10,F51,D$10-SUM(E$17:E51))</f>
        <v>0</v>
      </c>
      <c r="E52" s="55">
        <f t="shared" si="5"/>
        <v>0</v>
      </c>
      <c r="F52" s="54">
        <f t="shared" si="6"/>
        <v>0</v>
      </c>
      <c r="G52" s="56">
        <f t="shared" si="7"/>
        <v>0</v>
      </c>
      <c r="H52" s="41">
        <f t="shared" si="8"/>
        <v>0</v>
      </c>
      <c r="I52" s="51">
        <f t="shared" si="1"/>
        <v>0</v>
      </c>
      <c r="J52" s="51"/>
      <c r="K52" s="112"/>
      <c r="L52" s="53">
        <f t="shared" si="2"/>
        <v>0</v>
      </c>
      <c r="M52" s="112"/>
      <c r="N52" s="53">
        <f t="shared" si="3"/>
        <v>0</v>
      </c>
      <c r="O52" s="53">
        <f t="shared" si="4"/>
        <v>0</v>
      </c>
      <c r="P52" s="1"/>
    </row>
    <row r="53" spans="2:16" ht="12.5">
      <c r="B53" t="str">
        <f t="shared" si="0"/>
        <v/>
      </c>
      <c r="C53" s="49">
        <f>IF(D11="","-",+C52+1)</f>
        <v>2062</v>
      </c>
      <c r="D53" s="54">
        <f>IF(F52+SUM(E$17:E52)=D$10,F52,D$10-SUM(E$17:E52))</f>
        <v>0</v>
      </c>
      <c r="E53" s="55">
        <f t="shared" si="5"/>
        <v>0</v>
      </c>
      <c r="F53" s="54">
        <f t="shared" si="6"/>
        <v>0</v>
      </c>
      <c r="G53" s="56">
        <f t="shared" si="7"/>
        <v>0</v>
      </c>
      <c r="H53" s="41">
        <f t="shared" si="8"/>
        <v>0</v>
      </c>
      <c r="I53" s="51">
        <f t="shared" si="1"/>
        <v>0</v>
      </c>
      <c r="J53" s="51"/>
      <c r="K53" s="112"/>
      <c r="L53" s="53">
        <f t="shared" si="2"/>
        <v>0</v>
      </c>
      <c r="M53" s="112"/>
      <c r="N53" s="53">
        <f t="shared" si="3"/>
        <v>0</v>
      </c>
      <c r="O53" s="53">
        <f t="shared" si="4"/>
        <v>0</v>
      </c>
      <c r="P53" s="1"/>
    </row>
    <row r="54" spans="2:16" ht="12.5">
      <c r="B54" t="str">
        <f t="shared" si="0"/>
        <v/>
      </c>
      <c r="C54" s="49">
        <f>IF(D11="","-",+C53+1)</f>
        <v>2063</v>
      </c>
      <c r="D54" s="54">
        <f>IF(F53+SUM(E$17:E53)=D$10,F53,D$10-SUM(E$17:E53))</f>
        <v>0</v>
      </c>
      <c r="E54" s="55">
        <f t="shared" si="5"/>
        <v>0</v>
      </c>
      <c r="F54" s="54">
        <f t="shared" si="6"/>
        <v>0</v>
      </c>
      <c r="G54" s="56">
        <f t="shared" si="7"/>
        <v>0</v>
      </c>
      <c r="H54" s="41">
        <f t="shared" si="8"/>
        <v>0</v>
      </c>
      <c r="I54" s="51">
        <f t="shared" si="1"/>
        <v>0</v>
      </c>
      <c r="J54" s="51"/>
      <c r="K54" s="112"/>
      <c r="L54" s="53">
        <f t="shared" si="2"/>
        <v>0</v>
      </c>
      <c r="M54" s="112"/>
      <c r="N54" s="53">
        <f t="shared" si="3"/>
        <v>0</v>
      </c>
      <c r="O54" s="53">
        <f t="shared" si="4"/>
        <v>0</v>
      </c>
      <c r="P54" s="1"/>
    </row>
    <row r="55" spans="2:16" ht="12.5">
      <c r="B55" t="str">
        <f t="shared" si="0"/>
        <v/>
      </c>
      <c r="C55" s="49">
        <f>IF(D11="","-",+C54+1)</f>
        <v>2064</v>
      </c>
      <c r="D55" s="54">
        <f>IF(F54+SUM(E$17:E54)=D$10,F54,D$10-SUM(E$17:E54))</f>
        <v>0</v>
      </c>
      <c r="E55" s="55">
        <f t="shared" si="5"/>
        <v>0</v>
      </c>
      <c r="F55" s="54">
        <f t="shared" si="6"/>
        <v>0</v>
      </c>
      <c r="G55" s="56">
        <f t="shared" si="7"/>
        <v>0</v>
      </c>
      <c r="H55" s="41">
        <f t="shared" si="8"/>
        <v>0</v>
      </c>
      <c r="I55" s="51">
        <f t="shared" si="1"/>
        <v>0</v>
      </c>
      <c r="J55" s="51"/>
      <c r="K55" s="112"/>
      <c r="L55" s="53">
        <f t="shared" si="2"/>
        <v>0</v>
      </c>
      <c r="M55" s="112"/>
      <c r="N55" s="53">
        <f t="shared" si="3"/>
        <v>0</v>
      </c>
      <c r="O55" s="53">
        <f t="shared" si="4"/>
        <v>0</v>
      </c>
      <c r="P55" s="1"/>
    </row>
    <row r="56" spans="2:16" ht="12.5">
      <c r="B56" t="str">
        <f t="shared" si="0"/>
        <v/>
      </c>
      <c r="C56" s="49">
        <f>IF(D11="","-",+C55+1)</f>
        <v>2065</v>
      </c>
      <c r="D56" s="54">
        <f>IF(F55+SUM(E$17:E55)=D$10,F55,D$10-SUM(E$17:E55))</f>
        <v>0</v>
      </c>
      <c r="E56" s="55">
        <f t="shared" si="5"/>
        <v>0</v>
      </c>
      <c r="F56" s="54">
        <f t="shared" si="6"/>
        <v>0</v>
      </c>
      <c r="G56" s="56">
        <f t="shared" si="7"/>
        <v>0</v>
      </c>
      <c r="H56" s="41">
        <f t="shared" si="8"/>
        <v>0</v>
      </c>
      <c r="I56" s="51">
        <f t="shared" si="1"/>
        <v>0</v>
      </c>
      <c r="J56" s="51"/>
      <c r="K56" s="112"/>
      <c r="L56" s="53">
        <f t="shared" si="2"/>
        <v>0</v>
      </c>
      <c r="M56" s="112"/>
      <c r="N56" s="53">
        <f t="shared" si="3"/>
        <v>0</v>
      </c>
      <c r="O56" s="53">
        <f t="shared" si="4"/>
        <v>0</v>
      </c>
      <c r="P56" s="1"/>
    </row>
    <row r="57" spans="2:16" ht="12.5">
      <c r="B57" t="str">
        <f t="shared" si="0"/>
        <v/>
      </c>
      <c r="C57" s="49">
        <f>IF(D11="","-",+C56+1)</f>
        <v>2066</v>
      </c>
      <c r="D57" s="54">
        <f>IF(F56+SUM(E$17:E56)=D$10,F56,D$10-SUM(E$17:E56))</f>
        <v>0</v>
      </c>
      <c r="E57" s="55">
        <f t="shared" si="5"/>
        <v>0</v>
      </c>
      <c r="F57" s="54">
        <f t="shared" si="6"/>
        <v>0</v>
      </c>
      <c r="G57" s="56">
        <f t="shared" si="7"/>
        <v>0</v>
      </c>
      <c r="H57" s="41">
        <f t="shared" si="8"/>
        <v>0</v>
      </c>
      <c r="I57" s="51">
        <f t="shared" si="1"/>
        <v>0</v>
      </c>
      <c r="J57" s="51"/>
      <c r="K57" s="112"/>
      <c r="L57" s="53">
        <f t="shared" si="2"/>
        <v>0</v>
      </c>
      <c r="M57" s="112"/>
      <c r="N57" s="53">
        <f t="shared" si="3"/>
        <v>0</v>
      </c>
      <c r="O57" s="53">
        <f t="shared" si="4"/>
        <v>0</v>
      </c>
      <c r="P57" s="1"/>
    </row>
    <row r="58" spans="2:16" ht="12.5">
      <c r="B58" t="str">
        <f t="shared" si="0"/>
        <v/>
      </c>
      <c r="C58" s="49">
        <f>IF(D11="","-",+C57+1)</f>
        <v>2067</v>
      </c>
      <c r="D58" s="54">
        <f>IF(F57+SUM(E$17:E57)=D$10,F57,D$10-SUM(E$17:E57))</f>
        <v>0</v>
      </c>
      <c r="E58" s="55">
        <f t="shared" si="5"/>
        <v>0</v>
      </c>
      <c r="F58" s="54">
        <f t="shared" si="6"/>
        <v>0</v>
      </c>
      <c r="G58" s="56">
        <f t="shared" si="7"/>
        <v>0</v>
      </c>
      <c r="H58" s="41">
        <f t="shared" si="8"/>
        <v>0</v>
      </c>
      <c r="I58" s="51">
        <f t="shared" si="1"/>
        <v>0</v>
      </c>
      <c r="J58" s="51"/>
      <c r="K58" s="112"/>
      <c r="L58" s="53">
        <f t="shared" si="2"/>
        <v>0</v>
      </c>
      <c r="M58" s="112"/>
      <c r="N58" s="53">
        <f t="shared" si="3"/>
        <v>0</v>
      </c>
      <c r="O58" s="53">
        <f t="shared" si="4"/>
        <v>0</v>
      </c>
      <c r="P58" s="1"/>
    </row>
    <row r="59" spans="2:16" ht="12.5">
      <c r="B59" t="str">
        <f t="shared" si="0"/>
        <v/>
      </c>
      <c r="C59" s="49">
        <f>IF(D11="","-",+C58+1)</f>
        <v>2068</v>
      </c>
      <c r="D59" s="54">
        <f>IF(F58+SUM(E$17:E58)=D$10,F58,D$10-SUM(E$17:E58))</f>
        <v>0</v>
      </c>
      <c r="E59" s="55">
        <f t="shared" si="5"/>
        <v>0</v>
      </c>
      <c r="F59" s="54">
        <f t="shared" si="6"/>
        <v>0</v>
      </c>
      <c r="G59" s="56">
        <f t="shared" si="7"/>
        <v>0</v>
      </c>
      <c r="H59" s="41">
        <f t="shared" si="8"/>
        <v>0</v>
      </c>
      <c r="I59" s="51">
        <f t="shared" si="1"/>
        <v>0</v>
      </c>
      <c r="J59" s="51"/>
      <c r="K59" s="112"/>
      <c r="L59" s="53">
        <f t="shared" si="2"/>
        <v>0</v>
      </c>
      <c r="M59" s="112"/>
      <c r="N59" s="53">
        <f t="shared" si="3"/>
        <v>0</v>
      </c>
      <c r="O59" s="53">
        <f t="shared" si="4"/>
        <v>0</v>
      </c>
      <c r="P59" s="1"/>
    </row>
    <row r="60" spans="2:16" ht="12.5">
      <c r="B60" t="str">
        <f t="shared" si="0"/>
        <v/>
      </c>
      <c r="C60" s="49">
        <f>IF(D11="","-",+C59+1)</f>
        <v>2069</v>
      </c>
      <c r="D60" s="54">
        <f>IF(F59+SUM(E$17:E59)=D$10,F59,D$10-SUM(E$17:E59))</f>
        <v>0</v>
      </c>
      <c r="E60" s="55">
        <f t="shared" si="5"/>
        <v>0</v>
      </c>
      <c r="F60" s="54">
        <f t="shared" si="6"/>
        <v>0</v>
      </c>
      <c r="G60" s="56">
        <f t="shared" si="7"/>
        <v>0</v>
      </c>
      <c r="H60" s="41">
        <f t="shared" si="8"/>
        <v>0</v>
      </c>
      <c r="I60" s="51">
        <f t="shared" si="1"/>
        <v>0</v>
      </c>
      <c r="J60" s="51"/>
      <c r="K60" s="112"/>
      <c r="L60" s="53">
        <f t="shared" si="2"/>
        <v>0</v>
      </c>
      <c r="M60" s="112"/>
      <c r="N60" s="53">
        <f t="shared" si="3"/>
        <v>0</v>
      </c>
      <c r="O60" s="53">
        <f t="shared" si="4"/>
        <v>0</v>
      </c>
      <c r="P60" s="1"/>
    </row>
    <row r="61" spans="2:16" ht="12.5">
      <c r="B61" t="str">
        <f t="shared" si="0"/>
        <v/>
      </c>
      <c r="C61" s="49">
        <f>IF(D11="","-",+C60+1)</f>
        <v>2070</v>
      </c>
      <c r="D61" s="54">
        <f>IF(F60+SUM(E$17:E60)=D$10,F60,D$10-SUM(E$17:E60))</f>
        <v>0</v>
      </c>
      <c r="E61" s="55">
        <f t="shared" si="5"/>
        <v>0</v>
      </c>
      <c r="F61" s="54">
        <f t="shared" si="6"/>
        <v>0</v>
      </c>
      <c r="G61" s="57">
        <f t="shared" si="7"/>
        <v>0</v>
      </c>
      <c r="H61" s="41">
        <f t="shared" si="8"/>
        <v>0</v>
      </c>
      <c r="I61" s="51">
        <f t="shared" si="1"/>
        <v>0</v>
      </c>
      <c r="J61" s="51"/>
      <c r="K61" s="112"/>
      <c r="L61" s="53">
        <f t="shared" si="2"/>
        <v>0</v>
      </c>
      <c r="M61" s="112"/>
      <c r="N61" s="53">
        <f t="shared" si="3"/>
        <v>0</v>
      </c>
      <c r="O61" s="53">
        <f t="shared" si="4"/>
        <v>0</v>
      </c>
      <c r="P61" s="1"/>
    </row>
    <row r="62" spans="2:16" ht="12.5">
      <c r="B62" t="str">
        <f t="shared" si="0"/>
        <v/>
      </c>
      <c r="C62" s="49">
        <f>IF(D11="","-",+C61+1)</f>
        <v>2071</v>
      </c>
      <c r="D62" s="54">
        <f>IF(F61+SUM(E$17:E61)=D$10,F61,D$10-SUM(E$17:E61))</f>
        <v>0</v>
      </c>
      <c r="E62" s="55">
        <f t="shared" si="5"/>
        <v>0</v>
      </c>
      <c r="F62" s="54">
        <f t="shared" si="6"/>
        <v>0</v>
      </c>
      <c r="G62" s="57">
        <f t="shared" si="7"/>
        <v>0</v>
      </c>
      <c r="H62" s="41">
        <f t="shared" si="8"/>
        <v>0</v>
      </c>
      <c r="I62" s="51">
        <f t="shared" si="1"/>
        <v>0</v>
      </c>
      <c r="J62" s="51"/>
      <c r="K62" s="112"/>
      <c r="L62" s="53">
        <f t="shared" si="2"/>
        <v>0</v>
      </c>
      <c r="M62" s="112"/>
      <c r="N62" s="53">
        <f t="shared" si="3"/>
        <v>0</v>
      </c>
      <c r="O62" s="53">
        <f t="shared" si="4"/>
        <v>0</v>
      </c>
      <c r="P62" s="1"/>
    </row>
    <row r="63" spans="2:16" ht="12.5">
      <c r="B63" t="str">
        <f t="shared" si="0"/>
        <v/>
      </c>
      <c r="C63" s="49">
        <f>IF(D11="","-",+C62+1)</f>
        <v>2072</v>
      </c>
      <c r="D63" s="54">
        <f>IF(F62+SUM(E$17:E62)=D$10,F62,D$10-SUM(E$17:E62))</f>
        <v>0</v>
      </c>
      <c r="E63" s="55">
        <f t="shared" si="5"/>
        <v>0</v>
      </c>
      <c r="F63" s="54">
        <f t="shared" si="6"/>
        <v>0</v>
      </c>
      <c r="G63" s="57">
        <f t="shared" si="7"/>
        <v>0</v>
      </c>
      <c r="H63" s="41">
        <f t="shared" si="8"/>
        <v>0</v>
      </c>
      <c r="I63" s="51">
        <f t="shared" si="1"/>
        <v>0</v>
      </c>
      <c r="J63" s="51"/>
      <c r="K63" s="112"/>
      <c r="L63" s="53">
        <f t="shared" si="2"/>
        <v>0</v>
      </c>
      <c r="M63" s="112"/>
      <c r="N63" s="53">
        <f t="shared" si="3"/>
        <v>0</v>
      </c>
      <c r="O63" s="53">
        <f t="shared" si="4"/>
        <v>0</v>
      </c>
      <c r="P63" s="1"/>
    </row>
    <row r="64" spans="2:16" ht="12.5">
      <c r="B64" t="str">
        <f t="shared" si="0"/>
        <v/>
      </c>
      <c r="C64" s="49">
        <f>IF(D11="","-",+C63+1)</f>
        <v>2073</v>
      </c>
      <c r="D64" s="54">
        <f>IF(F63+SUM(E$17:E63)=D$10,F63,D$10-SUM(E$17:E63))</f>
        <v>0</v>
      </c>
      <c r="E64" s="55">
        <f t="shared" si="5"/>
        <v>0</v>
      </c>
      <c r="F64" s="54">
        <f t="shared" si="6"/>
        <v>0</v>
      </c>
      <c r="G64" s="57">
        <f t="shared" si="7"/>
        <v>0</v>
      </c>
      <c r="H64" s="41">
        <f t="shared" si="8"/>
        <v>0</v>
      </c>
      <c r="I64" s="51">
        <f t="shared" si="1"/>
        <v>0</v>
      </c>
      <c r="J64" s="51"/>
      <c r="K64" s="112"/>
      <c r="L64" s="53">
        <f t="shared" si="2"/>
        <v>0</v>
      </c>
      <c r="M64" s="112"/>
      <c r="N64" s="53">
        <f t="shared" si="3"/>
        <v>0</v>
      </c>
      <c r="O64" s="53">
        <f t="shared" si="4"/>
        <v>0</v>
      </c>
      <c r="P64" s="1"/>
    </row>
    <row r="65" spans="2:16" ht="12.5">
      <c r="B65" t="str">
        <f t="shared" si="0"/>
        <v/>
      </c>
      <c r="C65" s="49">
        <f>IF(D11="","-",+C64+1)</f>
        <v>2074</v>
      </c>
      <c r="D65" s="54">
        <f>IF(F64+SUM(E$17:E64)=D$10,F64,D$10-SUM(E$17:E64))</f>
        <v>0</v>
      </c>
      <c r="E65" s="55">
        <f t="shared" si="5"/>
        <v>0</v>
      </c>
      <c r="F65" s="54">
        <f t="shared" si="6"/>
        <v>0</v>
      </c>
      <c r="G65" s="57">
        <f t="shared" si="7"/>
        <v>0</v>
      </c>
      <c r="H65" s="41">
        <f t="shared" si="8"/>
        <v>0</v>
      </c>
      <c r="I65" s="51">
        <f t="shared" si="1"/>
        <v>0</v>
      </c>
      <c r="J65" s="51"/>
      <c r="K65" s="112"/>
      <c r="L65" s="53">
        <f t="shared" si="2"/>
        <v>0</v>
      </c>
      <c r="M65" s="112"/>
      <c r="N65" s="53">
        <f t="shared" si="3"/>
        <v>0</v>
      </c>
      <c r="O65" s="53">
        <f t="shared" si="4"/>
        <v>0</v>
      </c>
      <c r="P65" s="1"/>
    </row>
    <row r="66" spans="2:16" ht="12.5">
      <c r="B66" t="str">
        <f t="shared" si="0"/>
        <v/>
      </c>
      <c r="C66" s="49">
        <f>IF(D11="","-",+C65+1)</f>
        <v>2075</v>
      </c>
      <c r="D66" s="54">
        <f>IF(F65+SUM(E$17:E65)=D$10,F65,D$10-SUM(E$17:E65))</f>
        <v>0</v>
      </c>
      <c r="E66" s="55">
        <f t="shared" si="5"/>
        <v>0</v>
      </c>
      <c r="F66" s="54">
        <f t="shared" si="6"/>
        <v>0</v>
      </c>
      <c r="G66" s="57">
        <f t="shared" si="7"/>
        <v>0</v>
      </c>
      <c r="H66" s="41">
        <f t="shared" si="8"/>
        <v>0</v>
      </c>
      <c r="I66" s="51">
        <f t="shared" si="1"/>
        <v>0</v>
      </c>
      <c r="J66" s="51"/>
      <c r="K66" s="112"/>
      <c r="L66" s="53">
        <f t="shared" si="2"/>
        <v>0</v>
      </c>
      <c r="M66" s="112"/>
      <c r="N66" s="53">
        <f t="shared" si="3"/>
        <v>0</v>
      </c>
      <c r="O66" s="53">
        <f t="shared" si="4"/>
        <v>0</v>
      </c>
      <c r="P66" s="1"/>
    </row>
    <row r="67" spans="2:16" ht="12.5">
      <c r="B67" t="str">
        <f t="shared" si="0"/>
        <v/>
      </c>
      <c r="C67" s="49">
        <f>IF(D11="","-",+C66+1)</f>
        <v>2076</v>
      </c>
      <c r="D67" s="54">
        <f>IF(F66+SUM(E$17:E66)=D$10,F66,D$10-SUM(E$17:E66))</f>
        <v>0</v>
      </c>
      <c r="E67" s="55">
        <f t="shared" si="5"/>
        <v>0</v>
      </c>
      <c r="F67" s="54">
        <f t="shared" si="6"/>
        <v>0</v>
      </c>
      <c r="G67" s="57">
        <f t="shared" si="7"/>
        <v>0</v>
      </c>
      <c r="H67" s="41">
        <f t="shared" si="8"/>
        <v>0</v>
      </c>
      <c r="I67" s="51">
        <f t="shared" si="1"/>
        <v>0</v>
      </c>
      <c r="J67" s="51"/>
      <c r="K67" s="112"/>
      <c r="L67" s="53">
        <f t="shared" si="2"/>
        <v>0</v>
      </c>
      <c r="M67" s="112"/>
      <c r="N67" s="53">
        <f t="shared" si="3"/>
        <v>0</v>
      </c>
      <c r="O67" s="53">
        <f t="shared" si="4"/>
        <v>0</v>
      </c>
      <c r="P67" s="1"/>
    </row>
    <row r="68" spans="2:16" ht="12.5">
      <c r="B68" t="str">
        <f t="shared" si="0"/>
        <v/>
      </c>
      <c r="C68" s="49">
        <f>IF(D11="","-",+C67+1)</f>
        <v>2077</v>
      </c>
      <c r="D68" s="54">
        <f>IF(F67+SUM(E$17:E67)=D$10,F67,D$10-SUM(E$17:E67))</f>
        <v>0</v>
      </c>
      <c r="E68" s="55">
        <f t="shared" si="5"/>
        <v>0</v>
      </c>
      <c r="F68" s="54">
        <f t="shared" si="6"/>
        <v>0</v>
      </c>
      <c r="G68" s="57">
        <f t="shared" si="7"/>
        <v>0</v>
      </c>
      <c r="H68" s="41">
        <f t="shared" si="8"/>
        <v>0</v>
      </c>
      <c r="I68" s="51">
        <f t="shared" si="1"/>
        <v>0</v>
      </c>
      <c r="J68" s="51"/>
      <c r="K68" s="112"/>
      <c r="L68" s="53">
        <f t="shared" si="2"/>
        <v>0</v>
      </c>
      <c r="M68" s="112"/>
      <c r="N68" s="53">
        <f t="shared" si="3"/>
        <v>0</v>
      </c>
      <c r="O68" s="53">
        <f t="shared" si="4"/>
        <v>0</v>
      </c>
      <c r="P68" s="1"/>
    </row>
    <row r="69" spans="2:16" ht="12.5">
      <c r="B69" t="str">
        <f t="shared" si="0"/>
        <v/>
      </c>
      <c r="C69" s="49">
        <f>IF(D11="","-",+C68+1)</f>
        <v>2078</v>
      </c>
      <c r="D69" s="54">
        <f>IF(F68+SUM(E$17:E68)=D$10,F68,D$10-SUM(E$17:E68))</f>
        <v>0</v>
      </c>
      <c r="E69" s="55">
        <f t="shared" si="5"/>
        <v>0</v>
      </c>
      <c r="F69" s="54">
        <f t="shared" si="6"/>
        <v>0</v>
      </c>
      <c r="G69" s="57">
        <f t="shared" si="7"/>
        <v>0</v>
      </c>
      <c r="H69" s="41">
        <f t="shared" si="8"/>
        <v>0</v>
      </c>
      <c r="I69" s="51">
        <f t="shared" si="1"/>
        <v>0</v>
      </c>
      <c r="J69" s="51"/>
      <c r="K69" s="112"/>
      <c r="L69" s="53">
        <f t="shared" si="2"/>
        <v>0</v>
      </c>
      <c r="M69" s="112"/>
      <c r="N69" s="53">
        <f t="shared" si="3"/>
        <v>0</v>
      </c>
      <c r="O69" s="53">
        <f t="shared" si="4"/>
        <v>0</v>
      </c>
      <c r="P69" s="1"/>
    </row>
    <row r="70" spans="2:16" ht="12.5">
      <c r="B70" t="str">
        <f t="shared" si="0"/>
        <v/>
      </c>
      <c r="C70" s="49">
        <f>IF(D11="","-",+C69+1)</f>
        <v>2079</v>
      </c>
      <c r="D70" s="54">
        <f>IF(F69+SUM(E$17:E69)=D$10,F69,D$10-SUM(E$17:E69))</f>
        <v>0</v>
      </c>
      <c r="E70" s="55">
        <f t="shared" si="5"/>
        <v>0</v>
      </c>
      <c r="F70" s="54">
        <f t="shared" si="6"/>
        <v>0</v>
      </c>
      <c r="G70" s="57">
        <f t="shared" si="7"/>
        <v>0</v>
      </c>
      <c r="H70" s="41">
        <f t="shared" si="8"/>
        <v>0</v>
      </c>
      <c r="I70" s="51">
        <f t="shared" si="1"/>
        <v>0</v>
      </c>
      <c r="J70" s="51"/>
      <c r="K70" s="112"/>
      <c r="L70" s="53">
        <f t="shared" si="2"/>
        <v>0</v>
      </c>
      <c r="M70" s="112"/>
      <c r="N70" s="53">
        <f t="shared" si="3"/>
        <v>0</v>
      </c>
      <c r="O70" s="53">
        <f t="shared" si="4"/>
        <v>0</v>
      </c>
      <c r="P70" s="1"/>
    </row>
    <row r="71" spans="2:16" ht="12.5">
      <c r="B71" t="str">
        <f t="shared" si="0"/>
        <v/>
      </c>
      <c r="C71" s="49">
        <f>IF(D11="","-",+C70+1)</f>
        <v>2080</v>
      </c>
      <c r="D71" s="54">
        <f>IF(F70+SUM(E$17:E70)=D$10,F70,D$10-SUM(E$17:E70))</f>
        <v>0</v>
      </c>
      <c r="E71" s="55">
        <f t="shared" si="5"/>
        <v>0</v>
      </c>
      <c r="F71" s="54">
        <f t="shared" si="6"/>
        <v>0</v>
      </c>
      <c r="G71" s="57">
        <f t="shared" si="7"/>
        <v>0</v>
      </c>
      <c r="H71" s="41">
        <f t="shared" si="8"/>
        <v>0</v>
      </c>
      <c r="I71" s="51">
        <f t="shared" si="1"/>
        <v>0</v>
      </c>
      <c r="J71" s="51"/>
      <c r="K71" s="112"/>
      <c r="L71" s="53">
        <f t="shared" si="2"/>
        <v>0</v>
      </c>
      <c r="M71" s="112"/>
      <c r="N71" s="53">
        <f t="shared" si="3"/>
        <v>0</v>
      </c>
      <c r="O71" s="53">
        <f t="shared" si="4"/>
        <v>0</v>
      </c>
      <c r="P71" s="1"/>
    </row>
    <row r="72" spans="2:16" ht="12.5">
      <c r="C72" s="49">
        <f>IF(D12="","-",+C71+1)</f>
        <v>2081</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2082</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45710837.955059864</v>
      </c>
      <c r="F74" s="13"/>
      <c r="G74" s="13">
        <f>SUM(G17:G73)</f>
        <v>120395621.61078982</v>
      </c>
      <c r="H74" s="13">
        <f>SUM(H17:H73)</f>
        <v>120395621.61078982</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27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5">
      <c r="C89" s="6"/>
      <c r="D89" s="2"/>
      <c r="E89" s="1"/>
      <c r="F89" s="1"/>
      <c r="G89" s="1"/>
      <c r="H89" s="1"/>
      <c r="I89" s="20"/>
      <c r="J89" s="20"/>
      <c r="K89" s="106"/>
      <c r="L89" s="107" t="s">
        <v>254</v>
      </c>
      <c r="M89" s="69">
        <f>IF(J93&lt;D11,0,VLOOKUP(J93,C100:P155,6))</f>
        <v>0</v>
      </c>
      <c r="N89" s="69">
        <f>IF(J93&lt;D11,0,VLOOKUP(J93,C100:P155,7))</f>
        <v>0</v>
      </c>
      <c r="O89" s="70">
        <f>+N89-M89</f>
        <v>0</v>
      </c>
      <c r="P89" s="1"/>
    </row>
    <row r="90" spans="1:16" ht="13.5" thickBot="1">
      <c r="C90" s="25" t="s">
        <v>82</v>
      </c>
      <c r="D90" s="96" t="str">
        <f>+D7</f>
        <v>Riverside Station 138 kV Breakers</v>
      </c>
      <c r="E90" s="1"/>
      <c r="F90" s="1"/>
      <c r="G90" s="1"/>
      <c r="H90" s="1"/>
      <c r="I90" s="3"/>
      <c r="J90" s="3"/>
      <c r="K90" s="108"/>
      <c r="L90" s="109" t="s">
        <v>135</v>
      </c>
      <c r="M90" s="72">
        <f>+M89-M88</f>
        <v>0</v>
      </c>
      <c r="N90" s="72">
        <f>+N89-N88</f>
        <v>0</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TP2019245</v>
      </c>
      <c r="E92" s="75"/>
      <c r="F92" s="75"/>
      <c r="G92" s="75"/>
      <c r="H92" s="75"/>
      <c r="I92" s="75"/>
      <c r="J92" s="75"/>
    </row>
    <row r="93" spans="1:16" ht="13">
      <c r="C93" s="34" t="s">
        <v>49</v>
      </c>
      <c r="D93" s="85">
        <v>0</v>
      </c>
      <c r="E93" s="1" t="s">
        <v>84</v>
      </c>
      <c r="H93" s="2"/>
      <c r="I93" s="2"/>
      <c r="J93" s="36">
        <f>+'OKT.WS.G.BPU.ATRR.True-up'!M16</f>
        <v>2024</v>
      </c>
      <c r="K93" s="33"/>
      <c r="L93" s="13" t="s">
        <v>85</v>
      </c>
      <c r="P93" s="1"/>
    </row>
    <row r="94" spans="1:16" ht="12.5">
      <c r="C94" s="34" t="s">
        <v>52</v>
      </c>
      <c r="D94" s="85">
        <f>IF(D11="","",D11)</f>
        <v>2026</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5</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0</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2.5">
      <c r="B100" t="str">
        <f t="shared" ref="B100:B155" si="9">IF(D100=F99,"","IU")</f>
        <v>IU</v>
      </c>
      <c r="C100" s="49">
        <f>IF(D94= "","-",D94)</f>
        <v>2026</v>
      </c>
      <c r="D100" s="11">
        <f>IF(D94=C100,0,IF(D93&lt;100000,0,D93))</f>
        <v>0</v>
      </c>
      <c r="E100" s="56">
        <f>IF(D93&lt;100000,0,J$97/12*(12-D95))</f>
        <v>0</v>
      </c>
      <c r="F100" s="54">
        <f>IF(D94=C100,+D93-E100,+D100-E100)</f>
        <v>0</v>
      </c>
      <c r="G100" s="81">
        <f>+(F100+D100)/2</f>
        <v>0</v>
      </c>
      <c r="H100" s="81">
        <f t="shared" ref="H100:H155" si="10">+J$95*G100+E100</f>
        <v>0</v>
      </c>
      <c r="I100" s="81">
        <f>+J$96*G100+E100</f>
        <v>0</v>
      </c>
      <c r="J100" s="53">
        <f t="shared" ref="J100:J131" si="11">+I100-H100</f>
        <v>0</v>
      </c>
      <c r="K100" s="53"/>
      <c r="L100" s="111"/>
      <c r="M100" s="52">
        <f t="shared" ref="M100:M131" si="12">IF(L100&lt;&gt;0,+H100-L100,0)</f>
        <v>0</v>
      </c>
      <c r="N100" s="111"/>
      <c r="O100" s="52">
        <f t="shared" ref="O100:O131" si="13">IF(N100&lt;&gt;0,+I100-N100,0)</f>
        <v>0</v>
      </c>
      <c r="P100" s="52">
        <f t="shared" ref="P100:P131" si="14">+O100-M100</f>
        <v>0</v>
      </c>
    </row>
    <row r="101" spans="1:16" ht="12.5">
      <c r="B101" t="str">
        <f t="shared" si="9"/>
        <v/>
      </c>
      <c r="C101" s="49">
        <f>IF(D94="","-",+C100+1)</f>
        <v>2027</v>
      </c>
      <c r="D101" s="11">
        <f>IF(F100+SUM(E$100:E100)=D$93,F100,D$93-SUM(E$100:E100))</f>
        <v>0</v>
      </c>
      <c r="E101" s="55">
        <f t="shared" ref="E101:E155" si="15">IF(+J$97&lt;F100,J$97,D101)</f>
        <v>0</v>
      </c>
      <c r="F101" s="54">
        <f t="shared" ref="F101:F155" si="16">+D101-E101</f>
        <v>0</v>
      </c>
      <c r="G101" s="54">
        <f t="shared" ref="G101:G155" si="17">+(F101+D101)/2</f>
        <v>0</v>
      </c>
      <c r="H101" s="110">
        <f t="shared" si="10"/>
        <v>0</v>
      </c>
      <c r="I101" s="119">
        <f t="shared" ref="I101:I155" si="18">+J$96*G101+E101</f>
        <v>0</v>
      </c>
      <c r="J101" s="53">
        <f t="shared" si="11"/>
        <v>0</v>
      </c>
      <c r="K101" s="53"/>
      <c r="L101" s="112"/>
      <c r="M101" s="53">
        <f t="shared" si="12"/>
        <v>0</v>
      </c>
      <c r="N101" s="112"/>
      <c r="O101" s="53">
        <f t="shared" si="13"/>
        <v>0</v>
      </c>
      <c r="P101" s="53">
        <f t="shared" si="14"/>
        <v>0</v>
      </c>
    </row>
    <row r="102" spans="1:16" ht="12.5">
      <c r="B102" t="str">
        <f t="shared" si="9"/>
        <v/>
      </c>
      <c r="C102" s="49">
        <f>IF(D94="","-",+C101+1)</f>
        <v>2028</v>
      </c>
      <c r="D102" s="11">
        <f>IF(F101+SUM(E$100:E101)=D$93,F101,D$93-SUM(E$100:E101))</f>
        <v>0</v>
      </c>
      <c r="E102" s="55">
        <f t="shared" si="15"/>
        <v>0</v>
      </c>
      <c r="F102" s="54">
        <f t="shared" si="16"/>
        <v>0</v>
      </c>
      <c r="G102" s="54">
        <f t="shared" si="17"/>
        <v>0</v>
      </c>
      <c r="H102" s="110">
        <f t="shared" si="10"/>
        <v>0</v>
      </c>
      <c r="I102" s="119">
        <f t="shared" si="18"/>
        <v>0</v>
      </c>
      <c r="J102" s="53">
        <f t="shared" si="11"/>
        <v>0</v>
      </c>
      <c r="K102" s="53"/>
      <c r="L102" s="112"/>
      <c r="M102" s="53">
        <f t="shared" si="12"/>
        <v>0</v>
      </c>
      <c r="N102" s="112"/>
      <c r="O102" s="53">
        <f t="shared" si="13"/>
        <v>0</v>
      </c>
      <c r="P102" s="53">
        <f t="shared" si="14"/>
        <v>0</v>
      </c>
    </row>
    <row r="103" spans="1:16" ht="12.5">
      <c r="B103" t="str">
        <f t="shared" si="9"/>
        <v/>
      </c>
      <c r="C103" s="49">
        <f>IF(D94="","-",+C102+1)</f>
        <v>2029</v>
      </c>
      <c r="D103" s="11">
        <f>IF(F102+SUM(E$100:E102)=D$93,F102,D$93-SUM(E$100:E102))</f>
        <v>0</v>
      </c>
      <c r="E103" s="55">
        <f t="shared" si="15"/>
        <v>0</v>
      </c>
      <c r="F103" s="54">
        <f t="shared" si="16"/>
        <v>0</v>
      </c>
      <c r="G103" s="54">
        <f t="shared" si="17"/>
        <v>0</v>
      </c>
      <c r="H103" s="110">
        <f t="shared" si="10"/>
        <v>0</v>
      </c>
      <c r="I103" s="119">
        <f t="shared" si="18"/>
        <v>0</v>
      </c>
      <c r="J103" s="53">
        <f t="shared" si="11"/>
        <v>0</v>
      </c>
      <c r="K103" s="53"/>
      <c r="L103" s="112"/>
      <c r="M103" s="53">
        <f t="shared" si="12"/>
        <v>0</v>
      </c>
      <c r="N103" s="112"/>
      <c r="O103" s="53">
        <f t="shared" si="13"/>
        <v>0</v>
      </c>
      <c r="P103" s="53">
        <f t="shared" si="14"/>
        <v>0</v>
      </c>
    </row>
    <row r="104" spans="1:16" ht="12.5">
      <c r="B104" t="str">
        <f t="shared" si="9"/>
        <v/>
      </c>
      <c r="C104" s="49">
        <f>IF(D94="","-",+C103+1)</f>
        <v>2030</v>
      </c>
      <c r="D104" s="11">
        <f>IF(F103+SUM(E$100:E103)=D$93,F103,D$93-SUM(E$100:E103))</f>
        <v>0</v>
      </c>
      <c r="E104" s="55">
        <f t="shared" si="15"/>
        <v>0</v>
      </c>
      <c r="F104" s="54">
        <f t="shared" si="16"/>
        <v>0</v>
      </c>
      <c r="G104" s="54">
        <f t="shared" si="17"/>
        <v>0</v>
      </c>
      <c r="H104" s="110">
        <f t="shared" si="10"/>
        <v>0</v>
      </c>
      <c r="I104" s="119">
        <f t="shared" si="18"/>
        <v>0</v>
      </c>
      <c r="J104" s="53">
        <f t="shared" si="11"/>
        <v>0</v>
      </c>
      <c r="K104" s="53"/>
      <c r="L104" s="112"/>
      <c r="M104" s="53">
        <f t="shared" si="12"/>
        <v>0</v>
      </c>
      <c r="N104" s="112"/>
      <c r="O104" s="53">
        <f t="shared" si="13"/>
        <v>0</v>
      </c>
      <c r="P104" s="53">
        <f t="shared" si="14"/>
        <v>0</v>
      </c>
    </row>
    <row r="105" spans="1:16" ht="12.5">
      <c r="B105" t="str">
        <f t="shared" si="9"/>
        <v/>
      </c>
      <c r="C105" s="49">
        <f>IF(D94="","-",+C104+1)</f>
        <v>2031</v>
      </c>
      <c r="D105" s="11">
        <f>IF(F104+SUM(E$100:E104)=D$93,F104,D$93-SUM(E$100:E104))</f>
        <v>0</v>
      </c>
      <c r="E105" s="55">
        <f t="shared" si="15"/>
        <v>0</v>
      </c>
      <c r="F105" s="54">
        <f t="shared" si="16"/>
        <v>0</v>
      </c>
      <c r="G105" s="54">
        <f t="shared" si="17"/>
        <v>0</v>
      </c>
      <c r="H105" s="110">
        <f t="shared" si="10"/>
        <v>0</v>
      </c>
      <c r="I105" s="119">
        <f t="shared" si="18"/>
        <v>0</v>
      </c>
      <c r="J105" s="53">
        <f t="shared" si="11"/>
        <v>0</v>
      </c>
      <c r="K105" s="53"/>
      <c r="L105" s="112"/>
      <c r="M105" s="53">
        <f t="shared" si="12"/>
        <v>0</v>
      </c>
      <c r="N105" s="112"/>
      <c r="O105" s="53">
        <f t="shared" si="13"/>
        <v>0</v>
      </c>
      <c r="P105" s="53">
        <f t="shared" si="14"/>
        <v>0</v>
      </c>
    </row>
    <row r="106" spans="1:16" ht="12.5">
      <c r="B106" t="str">
        <f t="shared" si="9"/>
        <v/>
      </c>
      <c r="C106" s="49">
        <f>IF(D94="","-",+C105+1)</f>
        <v>2032</v>
      </c>
      <c r="D106" s="11">
        <f>IF(F105+SUM(E$100:E105)=D$93,F105,D$93-SUM(E$100:E105))</f>
        <v>0</v>
      </c>
      <c r="E106" s="55">
        <f t="shared" si="15"/>
        <v>0</v>
      </c>
      <c r="F106" s="54">
        <f t="shared" si="16"/>
        <v>0</v>
      </c>
      <c r="G106" s="54">
        <f t="shared" si="17"/>
        <v>0</v>
      </c>
      <c r="H106" s="110">
        <f t="shared" si="10"/>
        <v>0</v>
      </c>
      <c r="I106" s="119">
        <f t="shared" si="18"/>
        <v>0</v>
      </c>
      <c r="J106" s="53">
        <f t="shared" si="11"/>
        <v>0</v>
      </c>
      <c r="K106" s="53"/>
      <c r="L106" s="112"/>
      <c r="M106" s="53">
        <f t="shared" si="12"/>
        <v>0</v>
      </c>
      <c r="N106" s="112"/>
      <c r="O106" s="53">
        <f t="shared" si="13"/>
        <v>0</v>
      </c>
      <c r="P106" s="53">
        <f t="shared" si="14"/>
        <v>0</v>
      </c>
    </row>
    <row r="107" spans="1:16" ht="12.5">
      <c r="B107" t="str">
        <f t="shared" si="9"/>
        <v/>
      </c>
      <c r="C107" s="49">
        <f>IF(D94="","-",+C106+1)</f>
        <v>2033</v>
      </c>
      <c r="D107" s="11">
        <f>IF(F106+SUM(E$100:E106)=D$93,F106,D$93-SUM(E$100:E106))</f>
        <v>0</v>
      </c>
      <c r="E107" s="55">
        <f t="shared" si="15"/>
        <v>0</v>
      </c>
      <c r="F107" s="54">
        <f t="shared" si="16"/>
        <v>0</v>
      </c>
      <c r="G107" s="54">
        <f t="shared" si="17"/>
        <v>0</v>
      </c>
      <c r="H107" s="110">
        <f t="shared" si="10"/>
        <v>0</v>
      </c>
      <c r="I107" s="119">
        <f t="shared" si="18"/>
        <v>0</v>
      </c>
      <c r="J107" s="53">
        <f t="shared" si="11"/>
        <v>0</v>
      </c>
      <c r="K107" s="53"/>
      <c r="L107" s="112"/>
      <c r="M107" s="53">
        <f t="shared" si="12"/>
        <v>0</v>
      </c>
      <c r="N107" s="112"/>
      <c r="O107" s="53">
        <f t="shared" si="13"/>
        <v>0</v>
      </c>
      <c r="P107" s="53">
        <f t="shared" si="14"/>
        <v>0</v>
      </c>
    </row>
    <row r="108" spans="1:16" ht="12.5">
      <c r="B108" t="str">
        <f t="shared" si="9"/>
        <v/>
      </c>
      <c r="C108" s="49">
        <f>IF(D94="","-",+C107+1)</f>
        <v>2034</v>
      </c>
      <c r="D108" s="11">
        <f>IF(F107+SUM(E$100:E107)=D$93,F107,D$93-SUM(E$100:E107))</f>
        <v>0</v>
      </c>
      <c r="E108" s="55">
        <f t="shared" si="15"/>
        <v>0</v>
      </c>
      <c r="F108" s="54">
        <f t="shared" si="16"/>
        <v>0</v>
      </c>
      <c r="G108" s="54">
        <f t="shared" si="17"/>
        <v>0</v>
      </c>
      <c r="H108" s="110">
        <f t="shared" si="10"/>
        <v>0</v>
      </c>
      <c r="I108" s="119">
        <f t="shared" si="18"/>
        <v>0</v>
      </c>
      <c r="J108" s="53">
        <f t="shared" si="11"/>
        <v>0</v>
      </c>
      <c r="K108" s="53"/>
      <c r="L108" s="112"/>
      <c r="M108" s="53">
        <f t="shared" si="12"/>
        <v>0</v>
      </c>
      <c r="N108" s="112"/>
      <c r="O108" s="53">
        <f t="shared" si="13"/>
        <v>0</v>
      </c>
      <c r="P108" s="53">
        <f t="shared" si="14"/>
        <v>0</v>
      </c>
    </row>
    <row r="109" spans="1:16" ht="12.5">
      <c r="B109" t="str">
        <f t="shared" si="9"/>
        <v/>
      </c>
      <c r="C109" s="49">
        <f>IF(D94="","-",+C108+1)</f>
        <v>2035</v>
      </c>
      <c r="D109" s="11">
        <f>IF(F108+SUM(E$100:E108)=D$93,F108,D$93-SUM(E$100:E108))</f>
        <v>0</v>
      </c>
      <c r="E109" s="55">
        <f t="shared" si="15"/>
        <v>0</v>
      </c>
      <c r="F109" s="54">
        <f t="shared" si="16"/>
        <v>0</v>
      </c>
      <c r="G109" s="54">
        <f t="shared" si="17"/>
        <v>0</v>
      </c>
      <c r="H109" s="110">
        <f t="shared" si="10"/>
        <v>0</v>
      </c>
      <c r="I109" s="119">
        <f t="shared" si="18"/>
        <v>0</v>
      </c>
      <c r="J109" s="53">
        <f t="shared" si="11"/>
        <v>0</v>
      </c>
      <c r="K109" s="53"/>
      <c r="L109" s="112"/>
      <c r="M109" s="53">
        <f t="shared" si="12"/>
        <v>0</v>
      </c>
      <c r="N109" s="112"/>
      <c r="O109" s="53">
        <f t="shared" si="13"/>
        <v>0</v>
      </c>
      <c r="P109" s="53">
        <f t="shared" si="14"/>
        <v>0</v>
      </c>
    </row>
    <row r="110" spans="1:16" ht="12.5">
      <c r="B110" t="str">
        <f t="shared" si="9"/>
        <v/>
      </c>
      <c r="C110" s="49">
        <f>IF(D94="","-",+C109+1)</f>
        <v>2036</v>
      </c>
      <c r="D110" s="11">
        <f>IF(F109+SUM(E$100:E109)=D$93,F109,D$93-SUM(E$100:E109))</f>
        <v>0</v>
      </c>
      <c r="E110" s="55">
        <f t="shared" si="15"/>
        <v>0</v>
      </c>
      <c r="F110" s="54">
        <f t="shared" si="16"/>
        <v>0</v>
      </c>
      <c r="G110" s="54">
        <f t="shared" si="17"/>
        <v>0</v>
      </c>
      <c r="H110" s="110">
        <f t="shared" si="10"/>
        <v>0</v>
      </c>
      <c r="I110" s="119">
        <f t="shared" si="18"/>
        <v>0</v>
      </c>
      <c r="J110" s="53">
        <f t="shared" si="11"/>
        <v>0</v>
      </c>
      <c r="K110" s="53"/>
      <c r="L110" s="112"/>
      <c r="M110" s="53">
        <f t="shared" si="12"/>
        <v>0</v>
      </c>
      <c r="N110" s="112"/>
      <c r="O110" s="53">
        <f t="shared" si="13"/>
        <v>0</v>
      </c>
      <c r="P110" s="53">
        <f t="shared" si="14"/>
        <v>0</v>
      </c>
    </row>
    <row r="111" spans="1:16" ht="12.5">
      <c r="B111" t="str">
        <f t="shared" si="9"/>
        <v/>
      </c>
      <c r="C111" s="49">
        <f>IF(D94="","-",+C110+1)</f>
        <v>2037</v>
      </c>
      <c r="D111" s="11">
        <f>IF(F110+SUM(E$100:E110)=D$93,F110,D$93-SUM(E$100:E110))</f>
        <v>0</v>
      </c>
      <c r="E111" s="55">
        <f t="shared" si="15"/>
        <v>0</v>
      </c>
      <c r="F111" s="54">
        <f t="shared" si="16"/>
        <v>0</v>
      </c>
      <c r="G111" s="54">
        <f t="shared" si="17"/>
        <v>0</v>
      </c>
      <c r="H111" s="110">
        <f t="shared" si="10"/>
        <v>0</v>
      </c>
      <c r="I111" s="119">
        <f t="shared" si="18"/>
        <v>0</v>
      </c>
      <c r="J111" s="53">
        <f t="shared" si="11"/>
        <v>0</v>
      </c>
      <c r="K111" s="53"/>
      <c r="L111" s="112"/>
      <c r="M111" s="53">
        <f t="shared" si="12"/>
        <v>0</v>
      </c>
      <c r="N111" s="112"/>
      <c r="O111" s="53">
        <f t="shared" si="13"/>
        <v>0</v>
      </c>
      <c r="P111" s="53">
        <f t="shared" si="14"/>
        <v>0</v>
      </c>
    </row>
    <row r="112" spans="1:16" ht="12.5">
      <c r="B112" t="str">
        <f t="shared" si="9"/>
        <v/>
      </c>
      <c r="C112" s="49">
        <f>IF(D94="","-",+C111+1)</f>
        <v>2038</v>
      </c>
      <c r="D112" s="11">
        <f>IF(F111+SUM(E$100:E111)=D$93,F111,D$93-SUM(E$100:E111))</f>
        <v>0</v>
      </c>
      <c r="E112" s="55">
        <f t="shared" si="15"/>
        <v>0</v>
      </c>
      <c r="F112" s="54">
        <f t="shared" si="16"/>
        <v>0</v>
      </c>
      <c r="G112" s="54">
        <f t="shared" si="17"/>
        <v>0</v>
      </c>
      <c r="H112" s="110">
        <f t="shared" si="10"/>
        <v>0</v>
      </c>
      <c r="I112" s="119">
        <f t="shared" si="18"/>
        <v>0</v>
      </c>
      <c r="J112" s="53">
        <f t="shared" si="11"/>
        <v>0</v>
      </c>
      <c r="K112" s="53"/>
      <c r="L112" s="112"/>
      <c r="M112" s="53">
        <f t="shared" si="12"/>
        <v>0</v>
      </c>
      <c r="N112" s="112"/>
      <c r="O112" s="53">
        <f t="shared" si="13"/>
        <v>0</v>
      </c>
      <c r="P112" s="53">
        <f t="shared" si="14"/>
        <v>0</v>
      </c>
    </row>
    <row r="113" spans="2:16" ht="12.5">
      <c r="B113" t="str">
        <f t="shared" si="9"/>
        <v/>
      </c>
      <c r="C113" s="49">
        <f>IF(D94="","-",+C112+1)</f>
        <v>2039</v>
      </c>
      <c r="D113" s="11">
        <f>IF(F112+SUM(E$100:E112)=D$93,F112,D$93-SUM(E$100:E112))</f>
        <v>0</v>
      </c>
      <c r="E113" s="55">
        <f t="shared" si="15"/>
        <v>0</v>
      </c>
      <c r="F113" s="54">
        <f t="shared" si="16"/>
        <v>0</v>
      </c>
      <c r="G113" s="54">
        <f t="shared" si="17"/>
        <v>0</v>
      </c>
      <c r="H113" s="110">
        <f t="shared" si="10"/>
        <v>0</v>
      </c>
      <c r="I113" s="119">
        <f t="shared" si="18"/>
        <v>0</v>
      </c>
      <c r="J113" s="53">
        <f t="shared" si="11"/>
        <v>0</v>
      </c>
      <c r="K113" s="53"/>
      <c r="L113" s="112"/>
      <c r="M113" s="53">
        <f t="shared" si="12"/>
        <v>0</v>
      </c>
      <c r="N113" s="112"/>
      <c r="O113" s="53">
        <f t="shared" si="13"/>
        <v>0</v>
      </c>
      <c r="P113" s="53">
        <f t="shared" si="14"/>
        <v>0</v>
      </c>
    </row>
    <row r="114" spans="2:16" ht="12.5">
      <c r="B114" t="str">
        <f t="shared" si="9"/>
        <v/>
      </c>
      <c r="C114" s="49">
        <f>IF(D94="","-",+C113+1)</f>
        <v>2040</v>
      </c>
      <c r="D114" s="11">
        <f>IF(F113+SUM(E$100:E113)=D$93,F113,D$93-SUM(E$100:E113))</f>
        <v>0</v>
      </c>
      <c r="E114" s="55">
        <f t="shared" si="15"/>
        <v>0</v>
      </c>
      <c r="F114" s="54">
        <f t="shared" si="16"/>
        <v>0</v>
      </c>
      <c r="G114" s="54">
        <f t="shared" si="17"/>
        <v>0</v>
      </c>
      <c r="H114" s="110">
        <f t="shared" si="10"/>
        <v>0</v>
      </c>
      <c r="I114" s="119">
        <f t="shared" si="18"/>
        <v>0</v>
      </c>
      <c r="J114" s="53">
        <f t="shared" si="11"/>
        <v>0</v>
      </c>
      <c r="K114" s="53"/>
      <c r="L114" s="112"/>
      <c r="M114" s="53">
        <f t="shared" si="12"/>
        <v>0</v>
      </c>
      <c r="N114" s="112"/>
      <c r="O114" s="53">
        <f t="shared" si="13"/>
        <v>0</v>
      </c>
      <c r="P114" s="53">
        <f t="shared" si="14"/>
        <v>0</v>
      </c>
    </row>
    <row r="115" spans="2:16" ht="12.5">
      <c r="B115" t="str">
        <f t="shared" si="9"/>
        <v/>
      </c>
      <c r="C115" s="49">
        <f>IF(D94="","-",+C114+1)</f>
        <v>2041</v>
      </c>
      <c r="D115" s="11">
        <f>IF(F114+SUM(E$100:E114)=D$93,F114,D$93-SUM(E$100:E114))</f>
        <v>0</v>
      </c>
      <c r="E115" s="55">
        <f t="shared" si="15"/>
        <v>0</v>
      </c>
      <c r="F115" s="54">
        <f t="shared" si="16"/>
        <v>0</v>
      </c>
      <c r="G115" s="54">
        <f t="shared" si="17"/>
        <v>0</v>
      </c>
      <c r="H115" s="110">
        <f t="shared" si="10"/>
        <v>0</v>
      </c>
      <c r="I115" s="119">
        <f t="shared" si="18"/>
        <v>0</v>
      </c>
      <c r="J115" s="53">
        <f t="shared" si="11"/>
        <v>0</v>
      </c>
      <c r="K115" s="53"/>
      <c r="L115" s="112"/>
      <c r="M115" s="53">
        <f t="shared" si="12"/>
        <v>0</v>
      </c>
      <c r="N115" s="112"/>
      <c r="O115" s="53">
        <f t="shared" si="13"/>
        <v>0</v>
      </c>
      <c r="P115" s="53">
        <f t="shared" si="14"/>
        <v>0</v>
      </c>
    </row>
    <row r="116" spans="2:16" ht="12.5">
      <c r="B116" t="str">
        <f t="shared" si="9"/>
        <v/>
      </c>
      <c r="C116" s="49">
        <f>IF(D94="","-",+C115+1)</f>
        <v>2042</v>
      </c>
      <c r="D116" s="11">
        <f>IF(F115+SUM(E$100:E115)=D$93,F115,D$93-SUM(E$100:E115))</f>
        <v>0</v>
      </c>
      <c r="E116" s="55">
        <f t="shared" si="15"/>
        <v>0</v>
      </c>
      <c r="F116" s="54">
        <f t="shared" si="16"/>
        <v>0</v>
      </c>
      <c r="G116" s="54">
        <f t="shared" si="17"/>
        <v>0</v>
      </c>
      <c r="H116" s="110">
        <f t="shared" si="10"/>
        <v>0</v>
      </c>
      <c r="I116" s="119">
        <f t="shared" si="18"/>
        <v>0</v>
      </c>
      <c r="J116" s="53">
        <f t="shared" si="11"/>
        <v>0</v>
      </c>
      <c r="K116" s="53"/>
      <c r="L116" s="112"/>
      <c r="M116" s="53">
        <f t="shared" si="12"/>
        <v>0</v>
      </c>
      <c r="N116" s="112"/>
      <c r="O116" s="53">
        <f t="shared" si="13"/>
        <v>0</v>
      </c>
      <c r="P116" s="53">
        <f t="shared" si="14"/>
        <v>0</v>
      </c>
    </row>
    <row r="117" spans="2:16" ht="12.5">
      <c r="B117" t="str">
        <f t="shared" si="9"/>
        <v/>
      </c>
      <c r="C117" s="49">
        <f>IF(D94="","-",+C116+1)</f>
        <v>2043</v>
      </c>
      <c r="D117" s="11">
        <f>IF(F116+SUM(E$100:E116)=D$93,F116,D$93-SUM(E$100:E116))</f>
        <v>0</v>
      </c>
      <c r="E117" s="55">
        <f t="shared" si="15"/>
        <v>0</v>
      </c>
      <c r="F117" s="54">
        <f t="shared" si="16"/>
        <v>0</v>
      </c>
      <c r="G117" s="54">
        <f t="shared" si="17"/>
        <v>0</v>
      </c>
      <c r="H117" s="110">
        <f t="shared" si="10"/>
        <v>0</v>
      </c>
      <c r="I117" s="119">
        <f t="shared" si="18"/>
        <v>0</v>
      </c>
      <c r="J117" s="53">
        <f t="shared" si="11"/>
        <v>0</v>
      </c>
      <c r="K117" s="53"/>
      <c r="L117" s="112"/>
      <c r="M117" s="53">
        <f t="shared" si="12"/>
        <v>0</v>
      </c>
      <c r="N117" s="112"/>
      <c r="O117" s="53">
        <f t="shared" si="13"/>
        <v>0</v>
      </c>
      <c r="P117" s="53">
        <f t="shared" si="14"/>
        <v>0</v>
      </c>
    </row>
    <row r="118" spans="2:16" ht="12.5">
      <c r="B118" t="str">
        <f t="shared" si="9"/>
        <v/>
      </c>
      <c r="C118" s="49">
        <f>IF(D94="","-",+C117+1)</f>
        <v>2044</v>
      </c>
      <c r="D118" s="11">
        <f>IF(F117+SUM(E$100:E117)=D$93,F117,D$93-SUM(E$100:E117))</f>
        <v>0</v>
      </c>
      <c r="E118" s="55">
        <f t="shared" si="15"/>
        <v>0</v>
      </c>
      <c r="F118" s="54">
        <f t="shared" si="16"/>
        <v>0</v>
      </c>
      <c r="G118" s="54">
        <f t="shared" si="17"/>
        <v>0</v>
      </c>
      <c r="H118" s="110">
        <f t="shared" si="10"/>
        <v>0</v>
      </c>
      <c r="I118" s="119">
        <f t="shared" si="18"/>
        <v>0</v>
      </c>
      <c r="J118" s="53">
        <f t="shared" si="11"/>
        <v>0</v>
      </c>
      <c r="K118" s="53"/>
      <c r="L118" s="112"/>
      <c r="M118" s="53">
        <f t="shared" si="12"/>
        <v>0</v>
      </c>
      <c r="N118" s="112"/>
      <c r="O118" s="53">
        <f t="shared" si="13"/>
        <v>0</v>
      </c>
      <c r="P118" s="53">
        <f t="shared" si="14"/>
        <v>0</v>
      </c>
    </row>
    <row r="119" spans="2:16" ht="12.5">
      <c r="B119" t="str">
        <f t="shared" si="9"/>
        <v/>
      </c>
      <c r="C119" s="49">
        <f>IF(D94="","-",+C118+1)</f>
        <v>2045</v>
      </c>
      <c r="D119" s="11">
        <f>IF(F118+SUM(E$100:E118)=D$93,F118,D$93-SUM(E$100:E118))</f>
        <v>0</v>
      </c>
      <c r="E119" s="55">
        <f t="shared" si="15"/>
        <v>0</v>
      </c>
      <c r="F119" s="54">
        <f t="shared" si="16"/>
        <v>0</v>
      </c>
      <c r="G119" s="54">
        <f t="shared" si="17"/>
        <v>0</v>
      </c>
      <c r="H119" s="110">
        <f t="shared" si="10"/>
        <v>0</v>
      </c>
      <c r="I119" s="119">
        <f t="shared" si="18"/>
        <v>0</v>
      </c>
      <c r="J119" s="53">
        <f t="shared" si="11"/>
        <v>0</v>
      </c>
      <c r="K119" s="53"/>
      <c r="L119" s="112"/>
      <c r="M119" s="53">
        <f t="shared" si="12"/>
        <v>0</v>
      </c>
      <c r="N119" s="112"/>
      <c r="O119" s="53">
        <f t="shared" si="13"/>
        <v>0</v>
      </c>
      <c r="P119" s="53">
        <f t="shared" si="14"/>
        <v>0</v>
      </c>
    </row>
    <row r="120" spans="2:16" ht="12.5">
      <c r="B120" t="str">
        <f t="shared" si="9"/>
        <v/>
      </c>
      <c r="C120" s="49">
        <f>IF(D94="","-",+C119+1)</f>
        <v>2046</v>
      </c>
      <c r="D120" s="11">
        <f>IF(F119+SUM(E$100:E119)=D$93,F119,D$93-SUM(E$100:E119))</f>
        <v>0</v>
      </c>
      <c r="E120" s="55">
        <f t="shared" si="15"/>
        <v>0</v>
      </c>
      <c r="F120" s="54">
        <f t="shared" si="16"/>
        <v>0</v>
      </c>
      <c r="G120" s="54">
        <f t="shared" si="17"/>
        <v>0</v>
      </c>
      <c r="H120" s="110">
        <f t="shared" si="10"/>
        <v>0</v>
      </c>
      <c r="I120" s="119">
        <f t="shared" si="18"/>
        <v>0</v>
      </c>
      <c r="J120" s="53">
        <f t="shared" si="11"/>
        <v>0</v>
      </c>
      <c r="K120" s="53"/>
      <c r="L120" s="112"/>
      <c r="M120" s="53">
        <f t="shared" si="12"/>
        <v>0</v>
      </c>
      <c r="N120" s="112"/>
      <c r="O120" s="53">
        <f t="shared" si="13"/>
        <v>0</v>
      </c>
      <c r="P120" s="53">
        <f t="shared" si="14"/>
        <v>0</v>
      </c>
    </row>
    <row r="121" spans="2:16" ht="12.5">
      <c r="B121" t="str">
        <f t="shared" si="9"/>
        <v/>
      </c>
      <c r="C121" s="49">
        <f>IF(D94="","-",+C120+1)</f>
        <v>2047</v>
      </c>
      <c r="D121" s="11">
        <f>IF(F120+SUM(E$100:E120)=D$93,F120,D$93-SUM(E$100:E120))</f>
        <v>0</v>
      </c>
      <c r="E121" s="55">
        <f t="shared" si="15"/>
        <v>0</v>
      </c>
      <c r="F121" s="54">
        <f t="shared" si="16"/>
        <v>0</v>
      </c>
      <c r="G121" s="54">
        <f t="shared" si="17"/>
        <v>0</v>
      </c>
      <c r="H121" s="110">
        <f t="shared" si="10"/>
        <v>0</v>
      </c>
      <c r="I121" s="119">
        <f t="shared" si="18"/>
        <v>0</v>
      </c>
      <c r="J121" s="53">
        <f t="shared" si="11"/>
        <v>0</v>
      </c>
      <c r="K121" s="53"/>
      <c r="L121" s="112"/>
      <c r="M121" s="53">
        <f t="shared" si="12"/>
        <v>0</v>
      </c>
      <c r="N121" s="112"/>
      <c r="O121" s="53">
        <f t="shared" si="13"/>
        <v>0</v>
      </c>
      <c r="P121" s="53">
        <f t="shared" si="14"/>
        <v>0</v>
      </c>
    </row>
    <row r="122" spans="2:16" ht="12.5">
      <c r="B122" t="str">
        <f t="shared" si="9"/>
        <v/>
      </c>
      <c r="C122" s="49">
        <f>IF(D94="","-",+C121+1)</f>
        <v>2048</v>
      </c>
      <c r="D122" s="11">
        <f>IF(F121+SUM(E$100:E121)=D$93,F121,D$93-SUM(E$100:E121))</f>
        <v>0</v>
      </c>
      <c r="E122" s="55">
        <f t="shared" si="15"/>
        <v>0</v>
      </c>
      <c r="F122" s="54">
        <f t="shared" si="16"/>
        <v>0</v>
      </c>
      <c r="G122" s="54">
        <f t="shared" si="17"/>
        <v>0</v>
      </c>
      <c r="H122" s="110">
        <f t="shared" si="10"/>
        <v>0</v>
      </c>
      <c r="I122" s="119">
        <f t="shared" si="18"/>
        <v>0</v>
      </c>
      <c r="J122" s="53">
        <f t="shared" si="11"/>
        <v>0</v>
      </c>
      <c r="K122" s="53"/>
      <c r="L122" s="112"/>
      <c r="M122" s="53">
        <f t="shared" si="12"/>
        <v>0</v>
      </c>
      <c r="N122" s="112"/>
      <c r="O122" s="53">
        <f t="shared" si="13"/>
        <v>0</v>
      </c>
      <c r="P122" s="53">
        <f t="shared" si="14"/>
        <v>0</v>
      </c>
    </row>
    <row r="123" spans="2:16" ht="12.5">
      <c r="B123" t="str">
        <f t="shared" si="9"/>
        <v/>
      </c>
      <c r="C123" s="49">
        <f>IF(D94="","-",+C122+1)</f>
        <v>2049</v>
      </c>
      <c r="D123" s="11">
        <f>IF(F122+SUM(E$100:E122)=D$93,F122,D$93-SUM(E$100:E122))</f>
        <v>0</v>
      </c>
      <c r="E123" s="55">
        <f t="shared" si="15"/>
        <v>0</v>
      </c>
      <c r="F123" s="54">
        <f t="shared" si="16"/>
        <v>0</v>
      </c>
      <c r="G123" s="54">
        <f t="shared" si="17"/>
        <v>0</v>
      </c>
      <c r="H123" s="110">
        <f t="shared" si="10"/>
        <v>0</v>
      </c>
      <c r="I123" s="119">
        <f t="shared" si="18"/>
        <v>0</v>
      </c>
      <c r="J123" s="53">
        <f t="shared" si="11"/>
        <v>0</v>
      </c>
      <c r="K123" s="53"/>
      <c r="L123" s="112"/>
      <c r="M123" s="53">
        <f t="shared" si="12"/>
        <v>0</v>
      </c>
      <c r="N123" s="112"/>
      <c r="O123" s="53">
        <f t="shared" si="13"/>
        <v>0</v>
      </c>
      <c r="P123" s="53">
        <f t="shared" si="14"/>
        <v>0</v>
      </c>
    </row>
    <row r="124" spans="2:16" ht="12.5">
      <c r="B124" t="str">
        <f t="shared" si="9"/>
        <v/>
      </c>
      <c r="C124" s="49">
        <f>IF(D94="","-",+C123+1)</f>
        <v>2050</v>
      </c>
      <c r="D124" s="11">
        <f>IF(F123+SUM(E$100:E123)=D$93,F123,D$93-SUM(E$100:E123))</f>
        <v>0</v>
      </c>
      <c r="E124" s="55">
        <f t="shared" si="15"/>
        <v>0</v>
      </c>
      <c r="F124" s="54">
        <f t="shared" si="16"/>
        <v>0</v>
      </c>
      <c r="G124" s="54">
        <f t="shared" si="17"/>
        <v>0</v>
      </c>
      <c r="H124" s="110">
        <f t="shared" si="10"/>
        <v>0</v>
      </c>
      <c r="I124" s="119">
        <f t="shared" si="18"/>
        <v>0</v>
      </c>
      <c r="J124" s="53">
        <f t="shared" si="11"/>
        <v>0</v>
      </c>
      <c r="K124" s="53"/>
      <c r="L124" s="112"/>
      <c r="M124" s="53">
        <f t="shared" si="12"/>
        <v>0</v>
      </c>
      <c r="N124" s="112"/>
      <c r="O124" s="53">
        <f t="shared" si="13"/>
        <v>0</v>
      </c>
      <c r="P124" s="53">
        <f t="shared" si="14"/>
        <v>0</v>
      </c>
    </row>
    <row r="125" spans="2:16" ht="12.5">
      <c r="B125" t="str">
        <f t="shared" si="9"/>
        <v/>
      </c>
      <c r="C125" s="49">
        <f>IF(D94="","-",+C124+1)</f>
        <v>2051</v>
      </c>
      <c r="D125" s="11">
        <f>IF(F124+SUM(E$100:E124)=D$93,F124,D$93-SUM(E$100:E124))</f>
        <v>0</v>
      </c>
      <c r="E125" s="55">
        <f t="shared" si="15"/>
        <v>0</v>
      </c>
      <c r="F125" s="54">
        <f t="shared" si="16"/>
        <v>0</v>
      </c>
      <c r="G125" s="54">
        <f t="shared" si="17"/>
        <v>0</v>
      </c>
      <c r="H125" s="110">
        <f t="shared" si="10"/>
        <v>0</v>
      </c>
      <c r="I125" s="119">
        <f t="shared" si="18"/>
        <v>0</v>
      </c>
      <c r="J125" s="53">
        <f t="shared" si="11"/>
        <v>0</v>
      </c>
      <c r="K125" s="53"/>
      <c r="L125" s="112"/>
      <c r="M125" s="53">
        <f t="shared" si="12"/>
        <v>0</v>
      </c>
      <c r="N125" s="112"/>
      <c r="O125" s="53">
        <f t="shared" si="13"/>
        <v>0</v>
      </c>
      <c r="P125" s="53">
        <f t="shared" si="14"/>
        <v>0</v>
      </c>
    </row>
    <row r="126" spans="2:16" ht="12.5">
      <c r="B126" t="str">
        <f t="shared" si="9"/>
        <v/>
      </c>
      <c r="C126" s="49">
        <f>IF(D94="","-",+C125+1)</f>
        <v>2052</v>
      </c>
      <c r="D126" s="11">
        <f>IF(F125+SUM(E$100:E125)=D$93,F125,D$93-SUM(E$100:E125))</f>
        <v>0</v>
      </c>
      <c r="E126" s="55">
        <f t="shared" si="15"/>
        <v>0</v>
      </c>
      <c r="F126" s="54">
        <f t="shared" si="16"/>
        <v>0</v>
      </c>
      <c r="G126" s="54">
        <f t="shared" si="17"/>
        <v>0</v>
      </c>
      <c r="H126" s="110">
        <f t="shared" si="10"/>
        <v>0</v>
      </c>
      <c r="I126" s="119">
        <f t="shared" si="18"/>
        <v>0</v>
      </c>
      <c r="J126" s="53">
        <f t="shared" si="11"/>
        <v>0</v>
      </c>
      <c r="K126" s="53"/>
      <c r="L126" s="112"/>
      <c r="M126" s="53">
        <f t="shared" si="12"/>
        <v>0</v>
      </c>
      <c r="N126" s="112"/>
      <c r="O126" s="53">
        <f t="shared" si="13"/>
        <v>0</v>
      </c>
      <c r="P126" s="53">
        <f t="shared" si="14"/>
        <v>0</v>
      </c>
    </row>
    <row r="127" spans="2:16" ht="12.5">
      <c r="B127" t="str">
        <f t="shared" si="9"/>
        <v/>
      </c>
      <c r="C127" s="49">
        <f>IF(D94="","-",+C126+1)</f>
        <v>2053</v>
      </c>
      <c r="D127" s="11">
        <f>IF(F126+SUM(E$100:E126)=D$93,F126,D$93-SUM(E$100:E126))</f>
        <v>0</v>
      </c>
      <c r="E127" s="55">
        <f t="shared" si="15"/>
        <v>0</v>
      </c>
      <c r="F127" s="54">
        <f t="shared" si="16"/>
        <v>0</v>
      </c>
      <c r="G127" s="54">
        <f t="shared" si="17"/>
        <v>0</v>
      </c>
      <c r="H127" s="110">
        <f t="shared" si="10"/>
        <v>0</v>
      </c>
      <c r="I127" s="119">
        <f t="shared" si="18"/>
        <v>0</v>
      </c>
      <c r="J127" s="53">
        <f t="shared" si="11"/>
        <v>0</v>
      </c>
      <c r="K127" s="53"/>
      <c r="L127" s="112"/>
      <c r="M127" s="53">
        <f t="shared" si="12"/>
        <v>0</v>
      </c>
      <c r="N127" s="112"/>
      <c r="O127" s="53">
        <f t="shared" si="13"/>
        <v>0</v>
      </c>
      <c r="P127" s="53">
        <f t="shared" si="14"/>
        <v>0</v>
      </c>
    </row>
    <row r="128" spans="2:16" ht="12.5">
      <c r="B128" t="str">
        <f t="shared" si="9"/>
        <v/>
      </c>
      <c r="C128" s="49">
        <f>IF(D94="","-",+C127+1)</f>
        <v>2054</v>
      </c>
      <c r="D128" s="11">
        <f>IF(F127+SUM(E$100:E127)=D$93,F127,D$93-SUM(E$100:E127))</f>
        <v>0</v>
      </c>
      <c r="E128" s="55">
        <f t="shared" si="15"/>
        <v>0</v>
      </c>
      <c r="F128" s="54">
        <f t="shared" si="16"/>
        <v>0</v>
      </c>
      <c r="G128" s="54">
        <f t="shared" si="17"/>
        <v>0</v>
      </c>
      <c r="H128" s="110">
        <f t="shared" si="10"/>
        <v>0</v>
      </c>
      <c r="I128" s="119">
        <f t="shared" si="18"/>
        <v>0</v>
      </c>
      <c r="J128" s="53">
        <f t="shared" si="11"/>
        <v>0</v>
      </c>
      <c r="K128" s="53"/>
      <c r="L128" s="112"/>
      <c r="M128" s="53">
        <f t="shared" si="12"/>
        <v>0</v>
      </c>
      <c r="N128" s="112"/>
      <c r="O128" s="53">
        <f t="shared" si="13"/>
        <v>0</v>
      </c>
      <c r="P128" s="53">
        <f t="shared" si="14"/>
        <v>0</v>
      </c>
    </row>
    <row r="129" spans="2:16" ht="12.5">
      <c r="B129" t="str">
        <f t="shared" si="9"/>
        <v/>
      </c>
      <c r="C129" s="49">
        <f>IF(D94="","-",+C128+1)</f>
        <v>2055</v>
      </c>
      <c r="D129" s="11">
        <f>IF(F128+SUM(E$100:E128)=D$93,F128,D$93-SUM(E$100:E128))</f>
        <v>0</v>
      </c>
      <c r="E129" s="55">
        <f t="shared" si="15"/>
        <v>0</v>
      </c>
      <c r="F129" s="54">
        <f t="shared" si="16"/>
        <v>0</v>
      </c>
      <c r="G129" s="54">
        <f t="shared" si="17"/>
        <v>0</v>
      </c>
      <c r="H129" s="110">
        <f t="shared" si="10"/>
        <v>0</v>
      </c>
      <c r="I129" s="119">
        <f t="shared" si="18"/>
        <v>0</v>
      </c>
      <c r="J129" s="53">
        <f t="shared" si="11"/>
        <v>0</v>
      </c>
      <c r="K129" s="53"/>
      <c r="L129" s="112"/>
      <c r="M129" s="53">
        <f t="shared" si="12"/>
        <v>0</v>
      </c>
      <c r="N129" s="112"/>
      <c r="O129" s="53">
        <f t="shared" si="13"/>
        <v>0</v>
      </c>
      <c r="P129" s="53">
        <f t="shared" si="14"/>
        <v>0</v>
      </c>
    </row>
    <row r="130" spans="2:16" ht="12.5">
      <c r="B130" t="str">
        <f t="shared" si="9"/>
        <v/>
      </c>
      <c r="C130" s="49">
        <f>IF(D94="","-",+C129+1)</f>
        <v>2056</v>
      </c>
      <c r="D130" s="11">
        <f>IF(F129+SUM(E$100:E129)=D$93,F129,D$93-SUM(E$100:E129))</f>
        <v>0</v>
      </c>
      <c r="E130" s="55">
        <f t="shared" si="15"/>
        <v>0</v>
      </c>
      <c r="F130" s="54">
        <f t="shared" si="16"/>
        <v>0</v>
      </c>
      <c r="G130" s="54">
        <f t="shared" si="17"/>
        <v>0</v>
      </c>
      <c r="H130" s="110">
        <f t="shared" si="10"/>
        <v>0</v>
      </c>
      <c r="I130" s="119">
        <f t="shared" si="18"/>
        <v>0</v>
      </c>
      <c r="J130" s="53">
        <f t="shared" si="11"/>
        <v>0</v>
      </c>
      <c r="K130" s="53"/>
      <c r="L130" s="112"/>
      <c r="M130" s="53">
        <f t="shared" si="12"/>
        <v>0</v>
      </c>
      <c r="N130" s="112"/>
      <c r="O130" s="53">
        <f t="shared" si="13"/>
        <v>0</v>
      </c>
      <c r="P130" s="53">
        <f t="shared" si="14"/>
        <v>0</v>
      </c>
    </row>
    <row r="131" spans="2:16" ht="12.5">
      <c r="B131" t="str">
        <f t="shared" si="9"/>
        <v/>
      </c>
      <c r="C131" s="49">
        <f>IF(D94="","-",+C130+1)</f>
        <v>2057</v>
      </c>
      <c r="D131" s="11">
        <f>IF(F130+SUM(E$100:E130)=D$93,F130,D$93-SUM(E$100:E130))</f>
        <v>0</v>
      </c>
      <c r="E131" s="55">
        <f t="shared" si="15"/>
        <v>0</v>
      </c>
      <c r="F131" s="54">
        <f t="shared" si="16"/>
        <v>0</v>
      </c>
      <c r="G131" s="54">
        <f t="shared" si="17"/>
        <v>0</v>
      </c>
      <c r="H131" s="110">
        <f t="shared" si="10"/>
        <v>0</v>
      </c>
      <c r="I131" s="119">
        <f t="shared" si="18"/>
        <v>0</v>
      </c>
      <c r="J131" s="53">
        <f t="shared" si="11"/>
        <v>0</v>
      </c>
      <c r="K131" s="53"/>
      <c r="L131" s="112"/>
      <c r="M131" s="53">
        <f t="shared" si="12"/>
        <v>0</v>
      </c>
      <c r="N131" s="112"/>
      <c r="O131" s="53">
        <f t="shared" si="13"/>
        <v>0</v>
      </c>
      <c r="P131" s="53">
        <f t="shared" si="14"/>
        <v>0</v>
      </c>
    </row>
    <row r="132" spans="2:16" ht="12.5">
      <c r="B132" t="str">
        <f t="shared" si="9"/>
        <v/>
      </c>
      <c r="C132" s="49">
        <f>IF(D94="","-",+C131+1)</f>
        <v>2058</v>
      </c>
      <c r="D132" s="11">
        <f>IF(F131+SUM(E$100:E131)=D$93,F131,D$93-SUM(E$100:E131))</f>
        <v>0</v>
      </c>
      <c r="E132" s="55">
        <f t="shared" si="15"/>
        <v>0</v>
      </c>
      <c r="F132" s="54">
        <f t="shared" si="16"/>
        <v>0</v>
      </c>
      <c r="G132" s="54">
        <f t="shared" si="17"/>
        <v>0</v>
      </c>
      <c r="H132" s="110">
        <f t="shared" si="10"/>
        <v>0</v>
      </c>
      <c r="I132" s="119">
        <f t="shared" si="18"/>
        <v>0</v>
      </c>
      <c r="J132" s="53">
        <f t="shared" ref="J132:J155" si="19">+I542-H542</f>
        <v>0</v>
      </c>
      <c r="K132" s="53"/>
      <c r="L132" s="112"/>
      <c r="M132" s="53">
        <f t="shared" ref="M132:M155" si="20">IF(L542&lt;&gt;0,+H542-L542,0)</f>
        <v>0</v>
      </c>
      <c r="N132" s="112"/>
      <c r="O132" s="53">
        <f t="shared" ref="O132:O155" si="21">IF(N542&lt;&gt;0,+I542-N542,0)</f>
        <v>0</v>
      </c>
      <c r="P132" s="53">
        <f t="shared" ref="P132:P155" si="22">+O542-M542</f>
        <v>0</v>
      </c>
    </row>
    <row r="133" spans="2:16" ht="12.5">
      <c r="B133" t="str">
        <f t="shared" si="9"/>
        <v/>
      </c>
      <c r="C133" s="49">
        <f>IF(D94="","-",+C132+1)</f>
        <v>2059</v>
      </c>
      <c r="D133" s="11">
        <f>IF(F132+SUM(E$100:E132)=D$93,F132,D$93-SUM(E$100:E132))</f>
        <v>0</v>
      </c>
      <c r="E133" s="55">
        <f t="shared" si="15"/>
        <v>0</v>
      </c>
      <c r="F133" s="54">
        <f t="shared" si="16"/>
        <v>0</v>
      </c>
      <c r="G133" s="54">
        <f t="shared" si="17"/>
        <v>0</v>
      </c>
      <c r="H133" s="110">
        <f t="shared" si="10"/>
        <v>0</v>
      </c>
      <c r="I133" s="119">
        <f t="shared" si="18"/>
        <v>0</v>
      </c>
      <c r="J133" s="53">
        <f t="shared" si="19"/>
        <v>0</v>
      </c>
      <c r="K133" s="53"/>
      <c r="L133" s="112"/>
      <c r="M133" s="53">
        <f t="shared" si="20"/>
        <v>0</v>
      </c>
      <c r="N133" s="112"/>
      <c r="O133" s="53">
        <f t="shared" si="21"/>
        <v>0</v>
      </c>
      <c r="P133" s="53">
        <f t="shared" si="22"/>
        <v>0</v>
      </c>
    </row>
    <row r="134" spans="2:16" ht="12.5">
      <c r="B134" t="str">
        <f t="shared" si="9"/>
        <v/>
      </c>
      <c r="C134" s="49">
        <f>IF(D94="","-",+C133+1)</f>
        <v>2060</v>
      </c>
      <c r="D134" s="11">
        <f>IF(F133+SUM(E$100:E133)=D$93,F133,D$93-SUM(E$100:E133))</f>
        <v>0</v>
      </c>
      <c r="E134" s="55">
        <f t="shared" si="15"/>
        <v>0</v>
      </c>
      <c r="F134" s="54">
        <f t="shared" si="16"/>
        <v>0</v>
      </c>
      <c r="G134" s="54">
        <f t="shared" si="17"/>
        <v>0</v>
      </c>
      <c r="H134" s="110">
        <f t="shared" si="10"/>
        <v>0</v>
      </c>
      <c r="I134" s="119">
        <f t="shared" si="18"/>
        <v>0</v>
      </c>
      <c r="J134" s="53">
        <f t="shared" si="19"/>
        <v>0</v>
      </c>
      <c r="K134" s="53"/>
      <c r="L134" s="112"/>
      <c r="M134" s="53">
        <f t="shared" si="20"/>
        <v>0</v>
      </c>
      <c r="N134" s="112"/>
      <c r="O134" s="53">
        <f t="shared" si="21"/>
        <v>0</v>
      </c>
      <c r="P134" s="53">
        <f t="shared" si="22"/>
        <v>0</v>
      </c>
    </row>
    <row r="135" spans="2:16" ht="12.5">
      <c r="B135" t="str">
        <f t="shared" si="9"/>
        <v/>
      </c>
      <c r="C135" s="49">
        <f>IF(D94="","-",+C134+1)</f>
        <v>2061</v>
      </c>
      <c r="D135" s="11">
        <f>IF(F134+SUM(E$100:E134)=D$93,F134,D$93-SUM(E$100:E134))</f>
        <v>0</v>
      </c>
      <c r="E135" s="55">
        <f t="shared" si="15"/>
        <v>0</v>
      </c>
      <c r="F135" s="54">
        <f t="shared" si="16"/>
        <v>0</v>
      </c>
      <c r="G135" s="54">
        <f t="shared" si="17"/>
        <v>0</v>
      </c>
      <c r="H135" s="110">
        <f t="shared" si="10"/>
        <v>0</v>
      </c>
      <c r="I135" s="119">
        <f t="shared" si="18"/>
        <v>0</v>
      </c>
      <c r="J135" s="53">
        <f t="shared" si="19"/>
        <v>0</v>
      </c>
      <c r="K135" s="53"/>
      <c r="L135" s="112"/>
      <c r="M135" s="53">
        <f t="shared" si="20"/>
        <v>0</v>
      </c>
      <c r="N135" s="112"/>
      <c r="O135" s="53">
        <f t="shared" si="21"/>
        <v>0</v>
      </c>
      <c r="P135" s="53">
        <f t="shared" si="22"/>
        <v>0</v>
      </c>
    </row>
    <row r="136" spans="2:16" ht="12.5">
      <c r="B136" t="str">
        <f t="shared" si="9"/>
        <v/>
      </c>
      <c r="C136" s="49">
        <f>IF(D94="","-",+C135+1)</f>
        <v>2062</v>
      </c>
      <c r="D136" s="11">
        <f>IF(F135+SUM(E$100:E135)=D$93,F135,D$93-SUM(E$100:E135))</f>
        <v>0</v>
      </c>
      <c r="E136" s="55">
        <f t="shared" si="15"/>
        <v>0</v>
      </c>
      <c r="F136" s="54">
        <f t="shared" si="16"/>
        <v>0</v>
      </c>
      <c r="G136" s="54">
        <f t="shared" si="17"/>
        <v>0</v>
      </c>
      <c r="H136" s="110">
        <f t="shared" si="10"/>
        <v>0</v>
      </c>
      <c r="I136" s="119">
        <f t="shared" si="18"/>
        <v>0</v>
      </c>
      <c r="J136" s="53">
        <f t="shared" si="19"/>
        <v>0</v>
      </c>
      <c r="K136" s="53"/>
      <c r="L136" s="112"/>
      <c r="M136" s="53">
        <f t="shared" si="20"/>
        <v>0</v>
      </c>
      <c r="N136" s="112"/>
      <c r="O136" s="53">
        <f t="shared" si="21"/>
        <v>0</v>
      </c>
      <c r="P136" s="53">
        <f t="shared" si="22"/>
        <v>0</v>
      </c>
    </row>
    <row r="137" spans="2:16" ht="12.5">
      <c r="B137" t="str">
        <f t="shared" si="9"/>
        <v/>
      </c>
      <c r="C137" s="49">
        <f>IF(D94="","-",+C136+1)</f>
        <v>2063</v>
      </c>
      <c r="D137" s="11">
        <f>IF(F136+SUM(E$100:E136)=D$93,F136,D$93-SUM(E$100:E136))</f>
        <v>0</v>
      </c>
      <c r="E137" s="55">
        <f t="shared" si="15"/>
        <v>0</v>
      </c>
      <c r="F137" s="54">
        <f t="shared" si="16"/>
        <v>0</v>
      </c>
      <c r="G137" s="54">
        <f t="shared" si="17"/>
        <v>0</v>
      </c>
      <c r="H137" s="110">
        <f t="shared" si="10"/>
        <v>0</v>
      </c>
      <c r="I137" s="119">
        <f t="shared" si="18"/>
        <v>0</v>
      </c>
      <c r="J137" s="53">
        <f t="shared" si="19"/>
        <v>0</v>
      </c>
      <c r="K137" s="53"/>
      <c r="L137" s="112"/>
      <c r="M137" s="53">
        <f t="shared" si="20"/>
        <v>0</v>
      </c>
      <c r="N137" s="112"/>
      <c r="O137" s="53">
        <f t="shared" si="21"/>
        <v>0</v>
      </c>
      <c r="P137" s="53">
        <f t="shared" si="22"/>
        <v>0</v>
      </c>
    </row>
    <row r="138" spans="2:16" ht="12.5">
      <c r="B138" t="str">
        <f t="shared" si="9"/>
        <v/>
      </c>
      <c r="C138" s="49">
        <f>IF(D94="","-",+C137+1)</f>
        <v>2064</v>
      </c>
      <c r="D138" s="11">
        <f>IF(F137+SUM(E$100:E137)=D$93,F137,D$93-SUM(E$100:E137))</f>
        <v>0</v>
      </c>
      <c r="E138" s="55">
        <f t="shared" si="15"/>
        <v>0</v>
      </c>
      <c r="F138" s="54">
        <f t="shared" si="16"/>
        <v>0</v>
      </c>
      <c r="G138" s="54">
        <f t="shared" si="17"/>
        <v>0</v>
      </c>
      <c r="H138" s="110">
        <f t="shared" si="10"/>
        <v>0</v>
      </c>
      <c r="I138" s="119">
        <f t="shared" si="18"/>
        <v>0</v>
      </c>
      <c r="J138" s="53">
        <f t="shared" si="19"/>
        <v>0</v>
      </c>
      <c r="K138" s="53"/>
      <c r="L138" s="112"/>
      <c r="M138" s="53">
        <f t="shared" si="20"/>
        <v>0</v>
      </c>
      <c r="N138" s="112"/>
      <c r="O138" s="53">
        <f t="shared" si="21"/>
        <v>0</v>
      </c>
      <c r="P138" s="53">
        <f t="shared" si="22"/>
        <v>0</v>
      </c>
    </row>
    <row r="139" spans="2:16" ht="12.5">
      <c r="B139" t="str">
        <f t="shared" si="9"/>
        <v/>
      </c>
      <c r="C139" s="49">
        <f>IF(D94="","-",+C138+1)</f>
        <v>2065</v>
      </c>
      <c r="D139" s="11">
        <f>IF(F138+SUM(E$100:E138)=D$93,F138,D$93-SUM(E$100:E138))</f>
        <v>0</v>
      </c>
      <c r="E139" s="55">
        <f t="shared" si="15"/>
        <v>0</v>
      </c>
      <c r="F139" s="54">
        <f t="shared" si="16"/>
        <v>0</v>
      </c>
      <c r="G139" s="54">
        <f t="shared" si="17"/>
        <v>0</v>
      </c>
      <c r="H139" s="110">
        <f t="shared" si="10"/>
        <v>0</v>
      </c>
      <c r="I139" s="119">
        <f t="shared" si="18"/>
        <v>0</v>
      </c>
      <c r="J139" s="53">
        <f t="shared" si="19"/>
        <v>0</v>
      </c>
      <c r="K139" s="53"/>
      <c r="L139" s="112"/>
      <c r="M139" s="53">
        <f t="shared" si="20"/>
        <v>0</v>
      </c>
      <c r="N139" s="112"/>
      <c r="O139" s="53">
        <f t="shared" si="21"/>
        <v>0</v>
      </c>
      <c r="P139" s="53">
        <f t="shared" si="22"/>
        <v>0</v>
      </c>
    </row>
    <row r="140" spans="2:16" ht="12.5">
      <c r="B140" t="str">
        <f t="shared" si="9"/>
        <v/>
      </c>
      <c r="C140" s="49">
        <f>IF(D94="","-",+C139+1)</f>
        <v>2066</v>
      </c>
      <c r="D140" s="11">
        <f>IF(F139+SUM(E$100:E139)=D$93,F139,D$93-SUM(E$100:E139))</f>
        <v>0</v>
      </c>
      <c r="E140" s="55">
        <f t="shared" si="15"/>
        <v>0</v>
      </c>
      <c r="F140" s="54">
        <f t="shared" si="16"/>
        <v>0</v>
      </c>
      <c r="G140" s="54">
        <f t="shared" si="17"/>
        <v>0</v>
      </c>
      <c r="H140" s="110">
        <f t="shared" si="10"/>
        <v>0</v>
      </c>
      <c r="I140" s="119">
        <f t="shared" si="18"/>
        <v>0</v>
      </c>
      <c r="J140" s="53">
        <f t="shared" si="19"/>
        <v>0</v>
      </c>
      <c r="K140" s="53"/>
      <c r="L140" s="112"/>
      <c r="M140" s="53">
        <f t="shared" si="20"/>
        <v>0</v>
      </c>
      <c r="N140" s="112"/>
      <c r="O140" s="53">
        <f t="shared" si="21"/>
        <v>0</v>
      </c>
      <c r="P140" s="53">
        <f t="shared" si="22"/>
        <v>0</v>
      </c>
    </row>
    <row r="141" spans="2:16" ht="12.5">
      <c r="B141" t="str">
        <f t="shared" si="9"/>
        <v/>
      </c>
      <c r="C141" s="49">
        <f>IF(D94="","-",+C140+1)</f>
        <v>2067</v>
      </c>
      <c r="D141" s="11">
        <f>IF(F140+SUM(E$100:E140)=D$93,F140,D$93-SUM(E$100:E140))</f>
        <v>0</v>
      </c>
      <c r="E141" s="55">
        <f t="shared" si="15"/>
        <v>0</v>
      </c>
      <c r="F141" s="54">
        <f t="shared" si="16"/>
        <v>0</v>
      </c>
      <c r="G141" s="54">
        <f t="shared" si="17"/>
        <v>0</v>
      </c>
      <c r="H141" s="110">
        <f t="shared" si="10"/>
        <v>0</v>
      </c>
      <c r="I141" s="119">
        <f t="shared" si="18"/>
        <v>0</v>
      </c>
      <c r="J141" s="53">
        <f t="shared" si="19"/>
        <v>0</v>
      </c>
      <c r="K141" s="53"/>
      <c r="L141" s="112"/>
      <c r="M141" s="53">
        <f t="shared" si="20"/>
        <v>0</v>
      </c>
      <c r="N141" s="112"/>
      <c r="O141" s="53">
        <f t="shared" si="21"/>
        <v>0</v>
      </c>
      <c r="P141" s="53">
        <f t="shared" si="22"/>
        <v>0</v>
      </c>
    </row>
    <row r="142" spans="2:16" ht="12.5">
      <c r="B142" t="str">
        <f t="shared" si="9"/>
        <v/>
      </c>
      <c r="C142" s="49">
        <f>IF(D94="","-",+C141+1)</f>
        <v>2068</v>
      </c>
      <c r="D142" s="11">
        <f>IF(F141+SUM(E$100:E141)=D$93,F141,D$93-SUM(E$100:E141))</f>
        <v>0</v>
      </c>
      <c r="E142" s="55">
        <f t="shared" si="15"/>
        <v>0</v>
      </c>
      <c r="F142" s="54">
        <f t="shared" si="16"/>
        <v>0</v>
      </c>
      <c r="G142" s="54">
        <f t="shared" si="17"/>
        <v>0</v>
      </c>
      <c r="H142" s="110">
        <f t="shared" si="10"/>
        <v>0</v>
      </c>
      <c r="I142" s="119">
        <f t="shared" si="18"/>
        <v>0</v>
      </c>
      <c r="J142" s="53">
        <f t="shared" si="19"/>
        <v>0</v>
      </c>
      <c r="K142" s="53"/>
      <c r="L142" s="112"/>
      <c r="M142" s="53">
        <f t="shared" si="20"/>
        <v>0</v>
      </c>
      <c r="N142" s="112"/>
      <c r="O142" s="53">
        <f t="shared" si="21"/>
        <v>0</v>
      </c>
      <c r="P142" s="53">
        <f t="shared" si="22"/>
        <v>0</v>
      </c>
    </row>
    <row r="143" spans="2:16" ht="12.5">
      <c r="B143" t="str">
        <f t="shared" si="9"/>
        <v/>
      </c>
      <c r="C143" s="49">
        <f>IF(D94="","-",+C142+1)</f>
        <v>2069</v>
      </c>
      <c r="D143" s="11">
        <f>IF(F142+SUM(E$100:E142)=D$93,F142,D$93-SUM(E$100:E142))</f>
        <v>0</v>
      </c>
      <c r="E143" s="55">
        <f t="shared" si="15"/>
        <v>0</v>
      </c>
      <c r="F143" s="54">
        <f t="shared" si="16"/>
        <v>0</v>
      </c>
      <c r="G143" s="54">
        <f t="shared" si="17"/>
        <v>0</v>
      </c>
      <c r="H143" s="110">
        <f t="shared" si="10"/>
        <v>0</v>
      </c>
      <c r="I143" s="119">
        <f t="shared" si="18"/>
        <v>0</v>
      </c>
      <c r="J143" s="53">
        <f t="shared" si="19"/>
        <v>0</v>
      </c>
      <c r="K143" s="53"/>
      <c r="L143" s="112"/>
      <c r="M143" s="53">
        <f t="shared" si="20"/>
        <v>0</v>
      </c>
      <c r="N143" s="112"/>
      <c r="O143" s="53">
        <f t="shared" si="21"/>
        <v>0</v>
      </c>
      <c r="P143" s="53">
        <f t="shared" si="22"/>
        <v>0</v>
      </c>
    </row>
    <row r="144" spans="2:16" ht="12.5">
      <c r="B144" t="str">
        <f t="shared" si="9"/>
        <v/>
      </c>
      <c r="C144" s="49">
        <f>IF(D94="","-",+C143+1)</f>
        <v>2070</v>
      </c>
      <c r="D144" s="11">
        <f>IF(F143+SUM(E$100:E143)=D$93,F143,D$93-SUM(E$100:E143))</f>
        <v>0</v>
      </c>
      <c r="E144" s="55">
        <f t="shared" si="15"/>
        <v>0</v>
      </c>
      <c r="F144" s="54">
        <f t="shared" si="16"/>
        <v>0</v>
      </c>
      <c r="G144" s="54">
        <f t="shared" si="17"/>
        <v>0</v>
      </c>
      <c r="H144" s="110">
        <f t="shared" si="10"/>
        <v>0</v>
      </c>
      <c r="I144" s="119">
        <f t="shared" si="18"/>
        <v>0</v>
      </c>
      <c r="J144" s="53">
        <f t="shared" si="19"/>
        <v>0</v>
      </c>
      <c r="K144" s="53"/>
      <c r="L144" s="112"/>
      <c r="M144" s="53">
        <f t="shared" si="20"/>
        <v>0</v>
      </c>
      <c r="N144" s="112"/>
      <c r="O144" s="53">
        <f t="shared" si="21"/>
        <v>0</v>
      </c>
      <c r="P144" s="53">
        <f t="shared" si="22"/>
        <v>0</v>
      </c>
    </row>
    <row r="145" spans="2:16" ht="12.5">
      <c r="B145" t="str">
        <f t="shared" si="9"/>
        <v/>
      </c>
      <c r="C145" s="49">
        <f>IF(D94="","-",+C144+1)</f>
        <v>2071</v>
      </c>
      <c r="D145" s="11">
        <f>IF(F144+SUM(E$100:E144)=D$93,F144,D$93-SUM(E$100:E144))</f>
        <v>0</v>
      </c>
      <c r="E145" s="55">
        <f t="shared" si="15"/>
        <v>0</v>
      </c>
      <c r="F145" s="54">
        <f t="shared" si="16"/>
        <v>0</v>
      </c>
      <c r="G145" s="54">
        <f t="shared" si="17"/>
        <v>0</v>
      </c>
      <c r="H145" s="110">
        <f t="shared" si="10"/>
        <v>0</v>
      </c>
      <c r="I145" s="119">
        <f t="shared" si="18"/>
        <v>0</v>
      </c>
      <c r="J145" s="53">
        <f t="shared" si="19"/>
        <v>0</v>
      </c>
      <c r="K145" s="53"/>
      <c r="L145" s="112"/>
      <c r="M145" s="53">
        <f t="shared" si="20"/>
        <v>0</v>
      </c>
      <c r="N145" s="112"/>
      <c r="O145" s="53">
        <f t="shared" si="21"/>
        <v>0</v>
      </c>
      <c r="P145" s="53">
        <f t="shared" si="22"/>
        <v>0</v>
      </c>
    </row>
    <row r="146" spans="2:16" ht="12.5">
      <c r="B146" t="str">
        <f t="shared" si="9"/>
        <v/>
      </c>
      <c r="C146" s="49">
        <f>IF(D94="","-",+C145+1)</f>
        <v>2072</v>
      </c>
      <c r="D146" s="11">
        <f>IF(F145+SUM(E$100:E145)=D$93,F145,D$93-SUM(E$100:E145))</f>
        <v>0</v>
      </c>
      <c r="E146" s="55">
        <f t="shared" si="15"/>
        <v>0</v>
      </c>
      <c r="F146" s="54">
        <f t="shared" si="16"/>
        <v>0</v>
      </c>
      <c r="G146" s="54">
        <f t="shared" si="17"/>
        <v>0</v>
      </c>
      <c r="H146" s="110">
        <f t="shared" si="10"/>
        <v>0</v>
      </c>
      <c r="I146" s="119">
        <f t="shared" si="18"/>
        <v>0</v>
      </c>
      <c r="J146" s="53">
        <f t="shared" si="19"/>
        <v>0</v>
      </c>
      <c r="K146" s="53"/>
      <c r="L146" s="112"/>
      <c r="M146" s="53">
        <f t="shared" si="20"/>
        <v>0</v>
      </c>
      <c r="N146" s="112"/>
      <c r="O146" s="53">
        <f t="shared" si="21"/>
        <v>0</v>
      </c>
      <c r="P146" s="53">
        <f t="shared" si="22"/>
        <v>0</v>
      </c>
    </row>
    <row r="147" spans="2:16" ht="12.5">
      <c r="B147" t="str">
        <f t="shared" si="9"/>
        <v/>
      </c>
      <c r="C147" s="49">
        <f>IF(D94="","-",+C146+1)</f>
        <v>2073</v>
      </c>
      <c r="D147" s="11">
        <f>IF(F146+SUM(E$100:E146)=D$93,F146,D$93-SUM(E$100:E146))</f>
        <v>0</v>
      </c>
      <c r="E147" s="55">
        <f t="shared" si="15"/>
        <v>0</v>
      </c>
      <c r="F147" s="54">
        <f t="shared" si="16"/>
        <v>0</v>
      </c>
      <c r="G147" s="54">
        <f t="shared" si="17"/>
        <v>0</v>
      </c>
      <c r="H147" s="110">
        <f t="shared" si="10"/>
        <v>0</v>
      </c>
      <c r="I147" s="119">
        <f t="shared" si="18"/>
        <v>0</v>
      </c>
      <c r="J147" s="53">
        <f t="shared" si="19"/>
        <v>0</v>
      </c>
      <c r="K147" s="53"/>
      <c r="L147" s="112"/>
      <c r="M147" s="53">
        <f t="shared" si="20"/>
        <v>0</v>
      </c>
      <c r="N147" s="112"/>
      <c r="O147" s="53">
        <f t="shared" si="21"/>
        <v>0</v>
      </c>
      <c r="P147" s="53">
        <f t="shared" si="22"/>
        <v>0</v>
      </c>
    </row>
    <row r="148" spans="2:16" ht="12.5">
      <c r="B148" t="str">
        <f t="shared" si="9"/>
        <v/>
      </c>
      <c r="C148" s="49">
        <f>IF(D94="","-",+C147+1)</f>
        <v>2074</v>
      </c>
      <c r="D148" s="11">
        <f>IF(F147+SUM(E$100:E147)=D$93,F147,D$93-SUM(E$100:E147))</f>
        <v>0</v>
      </c>
      <c r="E148" s="55">
        <f t="shared" si="15"/>
        <v>0</v>
      </c>
      <c r="F148" s="54">
        <f t="shared" si="16"/>
        <v>0</v>
      </c>
      <c r="G148" s="54">
        <f t="shared" si="17"/>
        <v>0</v>
      </c>
      <c r="H148" s="110">
        <f t="shared" si="10"/>
        <v>0</v>
      </c>
      <c r="I148" s="119">
        <f t="shared" si="18"/>
        <v>0</v>
      </c>
      <c r="J148" s="53">
        <f t="shared" si="19"/>
        <v>0</v>
      </c>
      <c r="K148" s="53"/>
      <c r="L148" s="112"/>
      <c r="M148" s="53">
        <f t="shared" si="20"/>
        <v>0</v>
      </c>
      <c r="N148" s="112"/>
      <c r="O148" s="53">
        <f t="shared" si="21"/>
        <v>0</v>
      </c>
      <c r="P148" s="53">
        <f t="shared" si="22"/>
        <v>0</v>
      </c>
    </row>
    <row r="149" spans="2:16" ht="12.5">
      <c r="B149" t="str">
        <f t="shared" si="9"/>
        <v/>
      </c>
      <c r="C149" s="49">
        <f>IF(D94="","-",+C148+1)</f>
        <v>2075</v>
      </c>
      <c r="D149" s="11">
        <f>IF(F148+SUM(E$100:E148)=D$93,F148,D$93-SUM(E$100:E148))</f>
        <v>0</v>
      </c>
      <c r="E149" s="55">
        <f t="shared" si="15"/>
        <v>0</v>
      </c>
      <c r="F149" s="54">
        <f t="shared" si="16"/>
        <v>0</v>
      </c>
      <c r="G149" s="54">
        <f t="shared" si="17"/>
        <v>0</v>
      </c>
      <c r="H149" s="110">
        <f t="shared" si="10"/>
        <v>0</v>
      </c>
      <c r="I149" s="119">
        <f t="shared" si="18"/>
        <v>0</v>
      </c>
      <c r="J149" s="53">
        <f t="shared" si="19"/>
        <v>0</v>
      </c>
      <c r="K149" s="53"/>
      <c r="L149" s="112"/>
      <c r="M149" s="53">
        <f t="shared" si="20"/>
        <v>0</v>
      </c>
      <c r="N149" s="112"/>
      <c r="O149" s="53">
        <f t="shared" si="21"/>
        <v>0</v>
      </c>
      <c r="P149" s="53">
        <f t="shared" si="22"/>
        <v>0</v>
      </c>
    </row>
    <row r="150" spans="2:16" ht="12.5">
      <c r="B150" t="str">
        <f t="shared" si="9"/>
        <v/>
      </c>
      <c r="C150" s="49">
        <f>IF(D94="","-",+C149+1)</f>
        <v>2076</v>
      </c>
      <c r="D150" s="11">
        <f>IF(F149+SUM(E$100:E149)=D$93,F149,D$93-SUM(E$100:E149))</f>
        <v>0</v>
      </c>
      <c r="E150" s="55">
        <f t="shared" si="15"/>
        <v>0</v>
      </c>
      <c r="F150" s="54">
        <f t="shared" si="16"/>
        <v>0</v>
      </c>
      <c r="G150" s="54">
        <f t="shared" si="17"/>
        <v>0</v>
      </c>
      <c r="H150" s="110">
        <f t="shared" si="10"/>
        <v>0</v>
      </c>
      <c r="I150" s="119">
        <f t="shared" si="18"/>
        <v>0</v>
      </c>
      <c r="J150" s="53">
        <f t="shared" si="19"/>
        <v>0</v>
      </c>
      <c r="K150" s="53"/>
      <c r="L150" s="112"/>
      <c r="M150" s="53">
        <f t="shared" si="20"/>
        <v>0</v>
      </c>
      <c r="N150" s="112"/>
      <c r="O150" s="53">
        <f t="shared" si="21"/>
        <v>0</v>
      </c>
      <c r="P150" s="53">
        <f t="shared" si="22"/>
        <v>0</v>
      </c>
    </row>
    <row r="151" spans="2:16" ht="12.5">
      <c r="B151" t="str">
        <f t="shared" si="9"/>
        <v/>
      </c>
      <c r="C151" s="49">
        <f>IF(D94="","-",+C150+1)</f>
        <v>2077</v>
      </c>
      <c r="D151" s="11">
        <f>IF(F150+SUM(E$100:E150)=D$93,F150,D$93-SUM(E$100:E150))</f>
        <v>0</v>
      </c>
      <c r="E151" s="55">
        <f t="shared" si="15"/>
        <v>0</v>
      </c>
      <c r="F151" s="54">
        <f t="shared" si="16"/>
        <v>0</v>
      </c>
      <c r="G151" s="54">
        <f t="shared" si="17"/>
        <v>0</v>
      </c>
      <c r="H151" s="110">
        <f t="shared" si="10"/>
        <v>0</v>
      </c>
      <c r="I151" s="119">
        <f t="shared" si="18"/>
        <v>0</v>
      </c>
      <c r="J151" s="53">
        <f t="shared" si="19"/>
        <v>0</v>
      </c>
      <c r="K151" s="53"/>
      <c r="L151" s="112"/>
      <c r="M151" s="53">
        <f t="shared" si="20"/>
        <v>0</v>
      </c>
      <c r="N151" s="112"/>
      <c r="O151" s="53">
        <f t="shared" si="21"/>
        <v>0</v>
      </c>
      <c r="P151" s="53">
        <f t="shared" si="22"/>
        <v>0</v>
      </c>
    </row>
    <row r="152" spans="2:16" ht="12.5">
      <c r="B152" t="str">
        <f t="shared" si="9"/>
        <v/>
      </c>
      <c r="C152" s="49">
        <f>IF(D94="","-",+C151+1)</f>
        <v>2078</v>
      </c>
      <c r="D152" s="11">
        <f>IF(F151+SUM(E$100:E151)=D$93,F151,D$93-SUM(E$100:E151))</f>
        <v>0</v>
      </c>
      <c r="E152" s="55">
        <f t="shared" si="15"/>
        <v>0</v>
      </c>
      <c r="F152" s="54">
        <f t="shared" si="16"/>
        <v>0</v>
      </c>
      <c r="G152" s="54">
        <f t="shared" si="17"/>
        <v>0</v>
      </c>
      <c r="H152" s="110">
        <f t="shared" si="10"/>
        <v>0</v>
      </c>
      <c r="I152" s="119">
        <f t="shared" si="18"/>
        <v>0</v>
      </c>
      <c r="J152" s="53">
        <f t="shared" si="19"/>
        <v>0</v>
      </c>
      <c r="K152" s="53"/>
      <c r="L152" s="112"/>
      <c r="M152" s="53">
        <f t="shared" si="20"/>
        <v>0</v>
      </c>
      <c r="N152" s="112"/>
      <c r="O152" s="53">
        <f t="shared" si="21"/>
        <v>0</v>
      </c>
      <c r="P152" s="53">
        <f t="shared" si="22"/>
        <v>0</v>
      </c>
    </row>
    <row r="153" spans="2:16" ht="12.5">
      <c r="B153" t="str">
        <f t="shared" si="9"/>
        <v/>
      </c>
      <c r="C153" s="49">
        <f>IF(D94="","-",+C152+1)</f>
        <v>2079</v>
      </c>
      <c r="D153" s="11">
        <f>IF(F152+SUM(E$100:E152)=D$93,F152,D$93-SUM(E$100:E152))</f>
        <v>0</v>
      </c>
      <c r="E153" s="55">
        <f t="shared" si="15"/>
        <v>0</v>
      </c>
      <c r="F153" s="54">
        <f t="shared" si="16"/>
        <v>0</v>
      </c>
      <c r="G153" s="54">
        <f t="shared" si="17"/>
        <v>0</v>
      </c>
      <c r="H153" s="110">
        <f t="shared" si="10"/>
        <v>0</v>
      </c>
      <c r="I153" s="119">
        <f t="shared" si="18"/>
        <v>0</v>
      </c>
      <c r="J153" s="53">
        <f t="shared" si="19"/>
        <v>0</v>
      </c>
      <c r="K153" s="53"/>
      <c r="L153" s="112"/>
      <c r="M153" s="53">
        <f t="shared" si="20"/>
        <v>0</v>
      </c>
      <c r="N153" s="112"/>
      <c r="O153" s="53">
        <f t="shared" si="21"/>
        <v>0</v>
      </c>
      <c r="P153" s="53">
        <f t="shared" si="22"/>
        <v>0</v>
      </c>
    </row>
    <row r="154" spans="2:16" ht="12.5">
      <c r="B154" t="str">
        <f t="shared" si="9"/>
        <v/>
      </c>
      <c r="C154" s="49">
        <f>IF(D94="","-",+C153+1)</f>
        <v>2080</v>
      </c>
      <c r="D154" s="11">
        <f>IF(F153+SUM(E$100:E153)=D$93,F153,D$93-SUM(E$100:E153))</f>
        <v>0</v>
      </c>
      <c r="E154" s="55">
        <f t="shared" si="15"/>
        <v>0</v>
      </c>
      <c r="F154" s="54">
        <f t="shared" si="16"/>
        <v>0</v>
      </c>
      <c r="G154" s="54">
        <f t="shared" si="17"/>
        <v>0</v>
      </c>
      <c r="H154" s="110">
        <f t="shared" si="10"/>
        <v>0</v>
      </c>
      <c r="I154" s="119">
        <f t="shared" si="18"/>
        <v>0</v>
      </c>
      <c r="J154" s="53">
        <f t="shared" si="19"/>
        <v>0</v>
      </c>
      <c r="K154" s="53"/>
      <c r="L154" s="112"/>
      <c r="M154" s="53">
        <f t="shared" si="20"/>
        <v>0</v>
      </c>
      <c r="N154" s="112"/>
      <c r="O154" s="53">
        <f t="shared" si="21"/>
        <v>0</v>
      </c>
      <c r="P154" s="53">
        <f t="shared" si="22"/>
        <v>0</v>
      </c>
    </row>
    <row r="155" spans="2:16" ht="13" thickBot="1">
      <c r="B155" t="str">
        <f t="shared" si="9"/>
        <v/>
      </c>
      <c r="C155" s="58">
        <f>IF(D94="","-",+C154+1)</f>
        <v>2081</v>
      </c>
      <c r="D155" s="82">
        <f>IF(F154+SUM(E$100:E154)=D$93,F154,D$93-SUM(E$100:E154))</f>
        <v>0</v>
      </c>
      <c r="E155" s="60">
        <f t="shared" si="15"/>
        <v>0</v>
      </c>
      <c r="F155" s="59">
        <f t="shared" si="16"/>
        <v>0</v>
      </c>
      <c r="G155" s="59">
        <f t="shared" si="17"/>
        <v>0</v>
      </c>
      <c r="H155" s="120">
        <f t="shared" si="10"/>
        <v>0</v>
      </c>
      <c r="I155" s="121">
        <f t="shared" si="18"/>
        <v>0</v>
      </c>
      <c r="J155" s="63">
        <f t="shared" si="19"/>
        <v>0</v>
      </c>
      <c r="K155" s="53"/>
      <c r="L155" s="113"/>
      <c r="M155" s="63">
        <f t="shared" si="20"/>
        <v>0</v>
      </c>
      <c r="N155" s="113"/>
      <c r="O155" s="63">
        <f t="shared" si="21"/>
        <v>0</v>
      </c>
      <c r="P155" s="63">
        <f t="shared" si="22"/>
        <v>0</v>
      </c>
    </row>
    <row r="156" spans="2:16" ht="12.5">
      <c r="C156" s="11" t="s">
        <v>75</v>
      </c>
      <c r="D156" s="13"/>
      <c r="E156" s="13">
        <f>SUM(E100:E155)</f>
        <v>0</v>
      </c>
      <c r="F156" s="13"/>
      <c r="G156" s="13"/>
      <c r="H156" s="13">
        <f>SUM(H100:H155)</f>
        <v>0</v>
      </c>
      <c r="I156" s="13">
        <f>SUM(I100:I155)</f>
        <v>0</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5" priority="1" stopIfTrue="1" operator="equal">
      <formula>$I$10</formula>
    </cfRule>
  </conditionalFormatting>
  <conditionalFormatting sqref="C100:C155">
    <cfRule type="cellIs" dxfId="4"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FC80-99C7-42A9-9888-CDF542D5D9E6}">
  <dimension ref="A1:P163"/>
  <sheetViews>
    <sheetView topLeftCell="E1" zoomScaleNormal="100" workbookViewId="0">
      <selection activeCell="P2" sqref="P2"/>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28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1047901.4406373064</v>
      </c>
      <c r="P5" s="1"/>
    </row>
    <row r="6" spans="1:16" ht="15.5">
      <c r="C6" s="6"/>
      <c r="D6" s="2"/>
      <c r="E6" s="1"/>
      <c r="F6" s="1"/>
      <c r="G6" s="1"/>
      <c r="H6" s="20"/>
      <c r="I6" s="20"/>
      <c r="J6" s="21"/>
      <c r="K6" s="22" t="s">
        <v>243</v>
      </c>
      <c r="L6" s="23"/>
      <c r="M6" s="1"/>
      <c r="N6" s="24">
        <f>VLOOKUP(I10,C17:I73,6)</f>
        <v>1047901.4406373064</v>
      </c>
      <c r="O6" s="1"/>
      <c r="P6" s="1"/>
    </row>
    <row r="7" spans="1:16" ht="13.5" thickBot="1">
      <c r="C7" s="25" t="s">
        <v>46</v>
      </c>
      <c r="D7" s="87" t="s">
        <v>245</v>
      </c>
      <c r="E7" s="1"/>
      <c r="F7" s="1"/>
      <c r="G7" s="1"/>
      <c r="H7" s="3"/>
      <c r="I7" s="3"/>
      <c r="J7" s="13"/>
      <c r="K7" s="26" t="s">
        <v>47</v>
      </c>
      <c r="L7" s="27"/>
      <c r="M7" s="27"/>
      <c r="N7" s="28">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362</v>
      </c>
      <c r="E9" s="31"/>
      <c r="F9" s="31"/>
      <c r="G9" s="31"/>
      <c r="H9" s="31"/>
      <c r="I9" s="32"/>
      <c r="J9" s="33"/>
      <c r="P9" s="1"/>
    </row>
    <row r="10" spans="1:16" ht="13">
      <c r="C10" s="34" t="s">
        <v>49</v>
      </c>
      <c r="D10" s="35">
        <v>14326246.630817883</v>
      </c>
      <c r="E10" s="1" t="s">
        <v>50</v>
      </c>
      <c r="G10" s="2"/>
      <c r="H10" s="2"/>
      <c r="I10" s="36">
        <f>+'OKT.WS.F.BPU.ATRR.Projected'!R101</f>
        <v>2026</v>
      </c>
      <c r="J10" s="33"/>
      <c r="K10" s="13" t="s">
        <v>51</v>
      </c>
      <c r="O10" s="1"/>
      <c r="P10" s="1"/>
    </row>
    <row r="11" spans="1:16" ht="12.5">
      <c r="C11" s="34" t="s">
        <v>52</v>
      </c>
      <c r="D11" s="37">
        <v>2026</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5</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477541.55436059611</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2.5">
      <c r="B17" t="str">
        <f t="shared" ref="B17:B71" si="0">IF(D17=F16,"","IU")</f>
        <v>IU</v>
      </c>
      <c r="C17" s="49">
        <f>IF(D11= "","-",D11)</f>
        <v>2026</v>
      </c>
      <c r="D17" s="11">
        <v>0</v>
      </c>
      <c r="E17" s="50">
        <f>IF(D10&gt;=100000,I$14/12*(12-D12),0)</f>
        <v>278565.90671034774</v>
      </c>
      <c r="F17" s="54">
        <f>IF(D11=C17,+D10-E17,+D17-E17)</f>
        <v>14047680.724107536</v>
      </c>
      <c r="G17" s="50">
        <f>(D17+F17)/2*I$12+E17</f>
        <v>1047901.4406373064</v>
      </c>
      <c r="H17" s="41">
        <f>+(D17+F17)/2*I$13+E17</f>
        <v>1047901.4406373064</v>
      </c>
      <c r="I17" s="51">
        <f t="shared" ref="I17:I71" si="1">H17-G17</f>
        <v>0</v>
      </c>
      <c r="J17" s="51"/>
      <c r="K17" s="114"/>
      <c r="L17" s="52">
        <f t="shared" ref="L17:L71" si="2">IF(K17&lt;&gt;0,+G17-K17,0)</f>
        <v>0</v>
      </c>
      <c r="M17" s="114"/>
      <c r="N17" s="52">
        <f t="shared" ref="N17:N71" si="3">IF(M17&lt;&gt;0,+H17-M17,0)</f>
        <v>0</v>
      </c>
      <c r="O17" s="53">
        <f t="shared" ref="O17:O71" si="4">+N17-L17</f>
        <v>0</v>
      </c>
      <c r="P17" s="1"/>
    </row>
    <row r="18" spans="2:16" ht="12.5">
      <c r="B18" t="str">
        <f t="shared" si="0"/>
        <v/>
      </c>
      <c r="C18" s="49">
        <f>IF(D11="","-",+C17+1)</f>
        <v>2027</v>
      </c>
      <c r="D18" s="54">
        <f>IF(F17+SUM(E$17:E17)=D$10,F17,D$10-SUM(E$17:E17))</f>
        <v>14047680.724107536</v>
      </c>
      <c r="E18" s="55">
        <f t="shared" ref="E18:E71" si="5">IF(+I$14&lt;F17,I$14,D18)</f>
        <v>477541.55436059611</v>
      </c>
      <c r="F18" s="54">
        <f t="shared" ref="F18:F71" si="6">+D18-E18</f>
        <v>13570139.169746939</v>
      </c>
      <c r="G18" s="56">
        <f t="shared" ref="G18:G71" si="7">(D18+F18)/2*I$12+E18</f>
        <v>1990059.5729025491</v>
      </c>
      <c r="H18" s="41">
        <f t="shared" ref="H18:H71" si="8">+(D18+F18)/2*I$13+E18</f>
        <v>1990059.5729025491</v>
      </c>
      <c r="I18" s="51">
        <f t="shared" si="1"/>
        <v>0</v>
      </c>
      <c r="J18" s="51"/>
      <c r="K18" s="112"/>
      <c r="L18" s="53">
        <f t="shared" si="2"/>
        <v>0</v>
      </c>
      <c r="M18" s="112"/>
      <c r="N18" s="53">
        <f t="shared" si="3"/>
        <v>0</v>
      </c>
      <c r="O18" s="53">
        <f t="shared" si="4"/>
        <v>0</v>
      </c>
      <c r="P18" s="1"/>
    </row>
    <row r="19" spans="2:16" ht="12.5">
      <c r="B19" t="str">
        <f t="shared" si="0"/>
        <v/>
      </c>
      <c r="C19" s="49">
        <f>IF(D11="","-",+C18+1)</f>
        <v>2028</v>
      </c>
      <c r="D19" s="54">
        <f>IF(F18+SUM(E$17:E18)=D$10,F18,D$10-SUM(E$17:E18))</f>
        <v>13570139.169746939</v>
      </c>
      <c r="E19" s="55">
        <f t="shared" si="5"/>
        <v>477541.55436059611</v>
      </c>
      <c r="F19" s="54">
        <f t="shared" si="6"/>
        <v>13092597.615386343</v>
      </c>
      <c r="G19" s="56">
        <f t="shared" si="7"/>
        <v>1937753.4742786195</v>
      </c>
      <c r="H19" s="41">
        <f t="shared" si="8"/>
        <v>1937753.4742786195</v>
      </c>
      <c r="I19" s="51">
        <f t="shared" si="1"/>
        <v>0</v>
      </c>
      <c r="J19" s="51"/>
      <c r="K19" s="112"/>
      <c r="L19" s="53">
        <f t="shared" si="2"/>
        <v>0</v>
      </c>
      <c r="M19" s="112"/>
      <c r="N19" s="53">
        <f t="shared" si="3"/>
        <v>0</v>
      </c>
      <c r="O19" s="53">
        <f t="shared" si="4"/>
        <v>0</v>
      </c>
      <c r="P19" s="1"/>
    </row>
    <row r="20" spans="2:16" ht="12.5">
      <c r="B20" t="str">
        <f t="shared" si="0"/>
        <v/>
      </c>
      <c r="C20" s="49">
        <f>IF(D11="","-",+C19+1)</f>
        <v>2029</v>
      </c>
      <c r="D20" s="54">
        <f>IF(F19+SUM(E$17:E19)=D$10,F19,D$10-SUM(E$17:E19))</f>
        <v>13092597.615386343</v>
      </c>
      <c r="E20" s="55">
        <f t="shared" si="5"/>
        <v>477541.55436059611</v>
      </c>
      <c r="F20" s="54">
        <f t="shared" si="6"/>
        <v>12615056.061025746</v>
      </c>
      <c r="G20" s="56">
        <f t="shared" si="7"/>
        <v>1885447.3756546904</v>
      </c>
      <c r="H20" s="41">
        <f t="shared" si="8"/>
        <v>1885447.3756546904</v>
      </c>
      <c r="I20" s="51">
        <f t="shared" si="1"/>
        <v>0</v>
      </c>
      <c r="J20" s="51"/>
      <c r="K20" s="112"/>
      <c r="L20" s="53">
        <f t="shared" si="2"/>
        <v>0</v>
      </c>
      <c r="M20" s="112"/>
      <c r="N20" s="53">
        <f t="shared" si="3"/>
        <v>0</v>
      </c>
      <c r="O20" s="53">
        <f t="shared" si="4"/>
        <v>0</v>
      </c>
      <c r="P20" s="1"/>
    </row>
    <row r="21" spans="2:16" ht="12.5">
      <c r="B21" t="str">
        <f t="shared" si="0"/>
        <v/>
      </c>
      <c r="C21" s="49">
        <f>IF(D11="","-",+C20+1)</f>
        <v>2030</v>
      </c>
      <c r="D21" s="54">
        <f>IF(F20+SUM(E$17:E20)=D$10,F20,D$10-SUM(E$17:E20))</f>
        <v>12615056.061025746</v>
      </c>
      <c r="E21" s="55">
        <f t="shared" si="5"/>
        <v>477541.55436059611</v>
      </c>
      <c r="F21" s="54">
        <f t="shared" si="6"/>
        <v>12137514.50666515</v>
      </c>
      <c r="G21" s="56">
        <f t="shared" si="7"/>
        <v>1833141.2770307609</v>
      </c>
      <c r="H21" s="41">
        <f t="shared" si="8"/>
        <v>1833141.2770307609</v>
      </c>
      <c r="I21" s="51">
        <f t="shared" si="1"/>
        <v>0</v>
      </c>
      <c r="J21" s="51"/>
      <c r="K21" s="112"/>
      <c r="L21" s="53">
        <f t="shared" si="2"/>
        <v>0</v>
      </c>
      <c r="M21" s="112"/>
      <c r="N21" s="53">
        <f t="shared" si="3"/>
        <v>0</v>
      </c>
      <c r="O21" s="53">
        <f t="shared" si="4"/>
        <v>0</v>
      </c>
      <c r="P21" s="1"/>
    </row>
    <row r="22" spans="2:16" ht="12.5">
      <c r="B22" t="str">
        <f t="shared" si="0"/>
        <v/>
      </c>
      <c r="C22" s="49">
        <f>IF(D11="","-",+C21+1)</f>
        <v>2031</v>
      </c>
      <c r="D22" s="54">
        <f>IF(F21+SUM(E$17:E21)=D$10,F21,D$10-SUM(E$17:E21))</f>
        <v>12137514.50666515</v>
      </c>
      <c r="E22" s="55">
        <f t="shared" si="5"/>
        <v>477541.55436059611</v>
      </c>
      <c r="F22" s="54">
        <f t="shared" si="6"/>
        <v>11659972.952304553</v>
      </c>
      <c r="G22" s="56">
        <f t="shared" si="7"/>
        <v>1780835.1784068318</v>
      </c>
      <c r="H22" s="41">
        <f t="shared" si="8"/>
        <v>1780835.1784068318</v>
      </c>
      <c r="I22" s="51">
        <f t="shared" si="1"/>
        <v>0</v>
      </c>
      <c r="J22" s="51"/>
      <c r="K22" s="112"/>
      <c r="L22" s="53">
        <f t="shared" si="2"/>
        <v>0</v>
      </c>
      <c r="M22" s="112"/>
      <c r="N22" s="53">
        <f t="shared" si="3"/>
        <v>0</v>
      </c>
      <c r="O22" s="53">
        <f t="shared" si="4"/>
        <v>0</v>
      </c>
      <c r="P22" s="1"/>
    </row>
    <row r="23" spans="2:16" ht="12.5">
      <c r="B23" t="str">
        <f t="shared" si="0"/>
        <v/>
      </c>
      <c r="C23" s="49">
        <f>IF(D11="","-",+C22+1)</f>
        <v>2032</v>
      </c>
      <c r="D23" s="54">
        <f>IF(F22+SUM(E$17:E22)=D$10,F22,D$10-SUM(E$17:E22))</f>
        <v>11659972.952304553</v>
      </c>
      <c r="E23" s="55">
        <f t="shared" si="5"/>
        <v>477541.55436059611</v>
      </c>
      <c r="F23" s="54">
        <f t="shared" si="6"/>
        <v>11182431.397943957</v>
      </c>
      <c r="G23" s="56">
        <f t="shared" si="7"/>
        <v>1728529.0797829023</v>
      </c>
      <c r="H23" s="41">
        <f t="shared" si="8"/>
        <v>1728529.0797829023</v>
      </c>
      <c r="I23" s="51">
        <f t="shared" si="1"/>
        <v>0</v>
      </c>
      <c r="J23" s="51"/>
      <c r="K23" s="112"/>
      <c r="L23" s="53">
        <f t="shared" si="2"/>
        <v>0</v>
      </c>
      <c r="M23" s="112"/>
      <c r="N23" s="53">
        <f t="shared" si="3"/>
        <v>0</v>
      </c>
      <c r="O23" s="53">
        <f t="shared" si="4"/>
        <v>0</v>
      </c>
      <c r="P23" s="1"/>
    </row>
    <row r="24" spans="2:16" ht="12.5">
      <c r="B24" t="str">
        <f t="shared" si="0"/>
        <v/>
      </c>
      <c r="C24" s="49">
        <f>IF(D11="","-",+C23+1)</f>
        <v>2033</v>
      </c>
      <c r="D24" s="54">
        <f>IF(F23+SUM(E$17:E23)=D$10,F23,D$10-SUM(E$17:E23))</f>
        <v>11182431.397943957</v>
      </c>
      <c r="E24" s="55">
        <f t="shared" si="5"/>
        <v>477541.55436059611</v>
      </c>
      <c r="F24" s="54">
        <f t="shared" si="6"/>
        <v>10704889.84358336</v>
      </c>
      <c r="G24" s="56">
        <f t="shared" si="7"/>
        <v>1676222.9811589736</v>
      </c>
      <c r="H24" s="41">
        <f t="shared" si="8"/>
        <v>1676222.9811589736</v>
      </c>
      <c r="I24" s="51">
        <f t="shared" si="1"/>
        <v>0</v>
      </c>
      <c r="J24" s="51"/>
      <c r="K24" s="112"/>
      <c r="L24" s="53">
        <f t="shared" si="2"/>
        <v>0</v>
      </c>
      <c r="M24" s="112"/>
      <c r="N24" s="53">
        <f t="shared" si="3"/>
        <v>0</v>
      </c>
      <c r="O24" s="53">
        <f t="shared" si="4"/>
        <v>0</v>
      </c>
      <c r="P24" s="1"/>
    </row>
    <row r="25" spans="2:16" ht="12.5">
      <c r="B25" t="str">
        <f t="shared" si="0"/>
        <v/>
      </c>
      <c r="C25" s="49">
        <f>IF(D11="","-",+C24+1)</f>
        <v>2034</v>
      </c>
      <c r="D25" s="54">
        <f>IF(F24+SUM(E$17:E24)=D$10,F24,D$10-SUM(E$17:E24))</f>
        <v>10704889.84358336</v>
      </c>
      <c r="E25" s="55">
        <f t="shared" si="5"/>
        <v>477541.55436059611</v>
      </c>
      <c r="F25" s="54">
        <f t="shared" si="6"/>
        <v>10227348.289222764</v>
      </c>
      <c r="G25" s="56">
        <f t="shared" si="7"/>
        <v>1623916.8825350441</v>
      </c>
      <c r="H25" s="41">
        <f t="shared" si="8"/>
        <v>1623916.8825350441</v>
      </c>
      <c r="I25" s="51">
        <f t="shared" si="1"/>
        <v>0</v>
      </c>
      <c r="J25" s="51"/>
      <c r="K25" s="112"/>
      <c r="L25" s="53">
        <f t="shared" si="2"/>
        <v>0</v>
      </c>
      <c r="M25" s="112"/>
      <c r="N25" s="53">
        <f t="shared" si="3"/>
        <v>0</v>
      </c>
      <c r="O25" s="53">
        <f t="shared" si="4"/>
        <v>0</v>
      </c>
      <c r="P25" s="1"/>
    </row>
    <row r="26" spans="2:16" ht="12.5">
      <c r="B26" t="str">
        <f t="shared" si="0"/>
        <v/>
      </c>
      <c r="C26" s="49">
        <f>IF(D11="","-",+C25+1)</f>
        <v>2035</v>
      </c>
      <c r="D26" s="54">
        <f>IF(F25+SUM(E$17:E25)=D$10,F25,D$10-SUM(E$17:E25))</f>
        <v>10227348.289222764</v>
      </c>
      <c r="E26" s="55">
        <f t="shared" si="5"/>
        <v>477541.55436059611</v>
      </c>
      <c r="F26" s="54">
        <f t="shared" si="6"/>
        <v>9749806.7348621674</v>
      </c>
      <c r="G26" s="56">
        <f t="shared" si="7"/>
        <v>1571610.783911115</v>
      </c>
      <c r="H26" s="41">
        <f t="shared" si="8"/>
        <v>1571610.783911115</v>
      </c>
      <c r="I26" s="51">
        <f t="shared" si="1"/>
        <v>0</v>
      </c>
      <c r="J26" s="51"/>
      <c r="K26" s="112"/>
      <c r="L26" s="53">
        <f t="shared" si="2"/>
        <v>0</v>
      </c>
      <c r="M26" s="112"/>
      <c r="N26" s="53">
        <f t="shared" si="3"/>
        <v>0</v>
      </c>
      <c r="O26" s="53">
        <f t="shared" si="4"/>
        <v>0</v>
      </c>
      <c r="P26" s="1"/>
    </row>
    <row r="27" spans="2:16" ht="12.5">
      <c r="B27" t="str">
        <f t="shared" si="0"/>
        <v/>
      </c>
      <c r="C27" s="49">
        <f>IF(D11="","-",+C26+1)</f>
        <v>2036</v>
      </c>
      <c r="D27" s="54">
        <f>IF(F26+SUM(E$17:E26)=D$10,F26,D$10-SUM(E$17:E26))</f>
        <v>9749806.7348621674</v>
      </c>
      <c r="E27" s="55">
        <f t="shared" si="5"/>
        <v>477541.55436059611</v>
      </c>
      <c r="F27" s="54">
        <f t="shared" si="6"/>
        <v>9272265.1805015709</v>
      </c>
      <c r="G27" s="56">
        <f t="shared" si="7"/>
        <v>1519304.6852871855</v>
      </c>
      <c r="H27" s="41">
        <f t="shared" si="8"/>
        <v>1519304.6852871855</v>
      </c>
      <c r="I27" s="51">
        <f t="shared" si="1"/>
        <v>0</v>
      </c>
      <c r="J27" s="51"/>
      <c r="K27" s="112"/>
      <c r="L27" s="53">
        <f t="shared" si="2"/>
        <v>0</v>
      </c>
      <c r="M27" s="112"/>
      <c r="N27" s="53">
        <f t="shared" si="3"/>
        <v>0</v>
      </c>
      <c r="O27" s="53">
        <f t="shared" si="4"/>
        <v>0</v>
      </c>
      <c r="P27" s="1"/>
    </row>
    <row r="28" spans="2:16" ht="12.5">
      <c r="B28" t="str">
        <f t="shared" si="0"/>
        <v/>
      </c>
      <c r="C28" s="49">
        <f>IF(D11="","-",+C27+1)</f>
        <v>2037</v>
      </c>
      <c r="D28" s="54">
        <f>IF(F27+SUM(E$17:E27)=D$10,F27,D$10-SUM(E$17:E27))</f>
        <v>9272265.1805015709</v>
      </c>
      <c r="E28" s="55">
        <f t="shared" si="5"/>
        <v>477541.55436059611</v>
      </c>
      <c r="F28" s="54">
        <f t="shared" si="6"/>
        <v>8794723.6261409745</v>
      </c>
      <c r="G28" s="56">
        <f t="shared" si="7"/>
        <v>1466998.5866632564</v>
      </c>
      <c r="H28" s="41">
        <f t="shared" si="8"/>
        <v>1466998.5866632564</v>
      </c>
      <c r="I28" s="51">
        <f t="shared" si="1"/>
        <v>0</v>
      </c>
      <c r="J28" s="51"/>
      <c r="K28" s="112"/>
      <c r="L28" s="53">
        <f t="shared" si="2"/>
        <v>0</v>
      </c>
      <c r="M28" s="112"/>
      <c r="N28" s="53">
        <f t="shared" si="3"/>
        <v>0</v>
      </c>
      <c r="O28" s="53">
        <f t="shared" si="4"/>
        <v>0</v>
      </c>
      <c r="P28" s="1"/>
    </row>
    <row r="29" spans="2:16" ht="12.5">
      <c r="B29" t="str">
        <f t="shared" si="0"/>
        <v/>
      </c>
      <c r="C29" s="49">
        <f>IF(D11="","-",+C28+1)</f>
        <v>2038</v>
      </c>
      <c r="D29" s="54">
        <f>IF(F28+SUM(E$17:E28)=D$10,F28,D$10-SUM(E$17:E28))</f>
        <v>8794723.6261409745</v>
      </c>
      <c r="E29" s="55">
        <f t="shared" si="5"/>
        <v>477541.55436059611</v>
      </c>
      <c r="F29" s="54">
        <f t="shared" si="6"/>
        <v>8317182.071780378</v>
      </c>
      <c r="G29" s="56">
        <f t="shared" si="7"/>
        <v>1414692.4880393271</v>
      </c>
      <c r="H29" s="41">
        <f t="shared" si="8"/>
        <v>1414692.4880393271</v>
      </c>
      <c r="I29" s="51">
        <f t="shared" si="1"/>
        <v>0</v>
      </c>
      <c r="J29" s="51"/>
      <c r="K29" s="112"/>
      <c r="L29" s="53">
        <f t="shared" si="2"/>
        <v>0</v>
      </c>
      <c r="M29" s="112"/>
      <c r="N29" s="53">
        <f t="shared" si="3"/>
        <v>0</v>
      </c>
      <c r="O29" s="53">
        <f t="shared" si="4"/>
        <v>0</v>
      </c>
      <c r="P29" s="1"/>
    </row>
    <row r="30" spans="2:16" ht="12.5">
      <c r="B30" t="str">
        <f t="shared" si="0"/>
        <v/>
      </c>
      <c r="C30" s="49">
        <f>IF(D11="","-",+C29+1)</f>
        <v>2039</v>
      </c>
      <c r="D30" s="54">
        <f>IF(F29+SUM(E$17:E29)=D$10,F29,D$10-SUM(E$17:E29))</f>
        <v>8317182.071780378</v>
      </c>
      <c r="E30" s="55">
        <f t="shared" si="5"/>
        <v>477541.55436059611</v>
      </c>
      <c r="F30" s="54">
        <f t="shared" si="6"/>
        <v>7839640.5174197815</v>
      </c>
      <c r="G30" s="56">
        <f t="shared" si="7"/>
        <v>1362386.3894153978</v>
      </c>
      <c r="H30" s="41">
        <f t="shared" si="8"/>
        <v>1362386.3894153978</v>
      </c>
      <c r="I30" s="51">
        <f t="shared" si="1"/>
        <v>0</v>
      </c>
      <c r="J30" s="51"/>
      <c r="K30" s="112"/>
      <c r="L30" s="53">
        <f t="shared" si="2"/>
        <v>0</v>
      </c>
      <c r="M30" s="112"/>
      <c r="N30" s="53">
        <f t="shared" si="3"/>
        <v>0</v>
      </c>
      <c r="O30" s="53">
        <f t="shared" si="4"/>
        <v>0</v>
      </c>
      <c r="P30" s="1"/>
    </row>
    <row r="31" spans="2:16" ht="12.5">
      <c r="B31" t="str">
        <f t="shared" si="0"/>
        <v/>
      </c>
      <c r="C31" s="49">
        <f>IF(D11="","-",+C30+1)</f>
        <v>2040</v>
      </c>
      <c r="D31" s="54">
        <f>IF(F30+SUM(E$17:E30)=D$10,F30,D$10-SUM(E$17:E30))</f>
        <v>7839640.5174197815</v>
      </c>
      <c r="E31" s="55">
        <f t="shared" si="5"/>
        <v>477541.55436059611</v>
      </c>
      <c r="F31" s="54">
        <f t="shared" si="6"/>
        <v>7362098.9630591851</v>
      </c>
      <c r="G31" s="56">
        <f t="shared" si="7"/>
        <v>1310080.2907914687</v>
      </c>
      <c r="H31" s="41">
        <f t="shared" si="8"/>
        <v>1310080.2907914687</v>
      </c>
      <c r="I31" s="51">
        <f t="shared" si="1"/>
        <v>0</v>
      </c>
      <c r="J31" s="51"/>
      <c r="K31" s="112"/>
      <c r="L31" s="53">
        <f t="shared" si="2"/>
        <v>0</v>
      </c>
      <c r="M31" s="112"/>
      <c r="N31" s="53">
        <f t="shared" si="3"/>
        <v>0</v>
      </c>
      <c r="O31" s="53">
        <f t="shared" si="4"/>
        <v>0</v>
      </c>
      <c r="P31" s="1"/>
    </row>
    <row r="32" spans="2:16" ht="12.5">
      <c r="B32" t="str">
        <f t="shared" si="0"/>
        <v/>
      </c>
      <c r="C32" s="49">
        <f>IF(D11="","-",+C31+1)</f>
        <v>2041</v>
      </c>
      <c r="D32" s="54">
        <f>IF(F31+SUM(E$17:E31)=D$10,F31,D$10-SUM(E$17:E31))</f>
        <v>7362098.9630591851</v>
      </c>
      <c r="E32" s="55">
        <f t="shared" si="5"/>
        <v>477541.55436059611</v>
      </c>
      <c r="F32" s="54">
        <f t="shared" si="6"/>
        <v>6884557.4086985886</v>
      </c>
      <c r="G32" s="56">
        <f t="shared" si="7"/>
        <v>1257774.1921675394</v>
      </c>
      <c r="H32" s="41">
        <f t="shared" si="8"/>
        <v>1257774.1921675394</v>
      </c>
      <c r="I32" s="51">
        <f t="shared" si="1"/>
        <v>0</v>
      </c>
      <c r="J32" s="51"/>
      <c r="K32" s="112"/>
      <c r="L32" s="53">
        <f t="shared" si="2"/>
        <v>0</v>
      </c>
      <c r="M32" s="112"/>
      <c r="N32" s="53">
        <f t="shared" si="3"/>
        <v>0</v>
      </c>
      <c r="O32" s="53">
        <f t="shared" si="4"/>
        <v>0</v>
      </c>
      <c r="P32" s="1"/>
    </row>
    <row r="33" spans="2:16" ht="12.5">
      <c r="B33" t="str">
        <f t="shared" si="0"/>
        <v/>
      </c>
      <c r="C33" s="49">
        <f>IF(D11="","-",+C32+1)</f>
        <v>2042</v>
      </c>
      <c r="D33" s="54">
        <f>IF(F32+SUM(E$17:E32)=D$10,F32,D$10-SUM(E$17:E32))</f>
        <v>6884557.4086985886</v>
      </c>
      <c r="E33" s="55">
        <f t="shared" si="5"/>
        <v>477541.55436059611</v>
      </c>
      <c r="F33" s="54">
        <f t="shared" si="6"/>
        <v>6407015.8543379921</v>
      </c>
      <c r="G33" s="56">
        <f t="shared" si="7"/>
        <v>1205468.0935436101</v>
      </c>
      <c r="H33" s="41">
        <f t="shared" si="8"/>
        <v>1205468.0935436101</v>
      </c>
      <c r="I33" s="51">
        <f t="shared" si="1"/>
        <v>0</v>
      </c>
      <c r="J33" s="51"/>
      <c r="K33" s="112"/>
      <c r="L33" s="53">
        <f t="shared" si="2"/>
        <v>0</v>
      </c>
      <c r="M33" s="112"/>
      <c r="N33" s="53">
        <f t="shared" si="3"/>
        <v>0</v>
      </c>
      <c r="O33" s="53">
        <f t="shared" si="4"/>
        <v>0</v>
      </c>
      <c r="P33" s="1"/>
    </row>
    <row r="34" spans="2:16" ht="12.5">
      <c r="B34" t="str">
        <f t="shared" si="0"/>
        <v/>
      </c>
      <c r="C34" s="49">
        <f>IF(D11="","-",+C33+1)</f>
        <v>2043</v>
      </c>
      <c r="D34" s="54">
        <f>IF(F33+SUM(E$17:E33)=D$10,F33,D$10-SUM(E$17:E33))</f>
        <v>6407015.8543379921</v>
      </c>
      <c r="E34" s="55">
        <f t="shared" si="5"/>
        <v>477541.55436059611</v>
      </c>
      <c r="F34" s="54">
        <f t="shared" si="6"/>
        <v>5929474.2999773957</v>
      </c>
      <c r="G34" s="56">
        <f t="shared" si="7"/>
        <v>1153161.994919681</v>
      </c>
      <c r="H34" s="41">
        <f t="shared" si="8"/>
        <v>1153161.994919681</v>
      </c>
      <c r="I34" s="51">
        <f t="shared" si="1"/>
        <v>0</v>
      </c>
      <c r="J34" s="51"/>
      <c r="K34" s="112"/>
      <c r="L34" s="53">
        <f t="shared" si="2"/>
        <v>0</v>
      </c>
      <c r="M34" s="112"/>
      <c r="N34" s="53">
        <f t="shared" si="3"/>
        <v>0</v>
      </c>
      <c r="O34" s="53">
        <f t="shared" si="4"/>
        <v>0</v>
      </c>
      <c r="P34" s="1"/>
    </row>
    <row r="35" spans="2:16" ht="12.5">
      <c r="B35" t="str">
        <f t="shared" si="0"/>
        <v/>
      </c>
      <c r="C35" s="49">
        <f>IF(D11="","-",+C34+1)</f>
        <v>2044</v>
      </c>
      <c r="D35" s="54">
        <f>IF(F34+SUM(E$17:E34)=D$10,F34,D$10-SUM(E$17:E34))</f>
        <v>5929474.2999773957</v>
      </c>
      <c r="E35" s="55">
        <f t="shared" si="5"/>
        <v>477541.55436059611</v>
      </c>
      <c r="F35" s="54">
        <f t="shared" si="6"/>
        <v>5451932.7456167992</v>
      </c>
      <c r="G35" s="56">
        <f t="shared" si="7"/>
        <v>1100855.8962957517</v>
      </c>
      <c r="H35" s="41">
        <f t="shared" si="8"/>
        <v>1100855.8962957517</v>
      </c>
      <c r="I35" s="51">
        <f t="shared" si="1"/>
        <v>0</v>
      </c>
      <c r="J35" s="51"/>
      <c r="K35" s="112"/>
      <c r="L35" s="53">
        <f t="shared" si="2"/>
        <v>0</v>
      </c>
      <c r="M35" s="112"/>
      <c r="N35" s="53">
        <f t="shared" si="3"/>
        <v>0</v>
      </c>
      <c r="O35" s="53">
        <f t="shared" si="4"/>
        <v>0</v>
      </c>
      <c r="P35" s="1"/>
    </row>
    <row r="36" spans="2:16" ht="12.5">
      <c r="B36" t="str">
        <f t="shared" si="0"/>
        <v/>
      </c>
      <c r="C36" s="49">
        <f>IF(D11="","-",+C35+1)</f>
        <v>2045</v>
      </c>
      <c r="D36" s="54">
        <f>IF(F35+SUM(E$17:E35)=D$10,F35,D$10-SUM(E$17:E35))</f>
        <v>5451932.7456167992</v>
      </c>
      <c r="E36" s="55">
        <f t="shared" si="5"/>
        <v>477541.55436059611</v>
      </c>
      <c r="F36" s="54">
        <f t="shared" si="6"/>
        <v>4974391.1912562028</v>
      </c>
      <c r="G36" s="56">
        <f t="shared" si="7"/>
        <v>1048549.7976718225</v>
      </c>
      <c r="H36" s="41">
        <f t="shared" si="8"/>
        <v>1048549.7976718225</v>
      </c>
      <c r="I36" s="51">
        <f t="shared" si="1"/>
        <v>0</v>
      </c>
      <c r="J36" s="51"/>
      <c r="K36" s="112"/>
      <c r="L36" s="53">
        <f t="shared" si="2"/>
        <v>0</v>
      </c>
      <c r="M36" s="112"/>
      <c r="N36" s="53">
        <f t="shared" si="3"/>
        <v>0</v>
      </c>
      <c r="O36" s="53">
        <f t="shared" si="4"/>
        <v>0</v>
      </c>
      <c r="P36" s="1"/>
    </row>
    <row r="37" spans="2:16" ht="12.5">
      <c r="B37" t="str">
        <f t="shared" si="0"/>
        <v/>
      </c>
      <c r="C37" s="49">
        <f>IF(D11="","-",+C36+1)</f>
        <v>2046</v>
      </c>
      <c r="D37" s="54">
        <f>IF(F36+SUM(E$17:E36)=D$10,F36,D$10-SUM(E$17:E36))</f>
        <v>4974391.1912562028</v>
      </c>
      <c r="E37" s="55">
        <f t="shared" si="5"/>
        <v>477541.55436059611</v>
      </c>
      <c r="F37" s="54">
        <f t="shared" si="6"/>
        <v>4496849.6368956063</v>
      </c>
      <c r="G37" s="56">
        <f t="shared" si="7"/>
        <v>996243.69904789329</v>
      </c>
      <c r="H37" s="41">
        <f t="shared" si="8"/>
        <v>996243.69904789329</v>
      </c>
      <c r="I37" s="51">
        <f t="shared" si="1"/>
        <v>0</v>
      </c>
      <c r="J37" s="51"/>
      <c r="K37" s="112"/>
      <c r="L37" s="53">
        <f t="shared" si="2"/>
        <v>0</v>
      </c>
      <c r="M37" s="112"/>
      <c r="N37" s="53">
        <f t="shared" si="3"/>
        <v>0</v>
      </c>
      <c r="O37" s="53">
        <f t="shared" si="4"/>
        <v>0</v>
      </c>
      <c r="P37" s="1"/>
    </row>
    <row r="38" spans="2:16" ht="12.5">
      <c r="B38" t="str">
        <f t="shared" si="0"/>
        <v/>
      </c>
      <c r="C38" s="49">
        <f>IF(D11="","-",+C37+1)</f>
        <v>2047</v>
      </c>
      <c r="D38" s="54">
        <f>IF(F37+SUM(E$17:E37)=D$10,F37,D$10-SUM(E$17:E37))</f>
        <v>4496849.6368956063</v>
      </c>
      <c r="E38" s="55">
        <f t="shared" si="5"/>
        <v>477541.55436059611</v>
      </c>
      <c r="F38" s="54">
        <f t="shared" si="6"/>
        <v>4019308.0825350103</v>
      </c>
      <c r="G38" s="56">
        <f t="shared" si="7"/>
        <v>943937.60042396397</v>
      </c>
      <c r="H38" s="41">
        <f t="shared" si="8"/>
        <v>943937.60042396397</v>
      </c>
      <c r="I38" s="51">
        <f t="shared" si="1"/>
        <v>0</v>
      </c>
      <c r="J38" s="51"/>
      <c r="K38" s="112"/>
      <c r="L38" s="53">
        <f t="shared" si="2"/>
        <v>0</v>
      </c>
      <c r="M38" s="112"/>
      <c r="N38" s="53">
        <f t="shared" si="3"/>
        <v>0</v>
      </c>
      <c r="O38" s="53">
        <f t="shared" si="4"/>
        <v>0</v>
      </c>
      <c r="P38" s="1"/>
    </row>
    <row r="39" spans="2:16" ht="12.5">
      <c r="B39" t="str">
        <f t="shared" si="0"/>
        <v/>
      </c>
      <c r="C39" s="49">
        <f>IF(D11="","-",+C38+1)</f>
        <v>2048</v>
      </c>
      <c r="D39" s="54">
        <f>IF(F38+SUM(E$17:E38)=D$10,F38,D$10-SUM(E$17:E38))</f>
        <v>4019308.0825350103</v>
      </c>
      <c r="E39" s="55">
        <f t="shared" si="5"/>
        <v>477541.55436059611</v>
      </c>
      <c r="F39" s="54">
        <f t="shared" si="6"/>
        <v>3541766.5281744143</v>
      </c>
      <c r="G39" s="56">
        <f t="shared" si="7"/>
        <v>891631.50180003489</v>
      </c>
      <c r="H39" s="41">
        <f t="shared" si="8"/>
        <v>891631.50180003489</v>
      </c>
      <c r="I39" s="51">
        <f t="shared" si="1"/>
        <v>0</v>
      </c>
      <c r="J39" s="51"/>
      <c r="K39" s="112"/>
      <c r="L39" s="53">
        <f t="shared" si="2"/>
        <v>0</v>
      </c>
      <c r="M39" s="112"/>
      <c r="N39" s="53">
        <f t="shared" si="3"/>
        <v>0</v>
      </c>
      <c r="O39" s="53">
        <f t="shared" si="4"/>
        <v>0</v>
      </c>
      <c r="P39" s="1"/>
    </row>
    <row r="40" spans="2:16" ht="12.5">
      <c r="B40" t="str">
        <f t="shared" si="0"/>
        <v/>
      </c>
      <c r="C40" s="49">
        <f>IF(D11="","-",+C39+1)</f>
        <v>2049</v>
      </c>
      <c r="D40" s="54">
        <f>IF(F39+SUM(E$17:E39)=D$10,F39,D$10-SUM(E$17:E39))</f>
        <v>3541766.5281744143</v>
      </c>
      <c r="E40" s="55">
        <f t="shared" si="5"/>
        <v>477541.55436059611</v>
      </c>
      <c r="F40" s="54">
        <f t="shared" si="6"/>
        <v>3064224.9738138183</v>
      </c>
      <c r="G40" s="56">
        <f t="shared" si="7"/>
        <v>839325.40317610558</v>
      </c>
      <c r="H40" s="41">
        <f t="shared" si="8"/>
        <v>839325.40317610558</v>
      </c>
      <c r="I40" s="51">
        <f t="shared" si="1"/>
        <v>0</v>
      </c>
      <c r="J40" s="51"/>
      <c r="K40" s="112"/>
      <c r="L40" s="53">
        <f t="shared" si="2"/>
        <v>0</v>
      </c>
      <c r="M40" s="112"/>
      <c r="N40" s="53">
        <f t="shared" si="3"/>
        <v>0</v>
      </c>
      <c r="O40" s="53">
        <f t="shared" si="4"/>
        <v>0</v>
      </c>
      <c r="P40" s="1"/>
    </row>
    <row r="41" spans="2:16" ht="12.5">
      <c r="B41" t="str">
        <f t="shared" si="0"/>
        <v/>
      </c>
      <c r="C41" s="49">
        <f>IF(D11="","-",+C40+1)</f>
        <v>2050</v>
      </c>
      <c r="D41" s="54">
        <f>IF(F40+SUM(E$17:E40)=D$10,F40,D$10-SUM(E$17:E40))</f>
        <v>3064224.9738138183</v>
      </c>
      <c r="E41" s="55">
        <f t="shared" si="5"/>
        <v>477541.55436059611</v>
      </c>
      <c r="F41" s="54">
        <f t="shared" si="6"/>
        <v>2586683.4194532223</v>
      </c>
      <c r="G41" s="56">
        <f t="shared" si="7"/>
        <v>787019.3045521765</v>
      </c>
      <c r="H41" s="41">
        <f t="shared" si="8"/>
        <v>787019.3045521765</v>
      </c>
      <c r="I41" s="51">
        <f t="shared" si="1"/>
        <v>0</v>
      </c>
      <c r="J41" s="51"/>
      <c r="K41" s="112"/>
      <c r="L41" s="53">
        <f t="shared" si="2"/>
        <v>0</v>
      </c>
      <c r="M41" s="112"/>
      <c r="N41" s="53">
        <f t="shared" si="3"/>
        <v>0</v>
      </c>
      <c r="O41" s="53">
        <f t="shared" si="4"/>
        <v>0</v>
      </c>
      <c r="P41" s="1"/>
    </row>
    <row r="42" spans="2:16" ht="12.5">
      <c r="B42" t="str">
        <f t="shared" si="0"/>
        <v/>
      </c>
      <c r="C42" s="49">
        <f>IF(D11="","-",+C41+1)</f>
        <v>2051</v>
      </c>
      <c r="D42" s="54">
        <f>IF(F41+SUM(E$17:E41)=D$10,F41,D$10-SUM(E$17:E41))</f>
        <v>2586683.4194532223</v>
      </c>
      <c r="E42" s="55">
        <f t="shared" si="5"/>
        <v>477541.55436059611</v>
      </c>
      <c r="F42" s="54">
        <f t="shared" si="6"/>
        <v>2109141.8650926263</v>
      </c>
      <c r="G42" s="56">
        <f t="shared" si="7"/>
        <v>734713.20592824731</v>
      </c>
      <c r="H42" s="41">
        <f t="shared" si="8"/>
        <v>734713.20592824731</v>
      </c>
      <c r="I42" s="51">
        <f t="shared" si="1"/>
        <v>0</v>
      </c>
      <c r="J42" s="51"/>
      <c r="K42" s="112"/>
      <c r="L42" s="53">
        <f t="shared" si="2"/>
        <v>0</v>
      </c>
      <c r="M42" s="112"/>
      <c r="N42" s="53">
        <f t="shared" si="3"/>
        <v>0</v>
      </c>
      <c r="O42" s="53">
        <f t="shared" si="4"/>
        <v>0</v>
      </c>
      <c r="P42" s="1"/>
    </row>
    <row r="43" spans="2:16" ht="12.5">
      <c r="B43" t="str">
        <f t="shared" si="0"/>
        <v/>
      </c>
      <c r="C43" s="49">
        <f>IF(D11="","-",+C42+1)</f>
        <v>2052</v>
      </c>
      <c r="D43" s="54">
        <f>IF(F42+SUM(E$17:E42)=D$10,F42,D$10-SUM(E$17:E42))</f>
        <v>2109141.8650926263</v>
      </c>
      <c r="E43" s="55">
        <f t="shared" si="5"/>
        <v>477541.55436059611</v>
      </c>
      <c r="F43" s="54">
        <f t="shared" si="6"/>
        <v>1631600.3107320303</v>
      </c>
      <c r="G43" s="56">
        <f t="shared" si="7"/>
        <v>682407.10730431811</v>
      </c>
      <c r="H43" s="41">
        <f t="shared" si="8"/>
        <v>682407.10730431811</v>
      </c>
      <c r="I43" s="51">
        <f t="shared" si="1"/>
        <v>0</v>
      </c>
      <c r="J43" s="51"/>
      <c r="K43" s="112"/>
      <c r="L43" s="53">
        <f t="shared" si="2"/>
        <v>0</v>
      </c>
      <c r="M43" s="112"/>
      <c r="N43" s="53">
        <f t="shared" si="3"/>
        <v>0</v>
      </c>
      <c r="O43" s="53">
        <f t="shared" si="4"/>
        <v>0</v>
      </c>
      <c r="P43" s="1"/>
    </row>
    <row r="44" spans="2:16" ht="12.5">
      <c r="B44" t="str">
        <f t="shared" si="0"/>
        <v/>
      </c>
      <c r="C44" s="49">
        <f>IF(D11="","-",+C43+1)</f>
        <v>2053</v>
      </c>
      <c r="D44" s="54">
        <f>IF(F43+SUM(E$17:E43)=D$10,F43,D$10-SUM(E$17:E43))</f>
        <v>1631600.3107320303</v>
      </c>
      <c r="E44" s="55">
        <f t="shared" si="5"/>
        <v>477541.55436059611</v>
      </c>
      <c r="F44" s="54">
        <f t="shared" si="6"/>
        <v>1154058.7563714343</v>
      </c>
      <c r="G44" s="56">
        <f t="shared" si="7"/>
        <v>630101.00868038891</v>
      </c>
      <c r="H44" s="41">
        <f t="shared" si="8"/>
        <v>630101.00868038891</v>
      </c>
      <c r="I44" s="51">
        <f t="shared" si="1"/>
        <v>0</v>
      </c>
      <c r="J44" s="51"/>
      <c r="K44" s="112"/>
      <c r="L44" s="53">
        <f t="shared" si="2"/>
        <v>0</v>
      </c>
      <c r="M44" s="112"/>
      <c r="N44" s="53">
        <f t="shared" si="3"/>
        <v>0</v>
      </c>
      <c r="O44" s="53">
        <f t="shared" si="4"/>
        <v>0</v>
      </c>
      <c r="P44" s="1"/>
    </row>
    <row r="45" spans="2:16" ht="12.5">
      <c r="B45" t="str">
        <f t="shared" si="0"/>
        <v/>
      </c>
      <c r="C45" s="49">
        <f>IF(D11="","-",+C44+1)</f>
        <v>2054</v>
      </c>
      <c r="D45" s="54">
        <f>IF(F44+SUM(E$17:E44)=D$10,F44,D$10-SUM(E$17:E44))</f>
        <v>1154058.7563714343</v>
      </c>
      <c r="E45" s="55">
        <f t="shared" si="5"/>
        <v>477541.55436059611</v>
      </c>
      <c r="F45" s="54">
        <f t="shared" si="6"/>
        <v>676517.2020108382</v>
      </c>
      <c r="G45" s="56">
        <f t="shared" si="7"/>
        <v>577794.91005645972</v>
      </c>
      <c r="H45" s="41">
        <f t="shared" si="8"/>
        <v>577794.91005645972</v>
      </c>
      <c r="I45" s="51">
        <f t="shared" si="1"/>
        <v>0</v>
      </c>
      <c r="J45" s="51"/>
      <c r="K45" s="112"/>
      <c r="L45" s="53">
        <f t="shared" si="2"/>
        <v>0</v>
      </c>
      <c r="M45" s="112"/>
      <c r="N45" s="53">
        <f t="shared" si="3"/>
        <v>0</v>
      </c>
      <c r="O45" s="53">
        <f t="shared" si="4"/>
        <v>0</v>
      </c>
      <c r="P45" s="1"/>
    </row>
    <row r="46" spans="2:16" ht="12.5">
      <c r="B46" t="str">
        <f t="shared" si="0"/>
        <v/>
      </c>
      <c r="C46" s="49">
        <f>IF(D11="","-",+C45+1)</f>
        <v>2055</v>
      </c>
      <c r="D46" s="54">
        <f>IF(F45+SUM(E$17:E45)=D$10,F45,D$10-SUM(E$17:E45))</f>
        <v>676517.2020108382</v>
      </c>
      <c r="E46" s="55">
        <f t="shared" si="5"/>
        <v>477541.55436059611</v>
      </c>
      <c r="F46" s="54">
        <f t="shared" si="6"/>
        <v>198975.64765024208</v>
      </c>
      <c r="G46" s="56">
        <f t="shared" si="7"/>
        <v>525488.81143253052</v>
      </c>
      <c r="H46" s="41">
        <f t="shared" si="8"/>
        <v>525488.81143253052</v>
      </c>
      <c r="I46" s="51">
        <f t="shared" si="1"/>
        <v>0</v>
      </c>
      <c r="J46" s="51"/>
      <c r="K46" s="112"/>
      <c r="L46" s="53">
        <f t="shared" si="2"/>
        <v>0</v>
      </c>
      <c r="M46" s="112"/>
      <c r="N46" s="53">
        <f t="shared" si="3"/>
        <v>0</v>
      </c>
      <c r="O46" s="53">
        <f t="shared" si="4"/>
        <v>0</v>
      </c>
      <c r="P46" s="1"/>
    </row>
    <row r="47" spans="2:16" ht="12.5">
      <c r="B47" t="str">
        <f t="shared" si="0"/>
        <v/>
      </c>
      <c r="C47" s="49">
        <f>IF(D11="","-",+C46+1)</f>
        <v>2056</v>
      </c>
      <c r="D47" s="54">
        <f>IF(F46+SUM(E$17:E46)=D$10,F46,D$10-SUM(E$17:E46))</f>
        <v>198975.64765024208</v>
      </c>
      <c r="E47" s="55">
        <f t="shared" si="5"/>
        <v>198975.64765024208</v>
      </c>
      <c r="F47" s="54">
        <f t="shared" si="6"/>
        <v>0</v>
      </c>
      <c r="G47" s="56">
        <f t="shared" si="7"/>
        <v>209872.75153022699</v>
      </c>
      <c r="H47" s="41">
        <f t="shared" si="8"/>
        <v>209872.75153022699</v>
      </c>
      <c r="I47" s="51">
        <f t="shared" si="1"/>
        <v>0</v>
      </c>
      <c r="J47" s="51"/>
      <c r="K47" s="112"/>
      <c r="L47" s="53">
        <f t="shared" si="2"/>
        <v>0</v>
      </c>
      <c r="M47" s="112"/>
      <c r="N47" s="53">
        <f t="shared" si="3"/>
        <v>0</v>
      </c>
      <c r="O47" s="53">
        <f t="shared" si="4"/>
        <v>0</v>
      </c>
      <c r="P47" s="1"/>
    </row>
    <row r="48" spans="2:16" ht="12.5">
      <c r="B48" t="str">
        <f t="shared" si="0"/>
        <v/>
      </c>
      <c r="C48" s="49">
        <f>IF(D11="","-",+C47+1)</f>
        <v>2057</v>
      </c>
      <c r="D48" s="54">
        <f>IF(F47+SUM(E$17:E47)=D$10,F47,D$10-SUM(E$17:E47))</f>
        <v>0</v>
      </c>
      <c r="E48" s="55">
        <f t="shared" si="5"/>
        <v>0</v>
      </c>
      <c r="F48" s="54">
        <f t="shared" si="6"/>
        <v>0</v>
      </c>
      <c r="G48" s="56">
        <f t="shared" si="7"/>
        <v>0</v>
      </c>
      <c r="H48" s="41">
        <f t="shared" si="8"/>
        <v>0</v>
      </c>
      <c r="I48" s="51">
        <f t="shared" si="1"/>
        <v>0</v>
      </c>
      <c r="J48" s="51"/>
      <c r="K48" s="112"/>
      <c r="L48" s="53">
        <f t="shared" si="2"/>
        <v>0</v>
      </c>
      <c r="M48" s="112"/>
      <c r="N48" s="53">
        <f t="shared" si="3"/>
        <v>0</v>
      </c>
      <c r="O48" s="53">
        <f t="shared" si="4"/>
        <v>0</v>
      </c>
      <c r="P48" s="1"/>
    </row>
    <row r="49" spans="2:16" ht="12.5">
      <c r="B49" t="str">
        <f t="shared" si="0"/>
        <v/>
      </c>
      <c r="C49" s="49">
        <f>IF(D11="","-",+C48+1)</f>
        <v>2058</v>
      </c>
      <c r="D49" s="54">
        <f>IF(F48+SUM(E$17:E48)=D$10,F48,D$10-SUM(E$17:E48))</f>
        <v>0</v>
      </c>
      <c r="E49" s="55">
        <f t="shared" si="5"/>
        <v>0</v>
      </c>
      <c r="F49" s="54">
        <f t="shared" si="6"/>
        <v>0</v>
      </c>
      <c r="G49" s="56">
        <f t="shared" si="7"/>
        <v>0</v>
      </c>
      <c r="H49" s="41">
        <f t="shared" si="8"/>
        <v>0</v>
      </c>
      <c r="I49" s="51">
        <f t="shared" si="1"/>
        <v>0</v>
      </c>
      <c r="J49" s="51"/>
      <c r="K49" s="112"/>
      <c r="L49" s="53">
        <f t="shared" si="2"/>
        <v>0</v>
      </c>
      <c r="M49" s="112"/>
      <c r="N49" s="53">
        <f t="shared" si="3"/>
        <v>0</v>
      </c>
      <c r="O49" s="53">
        <f t="shared" si="4"/>
        <v>0</v>
      </c>
      <c r="P49" s="1"/>
    </row>
    <row r="50" spans="2:16" ht="12.5">
      <c r="B50" t="str">
        <f t="shared" si="0"/>
        <v/>
      </c>
      <c r="C50" s="49">
        <f>IF(D11="","-",+C49+1)</f>
        <v>2059</v>
      </c>
      <c r="D50" s="54">
        <f>IF(F49+SUM(E$17:E49)=D$10,F49,D$10-SUM(E$17:E49))</f>
        <v>0</v>
      </c>
      <c r="E50" s="55">
        <f t="shared" si="5"/>
        <v>0</v>
      </c>
      <c r="F50" s="54">
        <f t="shared" si="6"/>
        <v>0</v>
      </c>
      <c r="G50" s="56">
        <f t="shared" si="7"/>
        <v>0</v>
      </c>
      <c r="H50" s="41">
        <f t="shared" si="8"/>
        <v>0</v>
      </c>
      <c r="I50" s="51">
        <f t="shared" si="1"/>
        <v>0</v>
      </c>
      <c r="J50" s="51"/>
      <c r="K50" s="112"/>
      <c r="L50" s="53">
        <f t="shared" si="2"/>
        <v>0</v>
      </c>
      <c r="M50" s="112"/>
      <c r="N50" s="53">
        <f t="shared" si="3"/>
        <v>0</v>
      </c>
      <c r="O50" s="53">
        <f t="shared" si="4"/>
        <v>0</v>
      </c>
      <c r="P50" s="1"/>
    </row>
    <row r="51" spans="2:16" ht="12.5">
      <c r="B51" t="str">
        <f t="shared" si="0"/>
        <v/>
      </c>
      <c r="C51" s="49">
        <f>IF(D11="","-",+C50+1)</f>
        <v>2060</v>
      </c>
      <c r="D51" s="54">
        <f>IF(F50+SUM(E$17:E50)=D$10,F50,D$10-SUM(E$17:E50))</f>
        <v>0</v>
      </c>
      <c r="E51" s="55">
        <f t="shared" si="5"/>
        <v>0</v>
      </c>
      <c r="F51" s="54">
        <f t="shared" si="6"/>
        <v>0</v>
      </c>
      <c r="G51" s="56">
        <f t="shared" si="7"/>
        <v>0</v>
      </c>
      <c r="H51" s="41">
        <f t="shared" si="8"/>
        <v>0</v>
      </c>
      <c r="I51" s="51">
        <f t="shared" si="1"/>
        <v>0</v>
      </c>
      <c r="J51" s="51"/>
      <c r="K51" s="112"/>
      <c r="L51" s="53">
        <f t="shared" si="2"/>
        <v>0</v>
      </c>
      <c r="M51" s="112"/>
      <c r="N51" s="53">
        <f t="shared" si="3"/>
        <v>0</v>
      </c>
      <c r="O51" s="53">
        <f t="shared" si="4"/>
        <v>0</v>
      </c>
      <c r="P51" s="1"/>
    </row>
    <row r="52" spans="2:16" ht="12.5">
      <c r="B52" t="str">
        <f t="shared" si="0"/>
        <v/>
      </c>
      <c r="C52" s="49">
        <f>IF(D11="","-",+C51+1)</f>
        <v>2061</v>
      </c>
      <c r="D52" s="54">
        <f>IF(F51+SUM(E$17:E51)=D$10,F51,D$10-SUM(E$17:E51))</f>
        <v>0</v>
      </c>
      <c r="E52" s="55">
        <f t="shared" si="5"/>
        <v>0</v>
      </c>
      <c r="F52" s="54">
        <f t="shared" si="6"/>
        <v>0</v>
      </c>
      <c r="G52" s="56">
        <f t="shared" si="7"/>
        <v>0</v>
      </c>
      <c r="H52" s="41">
        <f t="shared" si="8"/>
        <v>0</v>
      </c>
      <c r="I52" s="51">
        <f t="shared" si="1"/>
        <v>0</v>
      </c>
      <c r="J52" s="51"/>
      <c r="K52" s="112"/>
      <c r="L52" s="53">
        <f t="shared" si="2"/>
        <v>0</v>
      </c>
      <c r="M52" s="112"/>
      <c r="N52" s="53">
        <f t="shared" si="3"/>
        <v>0</v>
      </c>
      <c r="O52" s="53">
        <f t="shared" si="4"/>
        <v>0</v>
      </c>
      <c r="P52" s="1"/>
    </row>
    <row r="53" spans="2:16" ht="12.5">
      <c r="B53" t="str">
        <f t="shared" si="0"/>
        <v/>
      </c>
      <c r="C53" s="49">
        <f>IF(D11="","-",+C52+1)</f>
        <v>2062</v>
      </c>
      <c r="D53" s="54">
        <f>IF(F52+SUM(E$17:E52)=D$10,F52,D$10-SUM(E$17:E52))</f>
        <v>0</v>
      </c>
      <c r="E53" s="55">
        <f t="shared" si="5"/>
        <v>0</v>
      </c>
      <c r="F53" s="54">
        <f t="shared" si="6"/>
        <v>0</v>
      </c>
      <c r="G53" s="56">
        <f t="shared" si="7"/>
        <v>0</v>
      </c>
      <c r="H53" s="41">
        <f t="shared" si="8"/>
        <v>0</v>
      </c>
      <c r="I53" s="51">
        <f t="shared" si="1"/>
        <v>0</v>
      </c>
      <c r="J53" s="51"/>
      <c r="K53" s="112"/>
      <c r="L53" s="53">
        <f t="shared" si="2"/>
        <v>0</v>
      </c>
      <c r="M53" s="112"/>
      <c r="N53" s="53">
        <f t="shared" si="3"/>
        <v>0</v>
      </c>
      <c r="O53" s="53">
        <f t="shared" si="4"/>
        <v>0</v>
      </c>
      <c r="P53" s="1"/>
    </row>
    <row r="54" spans="2:16" ht="12.5">
      <c r="B54" t="str">
        <f t="shared" si="0"/>
        <v/>
      </c>
      <c r="C54" s="49">
        <f>IF(D11="","-",+C53+1)</f>
        <v>2063</v>
      </c>
      <c r="D54" s="54">
        <f>IF(F53+SUM(E$17:E53)=D$10,F53,D$10-SUM(E$17:E53))</f>
        <v>0</v>
      </c>
      <c r="E54" s="55">
        <f t="shared" si="5"/>
        <v>0</v>
      </c>
      <c r="F54" s="54">
        <f t="shared" si="6"/>
        <v>0</v>
      </c>
      <c r="G54" s="56">
        <f t="shared" si="7"/>
        <v>0</v>
      </c>
      <c r="H54" s="41">
        <f t="shared" si="8"/>
        <v>0</v>
      </c>
      <c r="I54" s="51">
        <f t="shared" si="1"/>
        <v>0</v>
      </c>
      <c r="J54" s="51"/>
      <c r="K54" s="112"/>
      <c r="L54" s="53">
        <f t="shared" si="2"/>
        <v>0</v>
      </c>
      <c r="M54" s="112"/>
      <c r="N54" s="53">
        <f t="shared" si="3"/>
        <v>0</v>
      </c>
      <c r="O54" s="53">
        <f t="shared" si="4"/>
        <v>0</v>
      </c>
      <c r="P54" s="1"/>
    </row>
    <row r="55" spans="2:16" ht="12.5">
      <c r="B55" t="str">
        <f t="shared" si="0"/>
        <v/>
      </c>
      <c r="C55" s="49">
        <f>IF(D11="","-",+C54+1)</f>
        <v>2064</v>
      </c>
      <c r="D55" s="54">
        <f>IF(F54+SUM(E$17:E54)=D$10,F54,D$10-SUM(E$17:E54))</f>
        <v>0</v>
      </c>
      <c r="E55" s="55">
        <f t="shared" si="5"/>
        <v>0</v>
      </c>
      <c r="F55" s="54">
        <f t="shared" si="6"/>
        <v>0</v>
      </c>
      <c r="G55" s="56">
        <f t="shared" si="7"/>
        <v>0</v>
      </c>
      <c r="H55" s="41">
        <f t="shared" si="8"/>
        <v>0</v>
      </c>
      <c r="I55" s="51">
        <f t="shared" si="1"/>
        <v>0</v>
      </c>
      <c r="J55" s="51"/>
      <c r="K55" s="112"/>
      <c r="L55" s="53">
        <f t="shared" si="2"/>
        <v>0</v>
      </c>
      <c r="M55" s="112"/>
      <c r="N55" s="53">
        <f t="shared" si="3"/>
        <v>0</v>
      </c>
      <c r="O55" s="53">
        <f t="shared" si="4"/>
        <v>0</v>
      </c>
      <c r="P55" s="1"/>
    </row>
    <row r="56" spans="2:16" ht="12.5">
      <c r="B56" t="str">
        <f t="shared" si="0"/>
        <v/>
      </c>
      <c r="C56" s="49">
        <f>IF(D11="","-",+C55+1)</f>
        <v>2065</v>
      </c>
      <c r="D56" s="54">
        <f>IF(F55+SUM(E$17:E55)=D$10,F55,D$10-SUM(E$17:E55))</f>
        <v>0</v>
      </c>
      <c r="E56" s="55">
        <f t="shared" si="5"/>
        <v>0</v>
      </c>
      <c r="F56" s="54">
        <f t="shared" si="6"/>
        <v>0</v>
      </c>
      <c r="G56" s="56">
        <f t="shared" si="7"/>
        <v>0</v>
      </c>
      <c r="H56" s="41">
        <f t="shared" si="8"/>
        <v>0</v>
      </c>
      <c r="I56" s="51">
        <f t="shared" si="1"/>
        <v>0</v>
      </c>
      <c r="J56" s="51"/>
      <c r="K56" s="112"/>
      <c r="L56" s="53">
        <f t="shared" si="2"/>
        <v>0</v>
      </c>
      <c r="M56" s="112"/>
      <c r="N56" s="53">
        <f t="shared" si="3"/>
        <v>0</v>
      </c>
      <c r="O56" s="53">
        <f t="shared" si="4"/>
        <v>0</v>
      </c>
      <c r="P56" s="1"/>
    </row>
    <row r="57" spans="2:16" ht="12.5">
      <c r="B57" t="str">
        <f t="shared" si="0"/>
        <v/>
      </c>
      <c r="C57" s="49">
        <f>IF(D11="","-",+C56+1)</f>
        <v>2066</v>
      </c>
      <c r="D57" s="54">
        <f>IF(F56+SUM(E$17:E56)=D$10,F56,D$10-SUM(E$17:E56))</f>
        <v>0</v>
      </c>
      <c r="E57" s="55">
        <f t="shared" si="5"/>
        <v>0</v>
      </c>
      <c r="F57" s="54">
        <f t="shared" si="6"/>
        <v>0</v>
      </c>
      <c r="G57" s="56">
        <f t="shared" si="7"/>
        <v>0</v>
      </c>
      <c r="H57" s="41">
        <f t="shared" si="8"/>
        <v>0</v>
      </c>
      <c r="I57" s="51">
        <f t="shared" si="1"/>
        <v>0</v>
      </c>
      <c r="J57" s="51"/>
      <c r="K57" s="112"/>
      <c r="L57" s="53">
        <f t="shared" si="2"/>
        <v>0</v>
      </c>
      <c r="M57" s="112"/>
      <c r="N57" s="53">
        <f t="shared" si="3"/>
        <v>0</v>
      </c>
      <c r="O57" s="53">
        <f t="shared" si="4"/>
        <v>0</v>
      </c>
      <c r="P57" s="1"/>
    </row>
    <row r="58" spans="2:16" ht="12.5">
      <c r="B58" t="str">
        <f t="shared" si="0"/>
        <v/>
      </c>
      <c r="C58" s="49">
        <f>IF(D11="","-",+C57+1)</f>
        <v>2067</v>
      </c>
      <c r="D58" s="54">
        <f>IF(F57+SUM(E$17:E57)=D$10,F57,D$10-SUM(E$17:E57))</f>
        <v>0</v>
      </c>
      <c r="E58" s="55">
        <f t="shared" si="5"/>
        <v>0</v>
      </c>
      <c r="F58" s="54">
        <f t="shared" si="6"/>
        <v>0</v>
      </c>
      <c r="G58" s="56">
        <f t="shared" si="7"/>
        <v>0</v>
      </c>
      <c r="H58" s="41">
        <f t="shared" si="8"/>
        <v>0</v>
      </c>
      <c r="I58" s="51">
        <f t="shared" si="1"/>
        <v>0</v>
      </c>
      <c r="J58" s="51"/>
      <c r="K58" s="112"/>
      <c r="L58" s="53">
        <f t="shared" si="2"/>
        <v>0</v>
      </c>
      <c r="M58" s="112"/>
      <c r="N58" s="53">
        <f t="shared" si="3"/>
        <v>0</v>
      </c>
      <c r="O58" s="53">
        <f t="shared" si="4"/>
        <v>0</v>
      </c>
      <c r="P58" s="1"/>
    </row>
    <row r="59" spans="2:16" ht="12.5">
      <c r="B59" t="str">
        <f t="shared" si="0"/>
        <v/>
      </c>
      <c r="C59" s="49">
        <f>IF(D11="","-",+C58+1)</f>
        <v>2068</v>
      </c>
      <c r="D59" s="54">
        <f>IF(F58+SUM(E$17:E58)=D$10,F58,D$10-SUM(E$17:E58))</f>
        <v>0</v>
      </c>
      <c r="E59" s="55">
        <f t="shared" si="5"/>
        <v>0</v>
      </c>
      <c r="F59" s="54">
        <f t="shared" si="6"/>
        <v>0</v>
      </c>
      <c r="G59" s="56">
        <f t="shared" si="7"/>
        <v>0</v>
      </c>
      <c r="H59" s="41">
        <f t="shared" si="8"/>
        <v>0</v>
      </c>
      <c r="I59" s="51">
        <f t="shared" si="1"/>
        <v>0</v>
      </c>
      <c r="J59" s="51"/>
      <c r="K59" s="112"/>
      <c r="L59" s="53">
        <f t="shared" si="2"/>
        <v>0</v>
      </c>
      <c r="M59" s="112"/>
      <c r="N59" s="53">
        <f t="shared" si="3"/>
        <v>0</v>
      </c>
      <c r="O59" s="53">
        <f t="shared" si="4"/>
        <v>0</v>
      </c>
      <c r="P59" s="1"/>
    </row>
    <row r="60" spans="2:16" ht="12.5">
      <c r="B60" t="str">
        <f t="shared" si="0"/>
        <v/>
      </c>
      <c r="C60" s="49">
        <f>IF(D11="","-",+C59+1)</f>
        <v>2069</v>
      </c>
      <c r="D60" s="54">
        <f>IF(F59+SUM(E$17:E59)=D$10,F59,D$10-SUM(E$17:E59))</f>
        <v>0</v>
      </c>
      <c r="E60" s="55">
        <f t="shared" si="5"/>
        <v>0</v>
      </c>
      <c r="F60" s="54">
        <f t="shared" si="6"/>
        <v>0</v>
      </c>
      <c r="G60" s="56">
        <f t="shared" si="7"/>
        <v>0</v>
      </c>
      <c r="H60" s="41">
        <f t="shared" si="8"/>
        <v>0</v>
      </c>
      <c r="I60" s="51">
        <f t="shared" si="1"/>
        <v>0</v>
      </c>
      <c r="J60" s="51"/>
      <c r="K60" s="112"/>
      <c r="L60" s="53">
        <f t="shared" si="2"/>
        <v>0</v>
      </c>
      <c r="M60" s="112"/>
      <c r="N60" s="53">
        <f t="shared" si="3"/>
        <v>0</v>
      </c>
      <c r="O60" s="53">
        <f t="shared" si="4"/>
        <v>0</v>
      </c>
      <c r="P60" s="1"/>
    </row>
    <row r="61" spans="2:16" ht="12.5">
      <c r="B61" t="str">
        <f t="shared" si="0"/>
        <v/>
      </c>
      <c r="C61" s="49">
        <f>IF(D11="","-",+C60+1)</f>
        <v>2070</v>
      </c>
      <c r="D61" s="54">
        <f>IF(F60+SUM(E$17:E60)=D$10,F60,D$10-SUM(E$17:E60))</f>
        <v>0</v>
      </c>
      <c r="E61" s="55">
        <f t="shared" si="5"/>
        <v>0</v>
      </c>
      <c r="F61" s="54">
        <f t="shared" si="6"/>
        <v>0</v>
      </c>
      <c r="G61" s="57">
        <f t="shared" si="7"/>
        <v>0</v>
      </c>
      <c r="H61" s="41">
        <f t="shared" si="8"/>
        <v>0</v>
      </c>
      <c r="I61" s="51">
        <f t="shared" si="1"/>
        <v>0</v>
      </c>
      <c r="J61" s="51"/>
      <c r="K61" s="112"/>
      <c r="L61" s="53">
        <f t="shared" si="2"/>
        <v>0</v>
      </c>
      <c r="M61" s="112"/>
      <c r="N61" s="53">
        <f t="shared" si="3"/>
        <v>0</v>
      </c>
      <c r="O61" s="53">
        <f t="shared" si="4"/>
        <v>0</v>
      </c>
      <c r="P61" s="1"/>
    </row>
    <row r="62" spans="2:16" ht="12.5">
      <c r="B62" t="str">
        <f t="shared" si="0"/>
        <v/>
      </c>
      <c r="C62" s="49">
        <f>IF(D11="","-",+C61+1)</f>
        <v>2071</v>
      </c>
      <c r="D62" s="54">
        <f>IF(F61+SUM(E$17:E61)=D$10,F61,D$10-SUM(E$17:E61))</f>
        <v>0</v>
      </c>
      <c r="E62" s="55">
        <f t="shared" si="5"/>
        <v>0</v>
      </c>
      <c r="F62" s="54">
        <f t="shared" si="6"/>
        <v>0</v>
      </c>
      <c r="G62" s="57">
        <f t="shared" si="7"/>
        <v>0</v>
      </c>
      <c r="H62" s="41">
        <f t="shared" si="8"/>
        <v>0</v>
      </c>
      <c r="I62" s="51">
        <f t="shared" si="1"/>
        <v>0</v>
      </c>
      <c r="J62" s="51"/>
      <c r="K62" s="112"/>
      <c r="L62" s="53">
        <f t="shared" si="2"/>
        <v>0</v>
      </c>
      <c r="M62" s="112"/>
      <c r="N62" s="53">
        <f t="shared" si="3"/>
        <v>0</v>
      </c>
      <c r="O62" s="53">
        <f t="shared" si="4"/>
        <v>0</v>
      </c>
      <c r="P62" s="1"/>
    </row>
    <row r="63" spans="2:16" ht="12.5">
      <c r="B63" t="str">
        <f t="shared" si="0"/>
        <v/>
      </c>
      <c r="C63" s="49">
        <f>IF(D11="","-",+C62+1)</f>
        <v>2072</v>
      </c>
      <c r="D63" s="54">
        <f>IF(F62+SUM(E$17:E62)=D$10,F62,D$10-SUM(E$17:E62))</f>
        <v>0</v>
      </c>
      <c r="E63" s="55">
        <f t="shared" si="5"/>
        <v>0</v>
      </c>
      <c r="F63" s="54">
        <f t="shared" si="6"/>
        <v>0</v>
      </c>
      <c r="G63" s="57">
        <f t="shared" si="7"/>
        <v>0</v>
      </c>
      <c r="H63" s="41">
        <f t="shared" si="8"/>
        <v>0</v>
      </c>
      <c r="I63" s="51">
        <f t="shared" si="1"/>
        <v>0</v>
      </c>
      <c r="J63" s="51"/>
      <c r="K63" s="112"/>
      <c r="L63" s="53">
        <f t="shared" si="2"/>
        <v>0</v>
      </c>
      <c r="M63" s="112"/>
      <c r="N63" s="53">
        <f t="shared" si="3"/>
        <v>0</v>
      </c>
      <c r="O63" s="53">
        <f t="shared" si="4"/>
        <v>0</v>
      </c>
      <c r="P63" s="1"/>
    </row>
    <row r="64" spans="2:16" ht="12.5">
      <c r="B64" t="str">
        <f t="shared" si="0"/>
        <v/>
      </c>
      <c r="C64" s="49">
        <f>IF(D11="","-",+C63+1)</f>
        <v>2073</v>
      </c>
      <c r="D64" s="54">
        <f>IF(F63+SUM(E$17:E63)=D$10,F63,D$10-SUM(E$17:E63))</f>
        <v>0</v>
      </c>
      <c r="E64" s="55">
        <f t="shared" si="5"/>
        <v>0</v>
      </c>
      <c r="F64" s="54">
        <f t="shared" si="6"/>
        <v>0</v>
      </c>
      <c r="G64" s="57">
        <f t="shared" si="7"/>
        <v>0</v>
      </c>
      <c r="H64" s="41">
        <f t="shared" si="8"/>
        <v>0</v>
      </c>
      <c r="I64" s="51">
        <f t="shared" si="1"/>
        <v>0</v>
      </c>
      <c r="J64" s="51"/>
      <c r="K64" s="112"/>
      <c r="L64" s="53">
        <f t="shared" si="2"/>
        <v>0</v>
      </c>
      <c r="M64" s="112"/>
      <c r="N64" s="53">
        <f t="shared" si="3"/>
        <v>0</v>
      </c>
      <c r="O64" s="53">
        <f t="shared" si="4"/>
        <v>0</v>
      </c>
      <c r="P64" s="1"/>
    </row>
    <row r="65" spans="2:16" ht="12.5">
      <c r="B65" t="str">
        <f t="shared" si="0"/>
        <v/>
      </c>
      <c r="C65" s="49">
        <f>IF(D11="","-",+C64+1)</f>
        <v>2074</v>
      </c>
      <c r="D65" s="54">
        <f>IF(F64+SUM(E$17:E64)=D$10,F64,D$10-SUM(E$17:E64))</f>
        <v>0</v>
      </c>
      <c r="E65" s="55">
        <f t="shared" si="5"/>
        <v>0</v>
      </c>
      <c r="F65" s="54">
        <f t="shared" si="6"/>
        <v>0</v>
      </c>
      <c r="G65" s="57">
        <f t="shared" si="7"/>
        <v>0</v>
      </c>
      <c r="H65" s="41">
        <f t="shared" si="8"/>
        <v>0</v>
      </c>
      <c r="I65" s="51">
        <f t="shared" si="1"/>
        <v>0</v>
      </c>
      <c r="J65" s="51"/>
      <c r="K65" s="112"/>
      <c r="L65" s="53">
        <f t="shared" si="2"/>
        <v>0</v>
      </c>
      <c r="M65" s="112"/>
      <c r="N65" s="53">
        <f t="shared" si="3"/>
        <v>0</v>
      </c>
      <c r="O65" s="53">
        <f t="shared" si="4"/>
        <v>0</v>
      </c>
      <c r="P65" s="1"/>
    </row>
    <row r="66" spans="2:16" ht="12.5">
      <c r="B66" t="str">
        <f t="shared" si="0"/>
        <v/>
      </c>
      <c r="C66" s="49">
        <f>IF(D11="","-",+C65+1)</f>
        <v>2075</v>
      </c>
      <c r="D66" s="54">
        <f>IF(F65+SUM(E$17:E65)=D$10,F65,D$10-SUM(E$17:E65))</f>
        <v>0</v>
      </c>
      <c r="E66" s="55">
        <f t="shared" si="5"/>
        <v>0</v>
      </c>
      <c r="F66" s="54">
        <f t="shared" si="6"/>
        <v>0</v>
      </c>
      <c r="G66" s="57">
        <f t="shared" si="7"/>
        <v>0</v>
      </c>
      <c r="H66" s="41">
        <f t="shared" si="8"/>
        <v>0</v>
      </c>
      <c r="I66" s="51">
        <f t="shared" si="1"/>
        <v>0</v>
      </c>
      <c r="J66" s="51"/>
      <c r="K66" s="112"/>
      <c r="L66" s="53">
        <f t="shared" si="2"/>
        <v>0</v>
      </c>
      <c r="M66" s="112"/>
      <c r="N66" s="53">
        <f t="shared" si="3"/>
        <v>0</v>
      </c>
      <c r="O66" s="53">
        <f t="shared" si="4"/>
        <v>0</v>
      </c>
      <c r="P66" s="1"/>
    </row>
    <row r="67" spans="2:16" ht="12.5">
      <c r="B67" t="str">
        <f t="shared" si="0"/>
        <v/>
      </c>
      <c r="C67" s="49">
        <f>IF(D11="","-",+C66+1)</f>
        <v>2076</v>
      </c>
      <c r="D67" s="54">
        <f>IF(F66+SUM(E$17:E66)=D$10,F66,D$10-SUM(E$17:E66))</f>
        <v>0</v>
      </c>
      <c r="E67" s="55">
        <f t="shared" si="5"/>
        <v>0</v>
      </c>
      <c r="F67" s="54">
        <f t="shared" si="6"/>
        <v>0</v>
      </c>
      <c r="G67" s="57">
        <f t="shared" si="7"/>
        <v>0</v>
      </c>
      <c r="H67" s="41">
        <f t="shared" si="8"/>
        <v>0</v>
      </c>
      <c r="I67" s="51">
        <f t="shared" si="1"/>
        <v>0</v>
      </c>
      <c r="J67" s="51"/>
      <c r="K67" s="112"/>
      <c r="L67" s="53">
        <f t="shared" si="2"/>
        <v>0</v>
      </c>
      <c r="M67" s="112"/>
      <c r="N67" s="53">
        <f t="shared" si="3"/>
        <v>0</v>
      </c>
      <c r="O67" s="53">
        <f t="shared" si="4"/>
        <v>0</v>
      </c>
      <c r="P67" s="1"/>
    </row>
    <row r="68" spans="2:16" ht="12.5">
      <c r="B68" t="str">
        <f t="shared" si="0"/>
        <v/>
      </c>
      <c r="C68" s="49">
        <f>IF(D11="","-",+C67+1)</f>
        <v>2077</v>
      </c>
      <c r="D68" s="54">
        <f>IF(F67+SUM(E$17:E67)=D$10,F67,D$10-SUM(E$17:E67))</f>
        <v>0</v>
      </c>
      <c r="E68" s="55">
        <f t="shared" si="5"/>
        <v>0</v>
      </c>
      <c r="F68" s="54">
        <f t="shared" si="6"/>
        <v>0</v>
      </c>
      <c r="G68" s="57">
        <f t="shared" si="7"/>
        <v>0</v>
      </c>
      <c r="H68" s="41">
        <f t="shared" si="8"/>
        <v>0</v>
      </c>
      <c r="I68" s="51">
        <f t="shared" si="1"/>
        <v>0</v>
      </c>
      <c r="J68" s="51"/>
      <c r="K68" s="112"/>
      <c r="L68" s="53">
        <f t="shared" si="2"/>
        <v>0</v>
      </c>
      <c r="M68" s="112"/>
      <c r="N68" s="53">
        <f t="shared" si="3"/>
        <v>0</v>
      </c>
      <c r="O68" s="53">
        <f t="shared" si="4"/>
        <v>0</v>
      </c>
      <c r="P68" s="1"/>
    </row>
    <row r="69" spans="2:16" ht="12.5">
      <c r="B69" t="str">
        <f t="shared" si="0"/>
        <v/>
      </c>
      <c r="C69" s="49">
        <f>IF(D11="","-",+C68+1)</f>
        <v>2078</v>
      </c>
      <c r="D69" s="54">
        <f>IF(F68+SUM(E$17:E68)=D$10,F68,D$10-SUM(E$17:E68))</f>
        <v>0</v>
      </c>
      <c r="E69" s="55">
        <f t="shared" si="5"/>
        <v>0</v>
      </c>
      <c r="F69" s="54">
        <f t="shared" si="6"/>
        <v>0</v>
      </c>
      <c r="G69" s="57">
        <f t="shared" si="7"/>
        <v>0</v>
      </c>
      <c r="H69" s="41">
        <f t="shared" si="8"/>
        <v>0</v>
      </c>
      <c r="I69" s="51">
        <f t="shared" si="1"/>
        <v>0</v>
      </c>
      <c r="J69" s="51"/>
      <c r="K69" s="112"/>
      <c r="L69" s="53">
        <f t="shared" si="2"/>
        <v>0</v>
      </c>
      <c r="M69" s="112"/>
      <c r="N69" s="53">
        <f t="shared" si="3"/>
        <v>0</v>
      </c>
      <c r="O69" s="53">
        <f t="shared" si="4"/>
        <v>0</v>
      </c>
      <c r="P69" s="1"/>
    </row>
    <row r="70" spans="2:16" ht="12.5">
      <c r="B70" t="str">
        <f t="shared" si="0"/>
        <v/>
      </c>
      <c r="C70" s="49">
        <f>IF(D11="","-",+C69+1)</f>
        <v>2079</v>
      </c>
      <c r="D70" s="54">
        <f>IF(F69+SUM(E$17:E69)=D$10,F69,D$10-SUM(E$17:E69))</f>
        <v>0</v>
      </c>
      <c r="E70" s="55">
        <f t="shared" si="5"/>
        <v>0</v>
      </c>
      <c r="F70" s="54">
        <f t="shared" si="6"/>
        <v>0</v>
      </c>
      <c r="G70" s="57">
        <f t="shared" si="7"/>
        <v>0</v>
      </c>
      <c r="H70" s="41">
        <f t="shared" si="8"/>
        <v>0</v>
      </c>
      <c r="I70" s="51">
        <f t="shared" si="1"/>
        <v>0</v>
      </c>
      <c r="J70" s="51"/>
      <c r="K70" s="112"/>
      <c r="L70" s="53">
        <f t="shared" si="2"/>
        <v>0</v>
      </c>
      <c r="M70" s="112"/>
      <c r="N70" s="53">
        <f t="shared" si="3"/>
        <v>0</v>
      </c>
      <c r="O70" s="53">
        <f t="shared" si="4"/>
        <v>0</v>
      </c>
      <c r="P70" s="1"/>
    </row>
    <row r="71" spans="2:16" ht="12.5">
      <c r="B71" t="str">
        <f t="shared" si="0"/>
        <v/>
      </c>
      <c r="C71" s="49">
        <f>IF(D11="","-",+C70+1)</f>
        <v>2080</v>
      </c>
      <c r="D71" s="54">
        <f>IF(F70+SUM(E$17:E70)=D$10,F70,D$10-SUM(E$17:E70))</f>
        <v>0</v>
      </c>
      <c r="E71" s="55">
        <f t="shared" si="5"/>
        <v>0</v>
      </c>
      <c r="F71" s="54">
        <f t="shared" si="6"/>
        <v>0</v>
      </c>
      <c r="G71" s="57">
        <f t="shared" si="7"/>
        <v>0</v>
      </c>
      <c r="H71" s="41">
        <f t="shared" si="8"/>
        <v>0</v>
      </c>
      <c r="I71" s="51">
        <f t="shared" si="1"/>
        <v>0</v>
      </c>
      <c r="J71" s="51"/>
      <c r="K71" s="112"/>
      <c r="L71" s="53">
        <f t="shared" si="2"/>
        <v>0</v>
      </c>
      <c r="M71" s="112"/>
      <c r="N71" s="53">
        <f t="shared" si="3"/>
        <v>0</v>
      </c>
      <c r="O71" s="53">
        <f t="shared" si="4"/>
        <v>0</v>
      </c>
      <c r="P71" s="1"/>
    </row>
    <row r="72" spans="2:16" ht="12.5">
      <c r="C72" s="49">
        <f>IF(D12="","-",+C71+1)</f>
        <v>2081</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2082</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14326246.630817883</v>
      </c>
      <c r="F74" s="13"/>
      <c r="G74" s="13">
        <f>SUM(G17:G73)</f>
        <v>37733225.765026174</v>
      </c>
      <c r="H74" s="13">
        <f>SUM(H17:H73)</f>
        <v>37733225.765026174</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28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5">
      <c r="C89" s="6"/>
      <c r="D89" s="2"/>
      <c r="E89" s="1"/>
      <c r="F89" s="1"/>
      <c r="G89" s="1"/>
      <c r="H89" s="1"/>
      <c r="I89" s="20"/>
      <c r="J89" s="20"/>
      <c r="K89" s="106"/>
      <c r="L89" s="107" t="s">
        <v>254</v>
      </c>
      <c r="M89" s="69">
        <f>IF(J93&lt;D11,0,VLOOKUP(J93,C100:P155,6))</f>
        <v>0</v>
      </c>
      <c r="N89" s="69">
        <f>IF(J93&lt;D11,0,VLOOKUP(J93,C100:P155,7))</f>
        <v>0</v>
      </c>
      <c r="O89" s="70">
        <f>+N89-M89</f>
        <v>0</v>
      </c>
      <c r="P89" s="1"/>
    </row>
    <row r="90" spans="1:16" ht="13.5" thickBot="1">
      <c r="C90" s="25" t="s">
        <v>82</v>
      </c>
      <c r="D90" s="96" t="str">
        <f>+D7</f>
        <v>insert project name here</v>
      </c>
      <c r="E90" s="1"/>
      <c r="F90" s="1"/>
      <c r="G90" s="1"/>
      <c r="H90" s="1"/>
      <c r="I90" s="3"/>
      <c r="J90" s="3"/>
      <c r="K90" s="108"/>
      <c r="L90" s="109" t="s">
        <v>135</v>
      </c>
      <c r="M90" s="72">
        <f>+M89-M88</f>
        <v>0</v>
      </c>
      <c r="N90" s="72">
        <f>+N89-N88</f>
        <v>0</v>
      </c>
      <c r="O90" s="73">
        <f>+O89-O88</f>
        <v>0</v>
      </c>
      <c r="P90" s="1"/>
    </row>
    <row r="91" spans="1:16" ht="13.5" thickBot="1">
      <c r="C91" s="29"/>
      <c r="D91" s="65" t="str">
        <f>IF(D8="","",D8)</f>
        <v/>
      </c>
      <c r="E91" s="11"/>
      <c r="F91" s="11"/>
      <c r="G91" s="11"/>
      <c r="H91" s="10"/>
      <c r="I91" s="3"/>
      <c r="J91" s="3"/>
      <c r="K91" s="13"/>
      <c r="L91" s="3"/>
      <c r="M91" s="3"/>
      <c r="N91" s="3"/>
      <c r="O91" s="13"/>
      <c r="P91" s="1"/>
    </row>
    <row r="92" spans="1:16" ht="13.5" thickBot="1">
      <c r="C92" s="74" t="s">
        <v>83</v>
      </c>
      <c r="D92" s="88" t="str">
        <f>+D9</f>
        <v>TP205005</v>
      </c>
      <c r="E92" s="75"/>
      <c r="F92" s="75"/>
      <c r="G92" s="75"/>
      <c r="H92" s="75"/>
      <c r="I92" s="75"/>
      <c r="J92" s="75"/>
    </row>
    <row r="93" spans="1:16" ht="13">
      <c r="C93" s="34" t="s">
        <v>49</v>
      </c>
      <c r="D93" s="85">
        <v>0</v>
      </c>
      <c r="E93" s="1" t="s">
        <v>84</v>
      </c>
      <c r="H93" s="2"/>
      <c r="I93" s="2"/>
      <c r="J93" s="36">
        <f>+'OKT.WS.G.BPU.ATRR.True-up'!M16</f>
        <v>2024</v>
      </c>
      <c r="K93" s="33"/>
      <c r="L93" s="13" t="s">
        <v>85</v>
      </c>
      <c r="P93" s="1"/>
    </row>
    <row r="94" spans="1:16" ht="12.5">
      <c r="C94" s="34" t="s">
        <v>52</v>
      </c>
      <c r="D94" s="85">
        <f>IF(D11="","",D11)</f>
        <v>2026</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5</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0</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2.5">
      <c r="B100" t="str">
        <f t="shared" ref="B100:B155" si="9">IF(D100=F99,"","IU")</f>
        <v>IU</v>
      </c>
      <c r="C100" s="49">
        <f>IF(D94= "","-",D94)</f>
        <v>2026</v>
      </c>
      <c r="D100" s="11">
        <f>IF(D94=C100,0,IF(D93&lt;100000,0,D93))</f>
        <v>0</v>
      </c>
      <c r="E100" s="56">
        <f>IF(D93&lt;100000,0,J$97/12*(12-D95))</f>
        <v>0</v>
      </c>
      <c r="F100" s="54">
        <f>IF(D94=C100,+D93-E100,+D100-E100)</f>
        <v>0</v>
      </c>
      <c r="G100" s="81">
        <f>+(F100+D100)/2</f>
        <v>0</v>
      </c>
      <c r="H100" s="81">
        <f t="shared" ref="H100:H155" si="10">+J$95*G100+E100</f>
        <v>0</v>
      </c>
      <c r="I100" s="81">
        <f>+J$96*G100+E100</f>
        <v>0</v>
      </c>
      <c r="J100" s="53">
        <f t="shared" ref="J100:J131" si="11">+I100-H100</f>
        <v>0</v>
      </c>
      <c r="K100" s="53"/>
      <c r="L100" s="111"/>
      <c r="M100" s="52">
        <f t="shared" ref="M100:M131" si="12">IF(L100&lt;&gt;0,+H100-L100,0)</f>
        <v>0</v>
      </c>
      <c r="N100" s="111"/>
      <c r="O100" s="52">
        <f t="shared" ref="O100:O131" si="13">IF(N100&lt;&gt;0,+I100-N100,0)</f>
        <v>0</v>
      </c>
      <c r="P100" s="52">
        <f t="shared" ref="P100:P131" si="14">+O100-M100</f>
        <v>0</v>
      </c>
    </row>
    <row r="101" spans="1:16" ht="12.5">
      <c r="B101" t="str">
        <f t="shared" si="9"/>
        <v/>
      </c>
      <c r="C101" s="49">
        <f>IF(D94="","-",+C100+1)</f>
        <v>2027</v>
      </c>
      <c r="D101" s="11">
        <f>IF(F100+SUM(E$100:E100)=D$93,F100,D$93-SUM(E$100:E100))</f>
        <v>0</v>
      </c>
      <c r="E101" s="55">
        <f t="shared" ref="E101:E155" si="15">IF(+J$97&lt;F100,J$97,D101)</f>
        <v>0</v>
      </c>
      <c r="F101" s="54">
        <f t="shared" ref="F101:F155" si="16">+D101-E101</f>
        <v>0</v>
      </c>
      <c r="G101" s="54">
        <f t="shared" ref="G101:G155" si="17">+(F101+D101)/2</f>
        <v>0</v>
      </c>
      <c r="H101" s="110">
        <f t="shared" si="10"/>
        <v>0</v>
      </c>
      <c r="I101" s="119">
        <f t="shared" ref="I101:I155" si="18">+J$96*G101+E101</f>
        <v>0</v>
      </c>
      <c r="J101" s="53">
        <f t="shared" si="11"/>
        <v>0</v>
      </c>
      <c r="K101" s="53"/>
      <c r="L101" s="112"/>
      <c r="M101" s="53">
        <f t="shared" si="12"/>
        <v>0</v>
      </c>
      <c r="N101" s="112"/>
      <c r="O101" s="53">
        <f t="shared" si="13"/>
        <v>0</v>
      </c>
      <c r="P101" s="53">
        <f t="shared" si="14"/>
        <v>0</v>
      </c>
    </row>
    <row r="102" spans="1:16" ht="12.5">
      <c r="B102" t="str">
        <f t="shared" si="9"/>
        <v/>
      </c>
      <c r="C102" s="49">
        <f>IF(D94="","-",+C101+1)</f>
        <v>2028</v>
      </c>
      <c r="D102" s="11">
        <f>IF(F101+SUM(E$100:E101)=D$93,F101,D$93-SUM(E$100:E101))</f>
        <v>0</v>
      </c>
      <c r="E102" s="55">
        <f t="shared" si="15"/>
        <v>0</v>
      </c>
      <c r="F102" s="54">
        <f t="shared" si="16"/>
        <v>0</v>
      </c>
      <c r="G102" s="54">
        <f t="shared" si="17"/>
        <v>0</v>
      </c>
      <c r="H102" s="110">
        <f t="shared" si="10"/>
        <v>0</v>
      </c>
      <c r="I102" s="119">
        <f t="shared" si="18"/>
        <v>0</v>
      </c>
      <c r="J102" s="53">
        <f t="shared" si="11"/>
        <v>0</v>
      </c>
      <c r="K102" s="53"/>
      <c r="L102" s="112"/>
      <c r="M102" s="53">
        <f t="shared" si="12"/>
        <v>0</v>
      </c>
      <c r="N102" s="112"/>
      <c r="O102" s="53">
        <f t="shared" si="13"/>
        <v>0</v>
      </c>
      <c r="P102" s="53">
        <f t="shared" si="14"/>
        <v>0</v>
      </c>
    </row>
    <row r="103" spans="1:16" ht="12.5">
      <c r="B103" t="str">
        <f t="shared" si="9"/>
        <v/>
      </c>
      <c r="C103" s="49">
        <f>IF(D94="","-",+C102+1)</f>
        <v>2029</v>
      </c>
      <c r="D103" s="11">
        <f>IF(F102+SUM(E$100:E102)=D$93,F102,D$93-SUM(E$100:E102))</f>
        <v>0</v>
      </c>
      <c r="E103" s="55">
        <f t="shared" si="15"/>
        <v>0</v>
      </c>
      <c r="F103" s="54">
        <f t="shared" si="16"/>
        <v>0</v>
      </c>
      <c r="G103" s="54">
        <f t="shared" si="17"/>
        <v>0</v>
      </c>
      <c r="H103" s="110">
        <f t="shared" si="10"/>
        <v>0</v>
      </c>
      <c r="I103" s="119">
        <f t="shared" si="18"/>
        <v>0</v>
      </c>
      <c r="J103" s="53">
        <f t="shared" si="11"/>
        <v>0</v>
      </c>
      <c r="K103" s="53"/>
      <c r="L103" s="112"/>
      <c r="M103" s="53">
        <f t="shared" si="12"/>
        <v>0</v>
      </c>
      <c r="N103" s="112"/>
      <c r="O103" s="53">
        <f t="shared" si="13"/>
        <v>0</v>
      </c>
      <c r="P103" s="53">
        <f t="shared" si="14"/>
        <v>0</v>
      </c>
    </row>
    <row r="104" spans="1:16" ht="12.5">
      <c r="B104" t="str">
        <f t="shared" si="9"/>
        <v/>
      </c>
      <c r="C104" s="49">
        <f>IF(D94="","-",+C103+1)</f>
        <v>2030</v>
      </c>
      <c r="D104" s="11">
        <f>IF(F103+SUM(E$100:E103)=D$93,F103,D$93-SUM(E$100:E103))</f>
        <v>0</v>
      </c>
      <c r="E104" s="55">
        <f t="shared" si="15"/>
        <v>0</v>
      </c>
      <c r="F104" s="54">
        <f t="shared" si="16"/>
        <v>0</v>
      </c>
      <c r="G104" s="54">
        <f t="shared" si="17"/>
        <v>0</v>
      </c>
      <c r="H104" s="110">
        <f t="shared" si="10"/>
        <v>0</v>
      </c>
      <c r="I104" s="119">
        <f t="shared" si="18"/>
        <v>0</v>
      </c>
      <c r="J104" s="53">
        <f t="shared" si="11"/>
        <v>0</v>
      </c>
      <c r="K104" s="53"/>
      <c r="L104" s="112"/>
      <c r="M104" s="53">
        <f t="shared" si="12"/>
        <v>0</v>
      </c>
      <c r="N104" s="112"/>
      <c r="O104" s="53">
        <f t="shared" si="13"/>
        <v>0</v>
      </c>
      <c r="P104" s="53">
        <f t="shared" si="14"/>
        <v>0</v>
      </c>
    </row>
    <row r="105" spans="1:16" ht="12.5">
      <c r="B105" t="str">
        <f t="shared" si="9"/>
        <v/>
      </c>
      <c r="C105" s="49">
        <f>IF(D94="","-",+C104+1)</f>
        <v>2031</v>
      </c>
      <c r="D105" s="11">
        <f>IF(F104+SUM(E$100:E104)=D$93,F104,D$93-SUM(E$100:E104))</f>
        <v>0</v>
      </c>
      <c r="E105" s="55">
        <f t="shared" si="15"/>
        <v>0</v>
      </c>
      <c r="F105" s="54">
        <f t="shared" si="16"/>
        <v>0</v>
      </c>
      <c r="G105" s="54">
        <f t="shared" si="17"/>
        <v>0</v>
      </c>
      <c r="H105" s="110">
        <f t="shared" si="10"/>
        <v>0</v>
      </c>
      <c r="I105" s="119">
        <f t="shared" si="18"/>
        <v>0</v>
      </c>
      <c r="J105" s="53">
        <f t="shared" si="11"/>
        <v>0</v>
      </c>
      <c r="K105" s="53"/>
      <c r="L105" s="112"/>
      <c r="M105" s="53">
        <f t="shared" si="12"/>
        <v>0</v>
      </c>
      <c r="N105" s="112"/>
      <c r="O105" s="53">
        <f t="shared" si="13"/>
        <v>0</v>
      </c>
      <c r="P105" s="53">
        <f t="shared" si="14"/>
        <v>0</v>
      </c>
    </row>
    <row r="106" spans="1:16" ht="12.5">
      <c r="B106" t="str">
        <f t="shared" si="9"/>
        <v/>
      </c>
      <c r="C106" s="49">
        <f>IF(D94="","-",+C105+1)</f>
        <v>2032</v>
      </c>
      <c r="D106" s="11">
        <f>IF(F105+SUM(E$100:E105)=D$93,F105,D$93-SUM(E$100:E105))</f>
        <v>0</v>
      </c>
      <c r="E106" s="55">
        <f t="shared" si="15"/>
        <v>0</v>
      </c>
      <c r="F106" s="54">
        <f t="shared" si="16"/>
        <v>0</v>
      </c>
      <c r="G106" s="54">
        <f t="shared" si="17"/>
        <v>0</v>
      </c>
      <c r="H106" s="110">
        <f t="shared" si="10"/>
        <v>0</v>
      </c>
      <c r="I106" s="119">
        <f t="shared" si="18"/>
        <v>0</v>
      </c>
      <c r="J106" s="53">
        <f t="shared" si="11"/>
        <v>0</v>
      </c>
      <c r="K106" s="53"/>
      <c r="L106" s="112"/>
      <c r="M106" s="53">
        <f t="shared" si="12"/>
        <v>0</v>
      </c>
      <c r="N106" s="112"/>
      <c r="O106" s="53">
        <f t="shared" si="13"/>
        <v>0</v>
      </c>
      <c r="P106" s="53">
        <f t="shared" si="14"/>
        <v>0</v>
      </c>
    </row>
    <row r="107" spans="1:16" ht="12.5">
      <c r="B107" t="str">
        <f t="shared" si="9"/>
        <v/>
      </c>
      <c r="C107" s="49">
        <f>IF(D94="","-",+C106+1)</f>
        <v>2033</v>
      </c>
      <c r="D107" s="11">
        <f>IF(F106+SUM(E$100:E106)=D$93,F106,D$93-SUM(E$100:E106))</f>
        <v>0</v>
      </c>
      <c r="E107" s="55">
        <f t="shared" si="15"/>
        <v>0</v>
      </c>
      <c r="F107" s="54">
        <f t="shared" si="16"/>
        <v>0</v>
      </c>
      <c r="G107" s="54">
        <f t="shared" si="17"/>
        <v>0</v>
      </c>
      <c r="H107" s="110">
        <f t="shared" si="10"/>
        <v>0</v>
      </c>
      <c r="I107" s="119">
        <f t="shared" si="18"/>
        <v>0</v>
      </c>
      <c r="J107" s="53">
        <f t="shared" si="11"/>
        <v>0</v>
      </c>
      <c r="K107" s="53"/>
      <c r="L107" s="112"/>
      <c r="M107" s="53">
        <f t="shared" si="12"/>
        <v>0</v>
      </c>
      <c r="N107" s="112"/>
      <c r="O107" s="53">
        <f t="shared" si="13"/>
        <v>0</v>
      </c>
      <c r="P107" s="53">
        <f t="shared" si="14"/>
        <v>0</v>
      </c>
    </row>
    <row r="108" spans="1:16" ht="12.5">
      <c r="B108" t="str">
        <f t="shared" si="9"/>
        <v/>
      </c>
      <c r="C108" s="49">
        <f>IF(D94="","-",+C107+1)</f>
        <v>2034</v>
      </c>
      <c r="D108" s="11">
        <f>IF(F107+SUM(E$100:E107)=D$93,F107,D$93-SUM(E$100:E107))</f>
        <v>0</v>
      </c>
      <c r="E108" s="55">
        <f t="shared" si="15"/>
        <v>0</v>
      </c>
      <c r="F108" s="54">
        <f t="shared" si="16"/>
        <v>0</v>
      </c>
      <c r="G108" s="54">
        <f t="shared" si="17"/>
        <v>0</v>
      </c>
      <c r="H108" s="110">
        <f t="shared" si="10"/>
        <v>0</v>
      </c>
      <c r="I108" s="119">
        <f t="shared" si="18"/>
        <v>0</v>
      </c>
      <c r="J108" s="53">
        <f t="shared" si="11"/>
        <v>0</v>
      </c>
      <c r="K108" s="53"/>
      <c r="L108" s="112"/>
      <c r="M108" s="53">
        <f t="shared" si="12"/>
        <v>0</v>
      </c>
      <c r="N108" s="112"/>
      <c r="O108" s="53">
        <f t="shared" si="13"/>
        <v>0</v>
      </c>
      <c r="P108" s="53">
        <f t="shared" si="14"/>
        <v>0</v>
      </c>
    </row>
    <row r="109" spans="1:16" ht="12.5">
      <c r="B109" t="str">
        <f t="shared" si="9"/>
        <v/>
      </c>
      <c r="C109" s="49">
        <f>IF(D94="","-",+C108+1)</f>
        <v>2035</v>
      </c>
      <c r="D109" s="11">
        <f>IF(F108+SUM(E$100:E108)=D$93,F108,D$93-SUM(E$100:E108))</f>
        <v>0</v>
      </c>
      <c r="E109" s="55">
        <f t="shared" si="15"/>
        <v>0</v>
      </c>
      <c r="F109" s="54">
        <f t="shared" si="16"/>
        <v>0</v>
      </c>
      <c r="G109" s="54">
        <f t="shared" si="17"/>
        <v>0</v>
      </c>
      <c r="H109" s="110">
        <f t="shared" si="10"/>
        <v>0</v>
      </c>
      <c r="I109" s="119">
        <f t="shared" si="18"/>
        <v>0</v>
      </c>
      <c r="J109" s="53">
        <f t="shared" si="11"/>
        <v>0</v>
      </c>
      <c r="K109" s="53"/>
      <c r="L109" s="112"/>
      <c r="M109" s="53">
        <f t="shared" si="12"/>
        <v>0</v>
      </c>
      <c r="N109" s="112"/>
      <c r="O109" s="53">
        <f t="shared" si="13"/>
        <v>0</v>
      </c>
      <c r="P109" s="53">
        <f t="shared" si="14"/>
        <v>0</v>
      </c>
    </row>
    <row r="110" spans="1:16" ht="12.5">
      <c r="B110" t="str">
        <f t="shared" si="9"/>
        <v/>
      </c>
      <c r="C110" s="49">
        <f>IF(D94="","-",+C109+1)</f>
        <v>2036</v>
      </c>
      <c r="D110" s="11">
        <f>IF(F109+SUM(E$100:E109)=D$93,F109,D$93-SUM(E$100:E109))</f>
        <v>0</v>
      </c>
      <c r="E110" s="55">
        <f t="shared" si="15"/>
        <v>0</v>
      </c>
      <c r="F110" s="54">
        <f t="shared" si="16"/>
        <v>0</v>
      </c>
      <c r="G110" s="54">
        <f t="shared" si="17"/>
        <v>0</v>
      </c>
      <c r="H110" s="110">
        <f t="shared" si="10"/>
        <v>0</v>
      </c>
      <c r="I110" s="119">
        <f t="shared" si="18"/>
        <v>0</v>
      </c>
      <c r="J110" s="53">
        <f t="shared" si="11"/>
        <v>0</v>
      </c>
      <c r="K110" s="53"/>
      <c r="L110" s="112"/>
      <c r="M110" s="53">
        <f t="shared" si="12"/>
        <v>0</v>
      </c>
      <c r="N110" s="112"/>
      <c r="O110" s="53">
        <f t="shared" si="13"/>
        <v>0</v>
      </c>
      <c r="P110" s="53">
        <f t="shared" si="14"/>
        <v>0</v>
      </c>
    </row>
    <row r="111" spans="1:16" ht="12.5">
      <c r="B111" t="str">
        <f t="shared" si="9"/>
        <v/>
      </c>
      <c r="C111" s="49">
        <f>IF(D94="","-",+C110+1)</f>
        <v>2037</v>
      </c>
      <c r="D111" s="11">
        <f>IF(F110+SUM(E$100:E110)=D$93,F110,D$93-SUM(E$100:E110))</f>
        <v>0</v>
      </c>
      <c r="E111" s="55">
        <f t="shared" si="15"/>
        <v>0</v>
      </c>
      <c r="F111" s="54">
        <f t="shared" si="16"/>
        <v>0</v>
      </c>
      <c r="G111" s="54">
        <f t="shared" si="17"/>
        <v>0</v>
      </c>
      <c r="H111" s="110">
        <f t="shared" si="10"/>
        <v>0</v>
      </c>
      <c r="I111" s="119">
        <f t="shared" si="18"/>
        <v>0</v>
      </c>
      <c r="J111" s="53">
        <f t="shared" si="11"/>
        <v>0</v>
      </c>
      <c r="K111" s="53"/>
      <c r="L111" s="112"/>
      <c r="M111" s="53">
        <f t="shared" si="12"/>
        <v>0</v>
      </c>
      <c r="N111" s="112"/>
      <c r="O111" s="53">
        <f t="shared" si="13"/>
        <v>0</v>
      </c>
      <c r="P111" s="53">
        <f t="shared" si="14"/>
        <v>0</v>
      </c>
    </row>
    <row r="112" spans="1:16" ht="12.5">
      <c r="B112" t="str">
        <f t="shared" si="9"/>
        <v/>
      </c>
      <c r="C112" s="49">
        <f>IF(D94="","-",+C111+1)</f>
        <v>2038</v>
      </c>
      <c r="D112" s="11">
        <f>IF(F111+SUM(E$100:E111)=D$93,F111,D$93-SUM(E$100:E111))</f>
        <v>0</v>
      </c>
      <c r="E112" s="55">
        <f t="shared" si="15"/>
        <v>0</v>
      </c>
      <c r="F112" s="54">
        <f t="shared" si="16"/>
        <v>0</v>
      </c>
      <c r="G112" s="54">
        <f t="shared" si="17"/>
        <v>0</v>
      </c>
      <c r="H112" s="110">
        <f t="shared" si="10"/>
        <v>0</v>
      </c>
      <c r="I112" s="119">
        <f t="shared" si="18"/>
        <v>0</v>
      </c>
      <c r="J112" s="53">
        <f t="shared" si="11"/>
        <v>0</v>
      </c>
      <c r="K112" s="53"/>
      <c r="L112" s="112"/>
      <c r="M112" s="53">
        <f t="shared" si="12"/>
        <v>0</v>
      </c>
      <c r="N112" s="112"/>
      <c r="O112" s="53">
        <f t="shared" si="13"/>
        <v>0</v>
      </c>
      <c r="P112" s="53">
        <f t="shared" si="14"/>
        <v>0</v>
      </c>
    </row>
    <row r="113" spans="2:16" ht="12.5">
      <c r="B113" t="str">
        <f t="shared" si="9"/>
        <v/>
      </c>
      <c r="C113" s="49">
        <f>IF(D94="","-",+C112+1)</f>
        <v>2039</v>
      </c>
      <c r="D113" s="11">
        <f>IF(F112+SUM(E$100:E112)=D$93,F112,D$93-SUM(E$100:E112))</f>
        <v>0</v>
      </c>
      <c r="E113" s="55">
        <f t="shared" si="15"/>
        <v>0</v>
      </c>
      <c r="F113" s="54">
        <f t="shared" si="16"/>
        <v>0</v>
      </c>
      <c r="G113" s="54">
        <f t="shared" si="17"/>
        <v>0</v>
      </c>
      <c r="H113" s="110">
        <f t="shared" si="10"/>
        <v>0</v>
      </c>
      <c r="I113" s="119">
        <f t="shared" si="18"/>
        <v>0</v>
      </c>
      <c r="J113" s="53">
        <f t="shared" si="11"/>
        <v>0</v>
      </c>
      <c r="K113" s="53"/>
      <c r="L113" s="112"/>
      <c r="M113" s="53">
        <f t="shared" si="12"/>
        <v>0</v>
      </c>
      <c r="N113" s="112"/>
      <c r="O113" s="53">
        <f t="shared" si="13"/>
        <v>0</v>
      </c>
      <c r="P113" s="53">
        <f t="shared" si="14"/>
        <v>0</v>
      </c>
    </row>
    <row r="114" spans="2:16" ht="12.5">
      <c r="B114" t="str">
        <f t="shared" si="9"/>
        <v/>
      </c>
      <c r="C114" s="49">
        <f>IF(D94="","-",+C113+1)</f>
        <v>2040</v>
      </c>
      <c r="D114" s="11">
        <f>IF(F113+SUM(E$100:E113)=D$93,F113,D$93-SUM(E$100:E113))</f>
        <v>0</v>
      </c>
      <c r="E114" s="55">
        <f t="shared" si="15"/>
        <v>0</v>
      </c>
      <c r="F114" s="54">
        <f t="shared" si="16"/>
        <v>0</v>
      </c>
      <c r="G114" s="54">
        <f t="shared" si="17"/>
        <v>0</v>
      </c>
      <c r="H114" s="110">
        <f t="shared" si="10"/>
        <v>0</v>
      </c>
      <c r="I114" s="119">
        <f t="shared" si="18"/>
        <v>0</v>
      </c>
      <c r="J114" s="53">
        <f t="shared" si="11"/>
        <v>0</v>
      </c>
      <c r="K114" s="53"/>
      <c r="L114" s="112"/>
      <c r="M114" s="53">
        <f t="shared" si="12"/>
        <v>0</v>
      </c>
      <c r="N114" s="112"/>
      <c r="O114" s="53">
        <f t="shared" si="13"/>
        <v>0</v>
      </c>
      <c r="P114" s="53">
        <f t="shared" si="14"/>
        <v>0</v>
      </c>
    </row>
    <row r="115" spans="2:16" ht="12.5">
      <c r="B115" t="str">
        <f t="shared" si="9"/>
        <v/>
      </c>
      <c r="C115" s="49">
        <f>IF(D94="","-",+C114+1)</f>
        <v>2041</v>
      </c>
      <c r="D115" s="11">
        <f>IF(F114+SUM(E$100:E114)=D$93,F114,D$93-SUM(E$100:E114))</f>
        <v>0</v>
      </c>
      <c r="E115" s="55">
        <f t="shared" si="15"/>
        <v>0</v>
      </c>
      <c r="F115" s="54">
        <f t="shared" si="16"/>
        <v>0</v>
      </c>
      <c r="G115" s="54">
        <f t="shared" si="17"/>
        <v>0</v>
      </c>
      <c r="H115" s="110">
        <f t="shared" si="10"/>
        <v>0</v>
      </c>
      <c r="I115" s="119">
        <f t="shared" si="18"/>
        <v>0</v>
      </c>
      <c r="J115" s="53">
        <f t="shared" si="11"/>
        <v>0</v>
      </c>
      <c r="K115" s="53"/>
      <c r="L115" s="112"/>
      <c r="M115" s="53">
        <f t="shared" si="12"/>
        <v>0</v>
      </c>
      <c r="N115" s="112"/>
      <c r="O115" s="53">
        <f t="shared" si="13"/>
        <v>0</v>
      </c>
      <c r="P115" s="53">
        <f t="shared" si="14"/>
        <v>0</v>
      </c>
    </row>
    <row r="116" spans="2:16" ht="12.5">
      <c r="B116" t="str">
        <f t="shared" si="9"/>
        <v/>
      </c>
      <c r="C116" s="49">
        <f>IF(D94="","-",+C115+1)</f>
        <v>2042</v>
      </c>
      <c r="D116" s="11">
        <f>IF(F115+SUM(E$100:E115)=D$93,F115,D$93-SUM(E$100:E115))</f>
        <v>0</v>
      </c>
      <c r="E116" s="55">
        <f t="shared" si="15"/>
        <v>0</v>
      </c>
      <c r="F116" s="54">
        <f t="shared" si="16"/>
        <v>0</v>
      </c>
      <c r="G116" s="54">
        <f t="shared" si="17"/>
        <v>0</v>
      </c>
      <c r="H116" s="110">
        <f t="shared" si="10"/>
        <v>0</v>
      </c>
      <c r="I116" s="119">
        <f t="shared" si="18"/>
        <v>0</v>
      </c>
      <c r="J116" s="53">
        <f t="shared" si="11"/>
        <v>0</v>
      </c>
      <c r="K116" s="53"/>
      <c r="L116" s="112"/>
      <c r="M116" s="53">
        <f t="shared" si="12"/>
        <v>0</v>
      </c>
      <c r="N116" s="112"/>
      <c r="O116" s="53">
        <f t="shared" si="13"/>
        <v>0</v>
      </c>
      <c r="P116" s="53">
        <f t="shared" si="14"/>
        <v>0</v>
      </c>
    </row>
    <row r="117" spans="2:16" ht="12.5">
      <c r="B117" t="str">
        <f t="shared" si="9"/>
        <v/>
      </c>
      <c r="C117" s="49">
        <f>IF(D94="","-",+C116+1)</f>
        <v>2043</v>
      </c>
      <c r="D117" s="11">
        <f>IF(F116+SUM(E$100:E116)=D$93,F116,D$93-SUM(E$100:E116))</f>
        <v>0</v>
      </c>
      <c r="E117" s="55">
        <f t="shared" si="15"/>
        <v>0</v>
      </c>
      <c r="F117" s="54">
        <f t="shared" si="16"/>
        <v>0</v>
      </c>
      <c r="G117" s="54">
        <f t="shared" si="17"/>
        <v>0</v>
      </c>
      <c r="H117" s="110">
        <f t="shared" si="10"/>
        <v>0</v>
      </c>
      <c r="I117" s="119">
        <f t="shared" si="18"/>
        <v>0</v>
      </c>
      <c r="J117" s="53">
        <f t="shared" si="11"/>
        <v>0</v>
      </c>
      <c r="K117" s="53"/>
      <c r="L117" s="112"/>
      <c r="M117" s="53">
        <f t="shared" si="12"/>
        <v>0</v>
      </c>
      <c r="N117" s="112"/>
      <c r="O117" s="53">
        <f t="shared" si="13"/>
        <v>0</v>
      </c>
      <c r="P117" s="53">
        <f t="shared" si="14"/>
        <v>0</v>
      </c>
    </row>
    <row r="118" spans="2:16" ht="12.5">
      <c r="B118" t="str">
        <f t="shared" si="9"/>
        <v/>
      </c>
      <c r="C118" s="49">
        <f>IF(D94="","-",+C117+1)</f>
        <v>2044</v>
      </c>
      <c r="D118" s="11">
        <f>IF(F117+SUM(E$100:E117)=D$93,F117,D$93-SUM(E$100:E117))</f>
        <v>0</v>
      </c>
      <c r="E118" s="55">
        <f t="shared" si="15"/>
        <v>0</v>
      </c>
      <c r="F118" s="54">
        <f t="shared" si="16"/>
        <v>0</v>
      </c>
      <c r="G118" s="54">
        <f t="shared" si="17"/>
        <v>0</v>
      </c>
      <c r="H118" s="110">
        <f t="shared" si="10"/>
        <v>0</v>
      </c>
      <c r="I118" s="119">
        <f t="shared" si="18"/>
        <v>0</v>
      </c>
      <c r="J118" s="53">
        <f t="shared" si="11"/>
        <v>0</v>
      </c>
      <c r="K118" s="53"/>
      <c r="L118" s="112"/>
      <c r="M118" s="53">
        <f t="shared" si="12"/>
        <v>0</v>
      </c>
      <c r="N118" s="112"/>
      <c r="O118" s="53">
        <f t="shared" si="13"/>
        <v>0</v>
      </c>
      <c r="P118" s="53">
        <f t="shared" si="14"/>
        <v>0</v>
      </c>
    </row>
    <row r="119" spans="2:16" ht="12.5">
      <c r="B119" t="str">
        <f t="shared" si="9"/>
        <v/>
      </c>
      <c r="C119" s="49">
        <f>IF(D94="","-",+C118+1)</f>
        <v>2045</v>
      </c>
      <c r="D119" s="11">
        <f>IF(F118+SUM(E$100:E118)=D$93,F118,D$93-SUM(E$100:E118))</f>
        <v>0</v>
      </c>
      <c r="E119" s="55">
        <f t="shared" si="15"/>
        <v>0</v>
      </c>
      <c r="F119" s="54">
        <f t="shared" si="16"/>
        <v>0</v>
      </c>
      <c r="G119" s="54">
        <f t="shared" si="17"/>
        <v>0</v>
      </c>
      <c r="H119" s="110">
        <f t="shared" si="10"/>
        <v>0</v>
      </c>
      <c r="I119" s="119">
        <f t="shared" si="18"/>
        <v>0</v>
      </c>
      <c r="J119" s="53">
        <f t="shared" si="11"/>
        <v>0</v>
      </c>
      <c r="K119" s="53"/>
      <c r="L119" s="112"/>
      <c r="M119" s="53">
        <f t="shared" si="12"/>
        <v>0</v>
      </c>
      <c r="N119" s="112"/>
      <c r="O119" s="53">
        <f t="shared" si="13"/>
        <v>0</v>
      </c>
      <c r="P119" s="53">
        <f t="shared" si="14"/>
        <v>0</v>
      </c>
    </row>
    <row r="120" spans="2:16" ht="12.5">
      <c r="B120" t="str">
        <f t="shared" si="9"/>
        <v/>
      </c>
      <c r="C120" s="49">
        <f>IF(D94="","-",+C119+1)</f>
        <v>2046</v>
      </c>
      <c r="D120" s="11">
        <f>IF(F119+SUM(E$100:E119)=D$93,F119,D$93-SUM(E$100:E119))</f>
        <v>0</v>
      </c>
      <c r="E120" s="55">
        <f t="shared" si="15"/>
        <v>0</v>
      </c>
      <c r="F120" s="54">
        <f t="shared" si="16"/>
        <v>0</v>
      </c>
      <c r="G120" s="54">
        <f t="shared" si="17"/>
        <v>0</v>
      </c>
      <c r="H120" s="110">
        <f t="shared" si="10"/>
        <v>0</v>
      </c>
      <c r="I120" s="119">
        <f t="shared" si="18"/>
        <v>0</v>
      </c>
      <c r="J120" s="53">
        <f t="shared" si="11"/>
        <v>0</v>
      </c>
      <c r="K120" s="53"/>
      <c r="L120" s="112"/>
      <c r="M120" s="53">
        <f t="shared" si="12"/>
        <v>0</v>
      </c>
      <c r="N120" s="112"/>
      <c r="O120" s="53">
        <f t="shared" si="13"/>
        <v>0</v>
      </c>
      <c r="P120" s="53">
        <f t="shared" si="14"/>
        <v>0</v>
      </c>
    </row>
    <row r="121" spans="2:16" ht="12.5">
      <c r="B121" t="str">
        <f t="shared" si="9"/>
        <v/>
      </c>
      <c r="C121" s="49">
        <f>IF(D94="","-",+C120+1)</f>
        <v>2047</v>
      </c>
      <c r="D121" s="11">
        <f>IF(F120+SUM(E$100:E120)=D$93,F120,D$93-SUM(E$100:E120))</f>
        <v>0</v>
      </c>
      <c r="E121" s="55">
        <f t="shared" si="15"/>
        <v>0</v>
      </c>
      <c r="F121" s="54">
        <f t="shared" si="16"/>
        <v>0</v>
      </c>
      <c r="G121" s="54">
        <f t="shared" si="17"/>
        <v>0</v>
      </c>
      <c r="H121" s="110">
        <f t="shared" si="10"/>
        <v>0</v>
      </c>
      <c r="I121" s="119">
        <f t="shared" si="18"/>
        <v>0</v>
      </c>
      <c r="J121" s="53">
        <f t="shared" si="11"/>
        <v>0</v>
      </c>
      <c r="K121" s="53"/>
      <c r="L121" s="112"/>
      <c r="M121" s="53">
        <f t="shared" si="12"/>
        <v>0</v>
      </c>
      <c r="N121" s="112"/>
      <c r="O121" s="53">
        <f t="shared" si="13"/>
        <v>0</v>
      </c>
      <c r="P121" s="53">
        <f t="shared" si="14"/>
        <v>0</v>
      </c>
    </row>
    <row r="122" spans="2:16" ht="12.5">
      <c r="B122" t="str">
        <f t="shared" si="9"/>
        <v/>
      </c>
      <c r="C122" s="49">
        <f>IF(D94="","-",+C121+1)</f>
        <v>2048</v>
      </c>
      <c r="D122" s="11">
        <f>IF(F121+SUM(E$100:E121)=D$93,F121,D$93-SUM(E$100:E121))</f>
        <v>0</v>
      </c>
      <c r="E122" s="55">
        <f t="shared" si="15"/>
        <v>0</v>
      </c>
      <c r="F122" s="54">
        <f t="shared" si="16"/>
        <v>0</v>
      </c>
      <c r="G122" s="54">
        <f t="shared" si="17"/>
        <v>0</v>
      </c>
      <c r="H122" s="110">
        <f t="shared" si="10"/>
        <v>0</v>
      </c>
      <c r="I122" s="119">
        <f t="shared" si="18"/>
        <v>0</v>
      </c>
      <c r="J122" s="53">
        <f t="shared" si="11"/>
        <v>0</v>
      </c>
      <c r="K122" s="53"/>
      <c r="L122" s="112"/>
      <c r="M122" s="53">
        <f t="shared" si="12"/>
        <v>0</v>
      </c>
      <c r="N122" s="112"/>
      <c r="O122" s="53">
        <f t="shared" si="13"/>
        <v>0</v>
      </c>
      <c r="P122" s="53">
        <f t="shared" si="14"/>
        <v>0</v>
      </c>
    </row>
    <row r="123" spans="2:16" ht="12.5">
      <c r="B123" t="str">
        <f t="shared" si="9"/>
        <v/>
      </c>
      <c r="C123" s="49">
        <f>IF(D94="","-",+C122+1)</f>
        <v>2049</v>
      </c>
      <c r="D123" s="11">
        <f>IF(F122+SUM(E$100:E122)=D$93,F122,D$93-SUM(E$100:E122))</f>
        <v>0</v>
      </c>
      <c r="E123" s="55">
        <f t="shared" si="15"/>
        <v>0</v>
      </c>
      <c r="F123" s="54">
        <f t="shared" si="16"/>
        <v>0</v>
      </c>
      <c r="G123" s="54">
        <f t="shared" si="17"/>
        <v>0</v>
      </c>
      <c r="H123" s="110">
        <f t="shared" si="10"/>
        <v>0</v>
      </c>
      <c r="I123" s="119">
        <f t="shared" si="18"/>
        <v>0</v>
      </c>
      <c r="J123" s="53">
        <f t="shared" si="11"/>
        <v>0</v>
      </c>
      <c r="K123" s="53"/>
      <c r="L123" s="112"/>
      <c r="M123" s="53">
        <f t="shared" si="12"/>
        <v>0</v>
      </c>
      <c r="N123" s="112"/>
      <c r="O123" s="53">
        <f t="shared" si="13"/>
        <v>0</v>
      </c>
      <c r="P123" s="53">
        <f t="shared" si="14"/>
        <v>0</v>
      </c>
    </row>
    <row r="124" spans="2:16" ht="12.5">
      <c r="B124" t="str">
        <f t="shared" si="9"/>
        <v/>
      </c>
      <c r="C124" s="49">
        <f>IF(D94="","-",+C123+1)</f>
        <v>2050</v>
      </c>
      <c r="D124" s="11">
        <f>IF(F123+SUM(E$100:E123)=D$93,F123,D$93-SUM(E$100:E123))</f>
        <v>0</v>
      </c>
      <c r="E124" s="55">
        <f t="shared" si="15"/>
        <v>0</v>
      </c>
      <c r="F124" s="54">
        <f t="shared" si="16"/>
        <v>0</v>
      </c>
      <c r="G124" s="54">
        <f t="shared" si="17"/>
        <v>0</v>
      </c>
      <c r="H124" s="110">
        <f t="shared" si="10"/>
        <v>0</v>
      </c>
      <c r="I124" s="119">
        <f t="shared" si="18"/>
        <v>0</v>
      </c>
      <c r="J124" s="53">
        <f t="shared" si="11"/>
        <v>0</v>
      </c>
      <c r="K124" s="53"/>
      <c r="L124" s="112"/>
      <c r="M124" s="53">
        <f t="shared" si="12"/>
        <v>0</v>
      </c>
      <c r="N124" s="112"/>
      <c r="O124" s="53">
        <f t="shared" si="13"/>
        <v>0</v>
      </c>
      <c r="P124" s="53">
        <f t="shared" si="14"/>
        <v>0</v>
      </c>
    </row>
    <row r="125" spans="2:16" ht="12.5">
      <c r="B125" t="str">
        <f t="shared" si="9"/>
        <v/>
      </c>
      <c r="C125" s="49">
        <f>IF(D94="","-",+C124+1)</f>
        <v>2051</v>
      </c>
      <c r="D125" s="11">
        <f>IF(F124+SUM(E$100:E124)=D$93,F124,D$93-SUM(E$100:E124))</f>
        <v>0</v>
      </c>
      <c r="E125" s="55">
        <f t="shared" si="15"/>
        <v>0</v>
      </c>
      <c r="F125" s="54">
        <f t="shared" si="16"/>
        <v>0</v>
      </c>
      <c r="G125" s="54">
        <f t="shared" si="17"/>
        <v>0</v>
      </c>
      <c r="H125" s="110">
        <f t="shared" si="10"/>
        <v>0</v>
      </c>
      <c r="I125" s="119">
        <f t="shared" si="18"/>
        <v>0</v>
      </c>
      <c r="J125" s="53">
        <f t="shared" si="11"/>
        <v>0</v>
      </c>
      <c r="K125" s="53"/>
      <c r="L125" s="112"/>
      <c r="M125" s="53">
        <f t="shared" si="12"/>
        <v>0</v>
      </c>
      <c r="N125" s="112"/>
      <c r="O125" s="53">
        <f t="shared" si="13"/>
        <v>0</v>
      </c>
      <c r="P125" s="53">
        <f t="shared" si="14"/>
        <v>0</v>
      </c>
    </row>
    <row r="126" spans="2:16" ht="12.5">
      <c r="B126" t="str">
        <f t="shared" si="9"/>
        <v/>
      </c>
      <c r="C126" s="49">
        <f>IF(D94="","-",+C125+1)</f>
        <v>2052</v>
      </c>
      <c r="D126" s="11">
        <f>IF(F125+SUM(E$100:E125)=D$93,F125,D$93-SUM(E$100:E125))</f>
        <v>0</v>
      </c>
      <c r="E126" s="55">
        <f t="shared" si="15"/>
        <v>0</v>
      </c>
      <c r="F126" s="54">
        <f t="shared" si="16"/>
        <v>0</v>
      </c>
      <c r="G126" s="54">
        <f t="shared" si="17"/>
        <v>0</v>
      </c>
      <c r="H126" s="110">
        <f t="shared" si="10"/>
        <v>0</v>
      </c>
      <c r="I126" s="119">
        <f t="shared" si="18"/>
        <v>0</v>
      </c>
      <c r="J126" s="53">
        <f t="shared" si="11"/>
        <v>0</v>
      </c>
      <c r="K126" s="53"/>
      <c r="L126" s="112"/>
      <c r="M126" s="53">
        <f t="shared" si="12"/>
        <v>0</v>
      </c>
      <c r="N126" s="112"/>
      <c r="O126" s="53">
        <f t="shared" si="13"/>
        <v>0</v>
      </c>
      <c r="P126" s="53">
        <f t="shared" si="14"/>
        <v>0</v>
      </c>
    </row>
    <row r="127" spans="2:16" ht="12.5">
      <c r="B127" t="str">
        <f t="shared" si="9"/>
        <v/>
      </c>
      <c r="C127" s="49">
        <f>IF(D94="","-",+C126+1)</f>
        <v>2053</v>
      </c>
      <c r="D127" s="11">
        <f>IF(F126+SUM(E$100:E126)=D$93,F126,D$93-SUM(E$100:E126))</f>
        <v>0</v>
      </c>
      <c r="E127" s="55">
        <f t="shared" si="15"/>
        <v>0</v>
      </c>
      <c r="F127" s="54">
        <f t="shared" si="16"/>
        <v>0</v>
      </c>
      <c r="G127" s="54">
        <f t="shared" si="17"/>
        <v>0</v>
      </c>
      <c r="H127" s="110">
        <f t="shared" si="10"/>
        <v>0</v>
      </c>
      <c r="I127" s="119">
        <f t="shared" si="18"/>
        <v>0</v>
      </c>
      <c r="J127" s="53">
        <f t="shared" si="11"/>
        <v>0</v>
      </c>
      <c r="K127" s="53"/>
      <c r="L127" s="112"/>
      <c r="M127" s="53">
        <f t="shared" si="12"/>
        <v>0</v>
      </c>
      <c r="N127" s="112"/>
      <c r="O127" s="53">
        <f t="shared" si="13"/>
        <v>0</v>
      </c>
      <c r="P127" s="53">
        <f t="shared" si="14"/>
        <v>0</v>
      </c>
    </row>
    <row r="128" spans="2:16" ht="12.5">
      <c r="B128" t="str">
        <f t="shared" si="9"/>
        <v/>
      </c>
      <c r="C128" s="49">
        <f>IF(D94="","-",+C127+1)</f>
        <v>2054</v>
      </c>
      <c r="D128" s="11">
        <f>IF(F127+SUM(E$100:E127)=D$93,F127,D$93-SUM(E$100:E127))</f>
        <v>0</v>
      </c>
      <c r="E128" s="55">
        <f t="shared" si="15"/>
        <v>0</v>
      </c>
      <c r="F128" s="54">
        <f t="shared" si="16"/>
        <v>0</v>
      </c>
      <c r="G128" s="54">
        <f t="shared" si="17"/>
        <v>0</v>
      </c>
      <c r="H128" s="110">
        <f t="shared" si="10"/>
        <v>0</v>
      </c>
      <c r="I128" s="119">
        <f t="shared" si="18"/>
        <v>0</v>
      </c>
      <c r="J128" s="53">
        <f t="shared" si="11"/>
        <v>0</v>
      </c>
      <c r="K128" s="53"/>
      <c r="L128" s="112"/>
      <c r="M128" s="53">
        <f t="shared" si="12"/>
        <v>0</v>
      </c>
      <c r="N128" s="112"/>
      <c r="O128" s="53">
        <f t="shared" si="13"/>
        <v>0</v>
      </c>
      <c r="P128" s="53">
        <f t="shared" si="14"/>
        <v>0</v>
      </c>
    </row>
    <row r="129" spans="2:16" ht="12.5">
      <c r="B129" t="str">
        <f t="shared" si="9"/>
        <v/>
      </c>
      <c r="C129" s="49">
        <f>IF(D94="","-",+C128+1)</f>
        <v>2055</v>
      </c>
      <c r="D129" s="11">
        <f>IF(F128+SUM(E$100:E128)=D$93,F128,D$93-SUM(E$100:E128))</f>
        <v>0</v>
      </c>
      <c r="E129" s="55">
        <f t="shared" si="15"/>
        <v>0</v>
      </c>
      <c r="F129" s="54">
        <f t="shared" si="16"/>
        <v>0</v>
      </c>
      <c r="G129" s="54">
        <f t="shared" si="17"/>
        <v>0</v>
      </c>
      <c r="H129" s="110">
        <f t="shared" si="10"/>
        <v>0</v>
      </c>
      <c r="I129" s="119">
        <f t="shared" si="18"/>
        <v>0</v>
      </c>
      <c r="J129" s="53">
        <f t="shared" si="11"/>
        <v>0</v>
      </c>
      <c r="K129" s="53"/>
      <c r="L129" s="112"/>
      <c r="M129" s="53">
        <f t="shared" si="12"/>
        <v>0</v>
      </c>
      <c r="N129" s="112"/>
      <c r="O129" s="53">
        <f t="shared" si="13"/>
        <v>0</v>
      </c>
      <c r="P129" s="53">
        <f t="shared" si="14"/>
        <v>0</v>
      </c>
    </row>
    <row r="130" spans="2:16" ht="12.5">
      <c r="B130" t="str">
        <f t="shared" si="9"/>
        <v/>
      </c>
      <c r="C130" s="49">
        <f>IF(D94="","-",+C129+1)</f>
        <v>2056</v>
      </c>
      <c r="D130" s="11">
        <f>IF(F129+SUM(E$100:E129)=D$93,F129,D$93-SUM(E$100:E129))</f>
        <v>0</v>
      </c>
      <c r="E130" s="55">
        <f t="shared" si="15"/>
        <v>0</v>
      </c>
      <c r="F130" s="54">
        <f t="shared" si="16"/>
        <v>0</v>
      </c>
      <c r="G130" s="54">
        <f t="shared" si="17"/>
        <v>0</v>
      </c>
      <c r="H130" s="110">
        <f t="shared" si="10"/>
        <v>0</v>
      </c>
      <c r="I130" s="119">
        <f t="shared" si="18"/>
        <v>0</v>
      </c>
      <c r="J130" s="53">
        <f t="shared" si="11"/>
        <v>0</v>
      </c>
      <c r="K130" s="53"/>
      <c r="L130" s="112"/>
      <c r="M130" s="53">
        <f t="shared" si="12"/>
        <v>0</v>
      </c>
      <c r="N130" s="112"/>
      <c r="O130" s="53">
        <f t="shared" si="13"/>
        <v>0</v>
      </c>
      <c r="P130" s="53">
        <f t="shared" si="14"/>
        <v>0</v>
      </c>
    </row>
    <row r="131" spans="2:16" ht="12.5">
      <c r="B131" t="str">
        <f t="shared" si="9"/>
        <v/>
      </c>
      <c r="C131" s="49">
        <f>IF(D94="","-",+C130+1)</f>
        <v>2057</v>
      </c>
      <c r="D131" s="11">
        <f>IF(F130+SUM(E$100:E130)=D$93,F130,D$93-SUM(E$100:E130))</f>
        <v>0</v>
      </c>
      <c r="E131" s="55">
        <f t="shared" si="15"/>
        <v>0</v>
      </c>
      <c r="F131" s="54">
        <f t="shared" si="16"/>
        <v>0</v>
      </c>
      <c r="G131" s="54">
        <f t="shared" si="17"/>
        <v>0</v>
      </c>
      <c r="H131" s="110">
        <f t="shared" si="10"/>
        <v>0</v>
      </c>
      <c r="I131" s="119">
        <f t="shared" si="18"/>
        <v>0</v>
      </c>
      <c r="J131" s="53">
        <f t="shared" si="11"/>
        <v>0</v>
      </c>
      <c r="K131" s="53"/>
      <c r="L131" s="112"/>
      <c r="M131" s="53">
        <f t="shared" si="12"/>
        <v>0</v>
      </c>
      <c r="N131" s="112"/>
      <c r="O131" s="53">
        <f t="shared" si="13"/>
        <v>0</v>
      </c>
      <c r="P131" s="53">
        <f t="shared" si="14"/>
        <v>0</v>
      </c>
    </row>
    <row r="132" spans="2:16" ht="12.5">
      <c r="B132" t="str">
        <f t="shared" si="9"/>
        <v/>
      </c>
      <c r="C132" s="49">
        <f>IF(D94="","-",+C131+1)</f>
        <v>2058</v>
      </c>
      <c r="D132" s="11">
        <f>IF(F131+SUM(E$100:E131)=D$93,F131,D$93-SUM(E$100:E131))</f>
        <v>0</v>
      </c>
      <c r="E132" s="55">
        <f t="shared" si="15"/>
        <v>0</v>
      </c>
      <c r="F132" s="54">
        <f t="shared" si="16"/>
        <v>0</v>
      </c>
      <c r="G132" s="54">
        <f t="shared" si="17"/>
        <v>0</v>
      </c>
      <c r="H132" s="110">
        <f t="shared" si="10"/>
        <v>0</v>
      </c>
      <c r="I132" s="119">
        <f t="shared" si="18"/>
        <v>0</v>
      </c>
      <c r="J132" s="53">
        <f t="shared" ref="J132:J155" si="19">+I542-H542</f>
        <v>0</v>
      </c>
      <c r="K132" s="53"/>
      <c r="L132" s="112"/>
      <c r="M132" s="53">
        <f t="shared" ref="M132:M155" si="20">IF(L542&lt;&gt;0,+H542-L542,0)</f>
        <v>0</v>
      </c>
      <c r="N132" s="112"/>
      <c r="O132" s="53">
        <f t="shared" ref="O132:O155" si="21">IF(N542&lt;&gt;0,+I542-N542,0)</f>
        <v>0</v>
      </c>
      <c r="P132" s="53">
        <f t="shared" ref="P132:P155" si="22">+O542-M542</f>
        <v>0</v>
      </c>
    </row>
    <row r="133" spans="2:16" ht="12.5">
      <c r="B133" t="str">
        <f t="shared" si="9"/>
        <v/>
      </c>
      <c r="C133" s="49">
        <f>IF(D94="","-",+C132+1)</f>
        <v>2059</v>
      </c>
      <c r="D133" s="11">
        <f>IF(F132+SUM(E$100:E132)=D$93,F132,D$93-SUM(E$100:E132))</f>
        <v>0</v>
      </c>
      <c r="E133" s="55">
        <f t="shared" si="15"/>
        <v>0</v>
      </c>
      <c r="F133" s="54">
        <f t="shared" si="16"/>
        <v>0</v>
      </c>
      <c r="G133" s="54">
        <f t="shared" si="17"/>
        <v>0</v>
      </c>
      <c r="H133" s="110">
        <f t="shared" si="10"/>
        <v>0</v>
      </c>
      <c r="I133" s="119">
        <f t="shared" si="18"/>
        <v>0</v>
      </c>
      <c r="J133" s="53">
        <f t="shared" si="19"/>
        <v>0</v>
      </c>
      <c r="K133" s="53"/>
      <c r="L133" s="112"/>
      <c r="M133" s="53">
        <f t="shared" si="20"/>
        <v>0</v>
      </c>
      <c r="N133" s="112"/>
      <c r="O133" s="53">
        <f t="shared" si="21"/>
        <v>0</v>
      </c>
      <c r="P133" s="53">
        <f t="shared" si="22"/>
        <v>0</v>
      </c>
    </row>
    <row r="134" spans="2:16" ht="12.5">
      <c r="B134" t="str">
        <f t="shared" si="9"/>
        <v/>
      </c>
      <c r="C134" s="49">
        <f>IF(D94="","-",+C133+1)</f>
        <v>2060</v>
      </c>
      <c r="D134" s="11">
        <f>IF(F133+SUM(E$100:E133)=D$93,F133,D$93-SUM(E$100:E133))</f>
        <v>0</v>
      </c>
      <c r="E134" s="55">
        <f t="shared" si="15"/>
        <v>0</v>
      </c>
      <c r="F134" s="54">
        <f t="shared" si="16"/>
        <v>0</v>
      </c>
      <c r="G134" s="54">
        <f t="shared" si="17"/>
        <v>0</v>
      </c>
      <c r="H134" s="110">
        <f t="shared" si="10"/>
        <v>0</v>
      </c>
      <c r="I134" s="119">
        <f t="shared" si="18"/>
        <v>0</v>
      </c>
      <c r="J134" s="53">
        <f t="shared" si="19"/>
        <v>0</v>
      </c>
      <c r="K134" s="53"/>
      <c r="L134" s="112"/>
      <c r="M134" s="53">
        <f t="shared" si="20"/>
        <v>0</v>
      </c>
      <c r="N134" s="112"/>
      <c r="O134" s="53">
        <f t="shared" si="21"/>
        <v>0</v>
      </c>
      <c r="P134" s="53">
        <f t="shared" si="22"/>
        <v>0</v>
      </c>
    </row>
    <row r="135" spans="2:16" ht="12.5">
      <c r="B135" t="str">
        <f t="shared" si="9"/>
        <v/>
      </c>
      <c r="C135" s="49">
        <f>IF(D94="","-",+C134+1)</f>
        <v>2061</v>
      </c>
      <c r="D135" s="11">
        <f>IF(F134+SUM(E$100:E134)=D$93,F134,D$93-SUM(E$100:E134))</f>
        <v>0</v>
      </c>
      <c r="E135" s="55">
        <f t="shared" si="15"/>
        <v>0</v>
      </c>
      <c r="F135" s="54">
        <f t="shared" si="16"/>
        <v>0</v>
      </c>
      <c r="G135" s="54">
        <f t="shared" si="17"/>
        <v>0</v>
      </c>
      <c r="H135" s="110">
        <f t="shared" si="10"/>
        <v>0</v>
      </c>
      <c r="I135" s="119">
        <f t="shared" si="18"/>
        <v>0</v>
      </c>
      <c r="J135" s="53">
        <f t="shared" si="19"/>
        <v>0</v>
      </c>
      <c r="K135" s="53"/>
      <c r="L135" s="112"/>
      <c r="M135" s="53">
        <f t="shared" si="20"/>
        <v>0</v>
      </c>
      <c r="N135" s="112"/>
      <c r="O135" s="53">
        <f t="shared" si="21"/>
        <v>0</v>
      </c>
      <c r="P135" s="53">
        <f t="shared" si="22"/>
        <v>0</v>
      </c>
    </row>
    <row r="136" spans="2:16" ht="12.5">
      <c r="B136" t="str">
        <f t="shared" si="9"/>
        <v/>
      </c>
      <c r="C136" s="49">
        <f>IF(D94="","-",+C135+1)</f>
        <v>2062</v>
      </c>
      <c r="D136" s="11">
        <f>IF(F135+SUM(E$100:E135)=D$93,F135,D$93-SUM(E$100:E135))</f>
        <v>0</v>
      </c>
      <c r="E136" s="55">
        <f t="shared" si="15"/>
        <v>0</v>
      </c>
      <c r="F136" s="54">
        <f t="shared" si="16"/>
        <v>0</v>
      </c>
      <c r="G136" s="54">
        <f t="shared" si="17"/>
        <v>0</v>
      </c>
      <c r="H136" s="110">
        <f t="shared" si="10"/>
        <v>0</v>
      </c>
      <c r="I136" s="119">
        <f t="shared" si="18"/>
        <v>0</v>
      </c>
      <c r="J136" s="53">
        <f t="shared" si="19"/>
        <v>0</v>
      </c>
      <c r="K136" s="53"/>
      <c r="L136" s="112"/>
      <c r="M136" s="53">
        <f t="shared" si="20"/>
        <v>0</v>
      </c>
      <c r="N136" s="112"/>
      <c r="O136" s="53">
        <f t="shared" si="21"/>
        <v>0</v>
      </c>
      <c r="P136" s="53">
        <f t="shared" si="22"/>
        <v>0</v>
      </c>
    </row>
    <row r="137" spans="2:16" ht="12.5">
      <c r="B137" t="str">
        <f t="shared" si="9"/>
        <v/>
      </c>
      <c r="C137" s="49">
        <f>IF(D94="","-",+C136+1)</f>
        <v>2063</v>
      </c>
      <c r="D137" s="11">
        <f>IF(F136+SUM(E$100:E136)=D$93,F136,D$93-SUM(E$100:E136))</f>
        <v>0</v>
      </c>
      <c r="E137" s="55">
        <f t="shared" si="15"/>
        <v>0</v>
      </c>
      <c r="F137" s="54">
        <f t="shared" si="16"/>
        <v>0</v>
      </c>
      <c r="G137" s="54">
        <f t="shared" si="17"/>
        <v>0</v>
      </c>
      <c r="H137" s="110">
        <f t="shared" si="10"/>
        <v>0</v>
      </c>
      <c r="I137" s="119">
        <f t="shared" si="18"/>
        <v>0</v>
      </c>
      <c r="J137" s="53">
        <f t="shared" si="19"/>
        <v>0</v>
      </c>
      <c r="K137" s="53"/>
      <c r="L137" s="112"/>
      <c r="M137" s="53">
        <f t="shared" si="20"/>
        <v>0</v>
      </c>
      <c r="N137" s="112"/>
      <c r="O137" s="53">
        <f t="shared" si="21"/>
        <v>0</v>
      </c>
      <c r="P137" s="53">
        <f t="shared" si="22"/>
        <v>0</v>
      </c>
    </row>
    <row r="138" spans="2:16" ht="12.5">
      <c r="B138" t="str">
        <f t="shared" si="9"/>
        <v/>
      </c>
      <c r="C138" s="49">
        <f>IF(D94="","-",+C137+1)</f>
        <v>2064</v>
      </c>
      <c r="D138" s="11">
        <f>IF(F137+SUM(E$100:E137)=D$93,F137,D$93-SUM(E$100:E137))</f>
        <v>0</v>
      </c>
      <c r="E138" s="55">
        <f t="shared" si="15"/>
        <v>0</v>
      </c>
      <c r="F138" s="54">
        <f t="shared" si="16"/>
        <v>0</v>
      </c>
      <c r="G138" s="54">
        <f t="shared" si="17"/>
        <v>0</v>
      </c>
      <c r="H138" s="110">
        <f t="shared" si="10"/>
        <v>0</v>
      </c>
      <c r="I138" s="119">
        <f t="shared" si="18"/>
        <v>0</v>
      </c>
      <c r="J138" s="53">
        <f t="shared" si="19"/>
        <v>0</v>
      </c>
      <c r="K138" s="53"/>
      <c r="L138" s="112"/>
      <c r="M138" s="53">
        <f t="shared" si="20"/>
        <v>0</v>
      </c>
      <c r="N138" s="112"/>
      <c r="O138" s="53">
        <f t="shared" si="21"/>
        <v>0</v>
      </c>
      <c r="P138" s="53">
        <f t="shared" si="22"/>
        <v>0</v>
      </c>
    </row>
    <row r="139" spans="2:16" ht="12.5">
      <c r="B139" t="str">
        <f t="shared" si="9"/>
        <v/>
      </c>
      <c r="C139" s="49">
        <f>IF(D94="","-",+C138+1)</f>
        <v>2065</v>
      </c>
      <c r="D139" s="11">
        <f>IF(F138+SUM(E$100:E138)=D$93,F138,D$93-SUM(E$100:E138))</f>
        <v>0</v>
      </c>
      <c r="E139" s="55">
        <f t="shared" si="15"/>
        <v>0</v>
      </c>
      <c r="F139" s="54">
        <f t="shared" si="16"/>
        <v>0</v>
      </c>
      <c r="G139" s="54">
        <f t="shared" si="17"/>
        <v>0</v>
      </c>
      <c r="H139" s="110">
        <f t="shared" si="10"/>
        <v>0</v>
      </c>
      <c r="I139" s="119">
        <f t="shared" si="18"/>
        <v>0</v>
      </c>
      <c r="J139" s="53">
        <f t="shared" si="19"/>
        <v>0</v>
      </c>
      <c r="K139" s="53"/>
      <c r="L139" s="112"/>
      <c r="M139" s="53">
        <f t="shared" si="20"/>
        <v>0</v>
      </c>
      <c r="N139" s="112"/>
      <c r="O139" s="53">
        <f t="shared" si="21"/>
        <v>0</v>
      </c>
      <c r="P139" s="53">
        <f t="shared" si="22"/>
        <v>0</v>
      </c>
    </row>
    <row r="140" spans="2:16" ht="12.5">
      <c r="B140" t="str">
        <f t="shared" si="9"/>
        <v/>
      </c>
      <c r="C140" s="49">
        <f>IF(D94="","-",+C139+1)</f>
        <v>2066</v>
      </c>
      <c r="D140" s="11">
        <f>IF(F139+SUM(E$100:E139)=D$93,F139,D$93-SUM(E$100:E139))</f>
        <v>0</v>
      </c>
      <c r="E140" s="55">
        <f t="shared" si="15"/>
        <v>0</v>
      </c>
      <c r="F140" s="54">
        <f t="shared" si="16"/>
        <v>0</v>
      </c>
      <c r="G140" s="54">
        <f t="shared" si="17"/>
        <v>0</v>
      </c>
      <c r="H140" s="110">
        <f t="shared" si="10"/>
        <v>0</v>
      </c>
      <c r="I140" s="119">
        <f t="shared" si="18"/>
        <v>0</v>
      </c>
      <c r="J140" s="53">
        <f t="shared" si="19"/>
        <v>0</v>
      </c>
      <c r="K140" s="53"/>
      <c r="L140" s="112"/>
      <c r="M140" s="53">
        <f t="shared" si="20"/>
        <v>0</v>
      </c>
      <c r="N140" s="112"/>
      <c r="O140" s="53">
        <f t="shared" si="21"/>
        <v>0</v>
      </c>
      <c r="P140" s="53">
        <f t="shared" si="22"/>
        <v>0</v>
      </c>
    </row>
    <row r="141" spans="2:16" ht="12.5">
      <c r="B141" t="str">
        <f t="shared" si="9"/>
        <v/>
      </c>
      <c r="C141" s="49">
        <f>IF(D94="","-",+C140+1)</f>
        <v>2067</v>
      </c>
      <c r="D141" s="11">
        <f>IF(F140+SUM(E$100:E140)=D$93,F140,D$93-SUM(E$100:E140))</f>
        <v>0</v>
      </c>
      <c r="E141" s="55">
        <f t="shared" si="15"/>
        <v>0</v>
      </c>
      <c r="F141" s="54">
        <f t="shared" si="16"/>
        <v>0</v>
      </c>
      <c r="G141" s="54">
        <f t="shared" si="17"/>
        <v>0</v>
      </c>
      <c r="H141" s="110">
        <f t="shared" si="10"/>
        <v>0</v>
      </c>
      <c r="I141" s="119">
        <f t="shared" si="18"/>
        <v>0</v>
      </c>
      <c r="J141" s="53">
        <f t="shared" si="19"/>
        <v>0</v>
      </c>
      <c r="K141" s="53"/>
      <c r="L141" s="112"/>
      <c r="M141" s="53">
        <f t="shared" si="20"/>
        <v>0</v>
      </c>
      <c r="N141" s="112"/>
      <c r="O141" s="53">
        <f t="shared" si="21"/>
        <v>0</v>
      </c>
      <c r="P141" s="53">
        <f t="shared" si="22"/>
        <v>0</v>
      </c>
    </row>
    <row r="142" spans="2:16" ht="12.5">
      <c r="B142" t="str">
        <f t="shared" si="9"/>
        <v/>
      </c>
      <c r="C142" s="49">
        <f>IF(D94="","-",+C141+1)</f>
        <v>2068</v>
      </c>
      <c r="D142" s="11">
        <f>IF(F141+SUM(E$100:E141)=D$93,F141,D$93-SUM(E$100:E141))</f>
        <v>0</v>
      </c>
      <c r="E142" s="55">
        <f t="shared" si="15"/>
        <v>0</v>
      </c>
      <c r="F142" s="54">
        <f t="shared" si="16"/>
        <v>0</v>
      </c>
      <c r="G142" s="54">
        <f t="shared" si="17"/>
        <v>0</v>
      </c>
      <c r="H142" s="110">
        <f t="shared" si="10"/>
        <v>0</v>
      </c>
      <c r="I142" s="119">
        <f t="shared" si="18"/>
        <v>0</v>
      </c>
      <c r="J142" s="53">
        <f t="shared" si="19"/>
        <v>0</v>
      </c>
      <c r="K142" s="53"/>
      <c r="L142" s="112"/>
      <c r="M142" s="53">
        <f t="shared" si="20"/>
        <v>0</v>
      </c>
      <c r="N142" s="112"/>
      <c r="O142" s="53">
        <f t="shared" si="21"/>
        <v>0</v>
      </c>
      <c r="P142" s="53">
        <f t="shared" si="22"/>
        <v>0</v>
      </c>
    </row>
    <row r="143" spans="2:16" ht="12.5">
      <c r="B143" t="str">
        <f t="shared" si="9"/>
        <v/>
      </c>
      <c r="C143" s="49">
        <f>IF(D94="","-",+C142+1)</f>
        <v>2069</v>
      </c>
      <c r="D143" s="11">
        <f>IF(F142+SUM(E$100:E142)=D$93,F142,D$93-SUM(E$100:E142))</f>
        <v>0</v>
      </c>
      <c r="E143" s="55">
        <f t="shared" si="15"/>
        <v>0</v>
      </c>
      <c r="F143" s="54">
        <f t="shared" si="16"/>
        <v>0</v>
      </c>
      <c r="G143" s="54">
        <f t="shared" si="17"/>
        <v>0</v>
      </c>
      <c r="H143" s="110">
        <f t="shared" si="10"/>
        <v>0</v>
      </c>
      <c r="I143" s="119">
        <f t="shared" si="18"/>
        <v>0</v>
      </c>
      <c r="J143" s="53">
        <f t="shared" si="19"/>
        <v>0</v>
      </c>
      <c r="K143" s="53"/>
      <c r="L143" s="112"/>
      <c r="M143" s="53">
        <f t="shared" si="20"/>
        <v>0</v>
      </c>
      <c r="N143" s="112"/>
      <c r="O143" s="53">
        <f t="shared" si="21"/>
        <v>0</v>
      </c>
      <c r="P143" s="53">
        <f t="shared" si="22"/>
        <v>0</v>
      </c>
    </row>
    <row r="144" spans="2:16" ht="12.5">
      <c r="B144" t="str">
        <f t="shared" si="9"/>
        <v/>
      </c>
      <c r="C144" s="49">
        <f>IF(D94="","-",+C143+1)</f>
        <v>2070</v>
      </c>
      <c r="D144" s="11">
        <f>IF(F143+SUM(E$100:E143)=D$93,F143,D$93-SUM(E$100:E143))</f>
        <v>0</v>
      </c>
      <c r="E144" s="55">
        <f t="shared" si="15"/>
        <v>0</v>
      </c>
      <c r="F144" s="54">
        <f t="shared" si="16"/>
        <v>0</v>
      </c>
      <c r="G144" s="54">
        <f t="shared" si="17"/>
        <v>0</v>
      </c>
      <c r="H144" s="110">
        <f t="shared" si="10"/>
        <v>0</v>
      </c>
      <c r="I144" s="119">
        <f t="shared" si="18"/>
        <v>0</v>
      </c>
      <c r="J144" s="53">
        <f t="shared" si="19"/>
        <v>0</v>
      </c>
      <c r="K144" s="53"/>
      <c r="L144" s="112"/>
      <c r="M144" s="53">
        <f t="shared" si="20"/>
        <v>0</v>
      </c>
      <c r="N144" s="112"/>
      <c r="O144" s="53">
        <f t="shared" si="21"/>
        <v>0</v>
      </c>
      <c r="P144" s="53">
        <f t="shared" si="22"/>
        <v>0</v>
      </c>
    </row>
    <row r="145" spans="2:16" ht="12.5">
      <c r="B145" t="str">
        <f t="shared" si="9"/>
        <v/>
      </c>
      <c r="C145" s="49">
        <f>IF(D94="","-",+C144+1)</f>
        <v>2071</v>
      </c>
      <c r="D145" s="11">
        <f>IF(F144+SUM(E$100:E144)=D$93,F144,D$93-SUM(E$100:E144))</f>
        <v>0</v>
      </c>
      <c r="E145" s="55">
        <f t="shared" si="15"/>
        <v>0</v>
      </c>
      <c r="F145" s="54">
        <f t="shared" si="16"/>
        <v>0</v>
      </c>
      <c r="G145" s="54">
        <f t="shared" si="17"/>
        <v>0</v>
      </c>
      <c r="H145" s="110">
        <f t="shared" si="10"/>
        <v>0</v>
      </c>
      <c r="I145" s="119">
        <f t="shared" si="18"/>
        <v>0</v>
      </c>
      <c r="J145" s="53">
        <f t="shared" si="19"/>
        <v>0</v>
      </c>
      <c r="K145" s="53"/>
      <c r="L145" s="112"/>
      <c r="M145" s="53">
        <f t="shared" si="20"/>
        <v>0</v>
      </c>
      <c r="N145" s="112"/>
      <c r="O145" s="53">
        <f t="shared" si="21"/>
        <v>0</v>
      </c>
      <c r="P145" s="53">
        <f t="shared" si="22"/>
        <v>0</v>
      </c>
    </row>
    <row r="146" spans="2:16" ht="12.5">
      <c r="B146" t="str">
        <f t="shared" si="9"/>
        <v/>
      </c>
      <c r="C146" s="49">
        <f>IF(D94="","-",+C145+1)</f>
        <v>2072</v>
      </c>
      <c r="D146" s="11">
        <f>IF(F145+SUM(E$100:E145)=D$93,F145,D$93-SUM(E$100:E145))</f>
        <v>0</v>
      </c>
      <c r="E146" s="55">
        <f t="shared" si="15"/>
        <v>0</v>
      </c>
      <c r="F146" s="54">
        <f t="shared" si="16"/>
        <v>0</v>
      </c>
      <c r="G146" s="54">
        <f t="shared" si="17"/>
        <v>0</v>
      </c>
      <c r="H146" s="110">
        <f t="shared" si="10"/>
        <v>0</v>
      </c>
      <c r="I146" s="119">
        <f t="shared" si="18"/>
        <v>0</v>
      </c>
      <c r="J146" s="53">
        <f t="shared" si="19"/>
        <v>0</v>
      </c>
      <c r="K146" s="53"/>
      <c r="L146" s="112"/>
      <c r="M146" s="53">
        <f t="shared" si="20"/>
        <v>0</v>
      </c>
      <c r="N146" s="112"/>
      <c r="O146" s="53">
        <f t="shared" si="21"/>
        <v>0</v>
      </c>
      <c r="P146" s="53">
        <f t="shared" si="22"/>
        <v>0</v>
      </c>
    </row>
    <row r="147" spans="2:16" ht="12.5">
      <c r="B147" t="str">
        <f t="shared" si="9"/>
        <v/>
      </c>
      <c r="C147" s="49">
        <f>IF(D94="","-",+C146+1)</f>
        <v>2073</v>
      </c>
      <c r="D147" s="11">
        <f>IF(F146+SUM(E$100:E146)=D$93,F146,D$93-SUM(E$100:E146))</f>
        <v>0</v>
      </c>
      <c r="E147" s="55">
        <f t="shared" si="15"/>
        <v>0</v>
      </c>
      <c r="F147" s="54">
        <f t="shared" si="16"/>
        <v>0</v>
      </c>
      <c r="G147" s="54">
        <f t="shared" si="17"/>
        <v>0</v>
      </c>
      <c r="H147" s="110">
        <f t="shared" si="10"/>
        <v>0</v>
      </c>
      <c r="I147" s="119">
        <f t="shared" si="18"/>
        <v>0</v>
      </c>
      <c r="J147" s="53">
        <f t="shared" si="19"/>
        <v>0</v>
      </c>
      <c r="K147" s="53"/>
      <c r="L147" s="112"/>
      <c r="M147" s="53">
        <f t="shared" si="20"/>
        <v>0</v>
      </c>
      <c r="N147" s="112"/>
      <c r="O147" s="53">
        <f t="shared" si="21"/>
        <v>0</v>
      </c>
      <c r="P147" s="53">
        <f t="shared" si="22"/>
        <v>0</v>
      </c>
    </row>
    <row r="148" spans="2:16" ht="12.5">
      <c r="B148" t="str">
        <f t="shared" si="9"/>
        <v/>
      </c>
      <c r="C148" s="49">
        <f>IF(D94="","-",+C147+1)</f>
        <v>2074</v>
      </c>
      <c r="D148" s="11">
        <f>IF(F147+SUM(E$100:E147)=D$93,F147,D$93-SUM(E$100:E147))</f>
        <v>0</v>
      </c>
      <c r="E148" s="55">
        <f t="shared" si="15"/>
        <v>0</v>
      </c>
      <c r="F148" s="54">
        <f t="shared" si="16"/>
        <v>0</v>
      </c>
      <c r="G148" s="54">
        <f t="shared" si="17"/>
        <v>0</v>
      </c>
      <c r="H148" s="110">
        <f t="shared" si="10"/>
        <v>0</v>
      </c>
      <c r="I148" s="119">
        <f t="shared" si="18"/>
        <v>0</v>
      </c>
      <c r="J148" s="53">
        <f t="shared" si="19"/>
        <v>0</v>
      </c>
      <c r="K148" s="53"/>
      <c r="L148" s="112"/>
      <c r="M148" s="53">
        <f t="shared" si="20"/>
        <v>0</v>
      </c>
      <c r="N148" s="112"/>
      <c r="O148" s="53">
        <f t="shared" si="21"/>
        <v>0</v>
      </c>
      <c r="P148" s="53">
        <f t="shared" si="22"/>
        <v>0</v>
      </c>
    </row>
    <row r="149" spans="2:16" ht="12.5">
      <c r="B149" t="str">
        <f t="shared" si="9"/>
        <v/>
      </c>
      <c r="C149" s="49">
        <f>IF(D94="","-",+C148+1)</f>
        <v>2075</v>
      </c>
      <c r="D149" s="11">
        <f>IF(F148+SUM(E$100:E148)=D$93,F148,D$93-SUM(E$100:E148))</f>
        <v>0</v>
      </c>
      <c r="E149" s="55">
        <f t="shared" si="15"/>
        <v>0</v>
      </c>
      <c r="F149" s="54">
        <f t="shared" si="16"/>
        <v>0</v>
      </c>
      <c r="G149" s="54">
        <f t="shared" si="17"/>
        <v>0</v>
      </c>
      <c r="H149" s="110">
        <f t="shared" si="10"/>
        <v>0</v>
      </c>
      <c r="I149" s="119">
        <f t="shared" si="18"/>
        <v>0</v>
      </c>
      <c r="J149" s="53">
        <f t="shared" si="19"/>
        <v>0</v>
      </c>
      <c r="K149" s="53"/>
      <c r="L149" s="112"/>
      <c r="M149" s="53">
        <f t="shared" si="20"/>
        <v>0</v>
      </c>
      <c r="N149" s="112"/>
      <c r="O149" s="53">
        <f t="shared" si="21"/>
        <v>0</v>
      </c>
      <c r="P149" s="53">
        <f t="shared" si="22"/>
        <v>0</v>
      </c>
    </row>
    <row r="150" spans="2:16" ht="12.5">
      <c r="B150" t="str">
        <f t="shared" si="9"/>
        <v/>
      </c>
      <c r="C150" s="49">
        <f>IF(D94="","-",+C149+1)</f>
        <v>2076</v>
      </c>
      <c r="D150" s="11">
        <f>IF(F149+SUM(E$100:E149)=D$93,F149,D$93-SUM(E$100:E149))</f>
        <v>0</v>
      </c>
      <c r="E150" s="55">
        <f t="shared" si="15"/>
        <v>0</v>
      </c>
      <c r="F150" s="54">
        <f t="shared" si="16"/>
        <v>0</v>
      </c>
      <c r="G150" s="54">
        <f t="shared" si="17"/>
        <v>0</v>
      </c>
      <c r="H150" s="110">
        <f t="shared" si="10"/>
        <v>0</v>
      </c>
      <c r="I150" s="119">
        <f t="shared" si="18"/>
        <v>0</v>
      </c>
      <c r="J150" s="53">
        <f t="shared" si="19"/>
        <v>0</v>
      </c>
      <c r="K150" s="53"/>
      <c r="L150" s="112"/>
      <c r="M150" s="53">
        <f t="shared" si="20"/>
        <v>0</v>
      </c>
      <c r="N150" s="112"/>
      <c r="O150" s="53">
        <f t="shared" si="21"/>
        <v>0</v>
      </c>
      <c r="P150" s="53">
        <f t="shared" si="22"/>
        <v>0</v>
      </c>
    </row>
    <row r="151" spans="2:16" ht="12.5">
      <c r="B151" t="str">
        <f t="shared" si="9"/>
        <v/>
      </c>
      <c r="C151" s="49">
        <f>IF(D94="","-",+C150+1)</f>
        <v>2077</v>
      </c>
      <c r="D151" s="11">
        <f>IF(F150+SUM(E$100:E150)=D$93,F150,D$93-SUM(E$100:E150))</f>
        <v>0</v>
      </c>
      <c r="E151" s="55">
        <f t="shared" si="15"/>
        <v>0</v>
      </c>
      <c r="F151" s="54">
        <f t="shared" si="16"/>
        <v>0</v>
      </c>
      <c r="G151" s="54">
        <f t="shared" si="17"/>
        <v>0</v>
      </c>
      <c r="H151" s="110">
        <f t="shared" si="10"/>
        <v>0</v>
      </c>
      <c r="I151" s="119">
        <f t="shared" si="18"/>
        <v>0</v>
      </c>
      <c r="J151" s="53">
        <f t="shared" si="19"/>
        <v>0</v>
      </c>
      <c r="K151" s="53"/>
      <c r="L151" s="112"/>
      <c r="M151" s="53">
        <f t="shared" si="20"/>
        <v>0</v>
      </c>
      <c r="N151" s="112"/>
      <c r="O151" s="53">
        <f t="shared" si="21"/>
        <v>0</v>
      </c>
      <c r="P151" s="53">
        <f t="shared" si="22"/>
        <v>0</v>
      </c>
    </row>
    <row r="152" spans="2:16" ht="12.5">
      <c r="B152" t="str">
        <f t="shared" si="9"/>
        <v/>
      </c>
      <c r="C152" s="49">
        <f>IF(D94="","-",+C151+1)</f>
        <v>2078</v>
      </c>
      <c r="D152" s="11">
        <f>IF(F151+SUM(E$100:E151)=D$93,F151,D$93-SUM(E$100:E151))</f>
        <v>0</v>
      </c>
      <c r="E152" s="55">
        <f t="shared" si="15"/>
        <v>0</v>
      </c>
      <c r="F152" s="54">
        <f t="shared" si="16"/>
        <v>0</v>
      </c>
      <c r="G152" s="54">
        <f t="shared" si="17"/>
        <v>0</v>
      </c>
      <c r="H152" s="110">
        <f t="shared" si="10"/>
        <v>0</v>
      </c>
      <c r="I152" s="119">
        <f t="shared" si="18"/>
        <v>0</v>
      </c>
      <c r="J152" s="53">
        <f t="shared" si="19"/>
        <v>0</v>
      </c>
      <c r="K152" s="53"/>
      <c r="L152" s="112"/>
      <c r="M152" s="53">
        <f t="shared" si="20"/>
        <v>0</v>
      </c>
      <c r="N152" s="112"/>
      <c r="O152" s="53">
        <f t="shared" si="21"/>
        <v>0</v>
      </c>
      <c r="P152" s="53">
        <f t="shared" si="22"/>
        <v>0</v>
      </c>
    </row>
    <row r="153" spans="2:16" ht="12.5">
      <c r="B153" t="str">
        <f t="shared" si="9"/>
        <v/>
      </c>
      <c r="C153" s="49">
        <f>IF(D94="","-",+C152+1)</f>
        <v>2079</v>
      </c>
      <c r="D153" s="11">
        <f>IF(F152+SUM(E$100:E152)=D$93,F152,D$93-SUM(E$100:E152))</f>
        <v>0</v>
      </c>
      <c r="E153" s="55">
        <f t="shared" si="15"/>
        <v>0</v>
      </c>
      <c r="F153" s="54">
        <f t="shared" si="16"/>
        <v>0</v>
      </c>
      <c r="G153" s="54">
        <f t="shared" si="17"/>
        <v>0</v>
      </c>
      <c r="H153" s="110">
        <f t="shared" si="10"/>
        <v>0</v>
      </c>
      <c r="I153" s="119">
        <f t="shared" si="18"/>
        <v>0</v>
      </c>
      <c r="J153" s="53">
        <f t="shared" si="19"/>
        <v>0</v>
      </c>
      <c r="K153" s="53"/>
      <c r="L153" s="112"/>
      <c r="M153" s="53">
        <f t="shared" si="20"/>
        <v>0</v>
      </c>
      <c r="N153" s="112"/>
      <c r="O153" s="53">
        <f t="shared" si="21"/>
        <v>0</v>
      </c>
      <c r="P153" s="53">
        <f t="shared" si="22"/>
        <v>0</v>
      </c>
    </row>
    <row r="154" spans="2:16" ht="12.5">
      <c r="B154" t="str">
        <f t="shared" si="9"/>
        <v/>
      </c>
      <c r="C154" s="49">
        <f>IF(D94="","-",+C153+1)</f>
        <v>2080</v>
      </c>
      <c r="D154" s="11">
        <f>IF(F153+SUM(E$100:E153)=D$93,F153,D$93-SUM(E$100:E153))</f>
        <v>0</v>
      </c>
      <c r="E154" s="55">
        <f t="shared" si="15"/>
        <v>0</v>
      </c>
      <c r="F154" s="54">
        <f t="shared" si="16"/>
        <v>0</v>
      </c>
      <c r="G154" s="54">
        <f t="shared" si="17"/>
        <v>0</v>
      </c>
      <c r="H154" s="110">
        <f t="shared" si="10"/>
        <v>0</v>
      </c>
      <c r="I154" s="119">
        <f t="shared" si="18"/>
        <v>0</v>
      </c>
      <c r="J154" s="53">
        <f t="shared" si="19"/>
        <v>0</v>
      </c>
      <c r="K154" s="53"/>
      <c r="L154" s="112"/>
      <c r="M154" s="53">
        <f t="shared" si="20"/>
        <v>0</v>
      </c>
      <c r="N154" s="112"/>
      <c r="O154" s="53">
        <f t="shared" si="21"/>
        <v>0</v>
      </c>
      <c r="P154" s="53">
        <f t="shared" si="22"/>
        <v>0</v>
      </c>
    </row>
    <row r="155" spans="2:16" ht="13" thickBot="1">
      <c r="B155" t="str">
        <f t="shared" si="9"/>
        <v/>
      </c>
      <c r="C155" s="58">
        <f>IF(D94="","-",+C154+1)</f>
        <v>2081</v>
      </c>
      <c r="D155" s="82">
        <f>IF(F154+SUM(E$100:E154)=D$93,F154,D$93-SUM(E$100:E154))</f>
        <v>0</v>
      </c>
      <c r="E155" s="60">
        <f t="shared" si="15"/>
        <v>0</v>
      </c>
      <c r="F155" s="59">
        <f t="shared" si="16"/>
        <v>0</v>
      </c>
      <c r="G155" s="59">
        <f t="shared" si="17"/>
        <v>0</v>
      </c>
      <c r="H155" s="120">
        <f t="shared" si="10"/>
        <v>0</v>
      </c>
      <c r="I155" s="121">
        <f t="shared" si="18"/>
        <v>0</v>
      </c>
      <c r="J155" s="63">
        <f t="shared" si="19"/>
        <v>0</v>
      </c>
      <c r="K155" s="53"/>
      <c r="L155" s="113"/>
      <c r="M155" s="63">
        <f t="shared" si="20"/>
        <v>0</v>
      </c>
      <c r="N155" s="113"/>
      <c r="O155" s="63">
        <f t="shared" si="21"/>
        <v>0</v>
      </c>
      <c r="P155" s="63">
        <f t="shared" si="22"/>
        <v>0</v>
      </c>
    </row>
    <row r="156" spans="2:16" ht="12.5">
      <c r="C156" s="11" t="s">
        <v>75</v>
      </c>
      <c r="D156" s="13"/>
      <c r="E156" s="13">
        <f>SUM(E100:E155)</f>
        <v>0</v>
      </c>
      <c r="F156" s="13"/>
      <c r="G156" s="13"/>
      <c r="H156" s="13">
        <f>SUM(H100:H155)</f>
        <v>0</v>
      </c>
      <c r="I156" s="13">
        <f>SUM(I100:I155)</f>
        <v>0</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conditionalFormatting sqref="C17:C73">
    <cfRule type="cellIs" dxfId="3" priority="1" stopIfTrue="1" operator="equal">
      <formula>$I$10</formula>
    </cfRule>
  </conditionalFormatting>
  <conditionalFormatting sqref="C100:C155">
    <cfRule type="cellIs" dxfId="2"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8"/>
  <dimension ref="A1:P163"/>
  <sheetViews>
    <sheetView zoomScaleNormal="100" workbookViewId="0">
      <selection activeCell="I25" sqref="I25"/>
    </sheetView>
  </sheetViews>
  <sheetFormatPr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9.1796875" customWidth="1"/>
    <col min="23" max="23" width="9.1796875" customWidth="1"/>
  </cols>
  <sheetData>
    <row r="1" spans="1:16" ht="20">
      <c r="A1" s="93" t="s">
        <v>189</v>
      </c>
      <c r="B1" s="1"/>
      <c r="C1" s="1"/>
      <c r="D1" s="2"/>
      <c r="E1" s="1"/>
      <c r="F1" s="7"/>
      <c r="G1" s="1"/>
      <c r="H1" s="3"/>
      <c r="K1" s="12"/>
      <c r="L1" s="12"/>
      <c r="M1" s="12"/>
      <c r="P1" s="98" t="str">
        <f ca="1">"OKT Project "&amp;RIGHT(MID(CELL("filename",$A$1),FIND("]",CELL("filename",$A$1))+1,256),2)&amp;" of "&amp;COUNT('OKT.001:OKT.xyz - blank'!$P$3)-1</f>
        <v>OKT Project nk of 28</v>
      </c>
    </row>
    <row r="2" spans="1:16" ht="17.5">
      <c r="B2" s="1"/>
      <c r="C2" s="1"/>
      <c r="D2" s="2"/>
      <c r="E2" s="1"/>
      <c r="F2" s="1"/>
      <c r="G2" s="1"/>
      <c r="H2" s="3"/>
      <c r="I2" s="1"/>
      <c r="J2" s="1"/>
      <c r="K2" s="1"/>
      <c r="L2" s="1"/>
      <c r="M2" s="1"/>
      <c r="N2" s="1"/>
      <c r="P2" s="99" t="s">
        <v>131</v>
      </c>
    </row>
    <row r="3" spans="1:16" ht="18">
      <c r="B3" s="4" t="s">
        <v>42</v>
      </c>
      <c r="C3" s="9" t="s">
        <v>43</v>
      </c>
      <c r="D3" s="2"/>
      <c r="E3" s="1"/>
      <c r="F3" s="1"/>
      <c r="G3" s="1"/>
      <c r="H3" s="3"/>
      <c r="I3" s="3"/>
      <c r="J3" s="13"/>
      <c r="K3" s="3"/>
      <c r="L3" s="3"/>
      <c r="M3" s="3"/>
      <c r="N3" s="3"/>
      <c r="O3" s="1"/>
      <c r="P3" s="91">
        <v>1</v>
      </c>
    </row>
    <row r="4" spans="1:16" ht="16" thickBot="1">
      <c r="C4" s="8"/>
      <c r="D4" s="2"/>
      <c r="E4" s="1"/>
      <c r="F4" s="1"/>
      <c r="G4" s="1"/>
      <c r="H4" s="3"/>
      <c r="I4" s="3"/>
      <c r="J4" s="13"/>
      <c r="K4" s="3"/>
      <c r="L4" s="3"/>
      <c r="M4" s="3"/>
      <c r="N4" s="3"/>
      <c r="O4" s="1"/>
      <c r="P4" s="1"/>
    </row>
    <row r="5" spans="1:16" ht="15.5">
      <c r="C5" s="14" t="s">
        <v>44</v>
      </c>
      <c r="D5" s="2"/>
      <c r="E5" s="1"/>
      <c r="F5" s="1"/>
      <c r="G5" s="15"/>
      <c r="H5" s="1" t="s">
        <v>45</v>
      </c>
      <c r="I5" s="1"/>
      <c r="J5" s="1"/>
      <c r="K5" s="16" t="s">
        <v>242</v>
      </c>
      <c r="L5" s="17"/>
      <c r="M5" s="18"/>
      <c r="N5" s="19">
        <f>VLOOKUP(I10,C17:I73,5)</f>
        <v>0</v>
      </c>
      <c r="P5" s="1"/>
    </row>
    <row r="6" spans="1:16" ht="15.5">
      <c r="C6" s="6"/>
      <c r="D6" s="2"/>
      <c r="E6" s="1"/>
      <c r="F6" s="1"/>
      <c r="G6" s="1"/>
      <c r="H6" s="20"/>
      <c r="I6" s="20"/>
      <c r="J6" s="21"/>
      <c r="K6" s="22" t="s">
        <v>243</v>
      </c>
      <c r="L6" s="23"/>
      <c r="M6" s="1"/>
      <c r="N6" s="24">
        <f>VLOOKUP(I10,C17:I73,6)</f>
        <v>0</v>
      </c>
      <c r="O6" s="1"/>
      <c r="P6" s="1"/>
    </row>
    <row r="7" spans="1:16" ht="13.5" thickBot="1">
      <c r="C7" s="25" t="s">
        <v>46</v>
      </c>
      <c r="D7" s="87" t="s">
        <v>245</v>
      </c>
      <c r="E7" s="1"/>
      <c r="F7" s="1"/>
      <c r="G7" s="1"/>
      <c r="H7" s="3"/>
      <c r="I7" s="3"/>
      <c r="J7" s="13"/>
      <c r="K7" s="26" t="s">
        <v>47</v>
      </c>
      <c r="L7" s="27"/>
      <c r="M7" s="27"/>
      <c r="N7" s="28">
        <f>+N6-N5</f>
        <v>0</v>
      </c>
      <c r="O7" s="1"/>
      <c r="P7" s="1"/>
    </row>
    <row r="8" spans="1:16" ht="13.5" thickBot="1">
      <c r="C8" s="29"/>
      <c r="D8" s="83" t="str">
        <f>IF(D10&lt;100000,"DOES NOT MEET SPP $100,000 MINIMUM INVESTMENT FOR REGIONAL BPU SHARING.","")</f>
        <v>DOES NOT MEET SPP $100,000 MINIMUM INVESTMENT FOR REGIONAL BPU SHARING.</v>
      </c>
      <c r="E8" s="10"/>
      <c r="F8" s="10"/>
      <c r="G8" s="10"/>
      <c r="H8" s="10"/>
      <c r="I8" s="10"/>
      <c r="J8" s="10"/>
      <c r="K8" s="10"/>
      <c r="L8" s="10"/>
      <c r="M8" s="10"/>
      <c r="N8" s="10"/>
      <c r="O8" s="10"/>
      <c r="P8" s="1"/>
    </row>
    <row r="9" spans="1:16" ht="13.5" thickBot="1">
      <c r="C9" s="30" t="s">
        <v>48</v>
      </c>
      <c r="D9" s="89" t="s">
        <v>78</v>
      </c>
      <c r="E9" s="31"/>
      <c r="F9" s="31"/>
      <c r="G9" s="31"/>
      <c r="H9" s="31"/>
      <c r="I9" s="32"/>
      <c r="J9" s="33"/>
      <c r="P9" s="1"/>
    </row>
    <row r="10" spans="1:16" ht="13">
      <c r="C10" s="34" t="s">
        <v>49</v>
      </c>
      <c r="D10" s="35">
        <v>0</v>
      </c>
      <c r="E10" s="1" t="s">
        <v>50</v>
      </c>
      <c r="G10" s="2"/>
      <c r="H10" s="2"/>
      <c r="I10" s="36">
        <f>+'OKT.WS.F.BPU.ATRR.Projected'!R101</f>
        <v>2026</v>
      </c>
      <c r="J10" s="33"/>
      <c r="K10" s="13" t="s">
        <v>51</v>
      </c>
      <c r="O10" s="1"/>
      <c r="P10" s="1"/>
    </row>
    <row r="11" spans="1:16" ht="12.5">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ht="12.5">
      <c r="C12" s="34" t="s">
        <v>54</v>
      </c>
      <c r="D12" s="35">
        <v>4</v>
      </c>
      <c r="E12" s="34" t="s">
        <v>55</v>
      </c>
      <c r="F12" s="2"/>
      <c r="I12" s="40">
        <f>'OKT.WS.F.BPU.ATRR.Projected'!$F$79</f>
        <v>0.1095320357910306</v>
      </c>
      <c r="J12" s="7"/>
      <c r="K12" t="s">
        <v>56</v>
      </c>
      <c r="O12" s="1"/>
      <c r="P12" s="1"/>
    </row>
    <row r="13" spans="1:16" ht="12.5">
      <c r="C13" s="34" t="s">
        <v>57</v>
      </c>
      <c r="D13" s="38">
        <f>+'OKT.WS.F.BPU.ATRR.Projected'!F$90</f>
        <v>30</v>
      </c>
      <c r="E13" s="34" t="s">
        <v>58</v>
      </c>
      <c r="F13" s="2"/>
      <c r="I13" s="40">
        <f>IF(G5="",I12,'OKT.WS.F.BPU.ATRR.Projected'!$F$78)</f>
        <v>0.1095320357910306</v>
      </c>
      <c r="J13" s="7"/>
      <c r="K13" s="13" t="s">
        <v>59</v>
      </c>
      <c r="L13" s="7"/>
      <c r="M13" s="7"/>
      <c r="N13" s="7"/>
      <c r="O13" s="1"/>
      <c r="P13" s="1"/>
    </row>
    <row r="14" spans="1:16" ht="13" thickBot="1">
      <c r="C14" s="34" t="s">
        <v>60</v>
      </c>
      <c r="D14" s="37" t="s">
        <v>61</v>
      </c>
      <c r="E14" s="1" t="s">
        <v>62</v>
      </c>
      <c r="F14" s="2"/>
      <c r="I14" s="41">
        <f>IF(D10=0,0,D10/D13)</f>
        <v>0</v>
      </c>
      <c r="J14" s="13"/>
      <c r="K14" s="13"/>
      <c r="L14" s="13"/>
      <c r="M14" s="13"/>
      <c r="N14" s="13"/>
      <c r="O14" s="1"/>
      <c r="P14" s="1"/>
    </row>
    <row r="15" spans="1:16" ht="39">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ht="12.5">
      <c r="B17" t="str">
        <f t="shared" ref="B17:B71" si="0">IF(D17=F16,"","IU")</f>
        <v>IU</v>
      </c>
      <c r="C17" s="49">
        <f>IF(D11= "","-",D11)</f>
        <v>2018</v>
      </c>
      <c r="D17" s="11">
        <v>0</v>
      </c>
      <c r="E17" s="50">
        <f>IF(D10&gt;=100000,I$14/12*(12-D12),0)</f>
        <v>0</v>
      </c>
      <c r="F17" s="54">
        <f>IF(D11=C17,+D10-E17,+D17-E17)</f>
        <v>0</v>
      </c>
      <c r="G17" s="50">
        <f>(D17+F17)/2*I$12+E17</f>
        <v>0</v>
      </c>
      <c r="H17" s="41">
        <f>+(D17+F17)/2*I$13+E17</f>
        <v>0</v>
      </c>
      <c r="I17" s="51">
        <f t="shared" ref="I17:I48" si="1">H17-G17</f>
        <v>0</v>
      </c>
      <c r="J17" s="51"/>
      <c r="K17" s="114"/>
      <c r="L17" s="52">
        <f t="shared" ref="L17:L48" si="2">IF(K17&lt;&gt;0,+G17-K17,0)</f>
        <v>0</v>
      </c>
      <c r="M17" s="114"/>
      <c r="N17" s="52">
        <f t="shared" ref="N17:N48" si="3">IF(M17&lt;&gt;0,+H17-M17,0)</f>
        <v>0</v>
      </c>
      <c r="O17" s="53">
        <f t="shared" ref="O17:O48" si="4">+N17-L17</f>
        <v>0</v>
      </c>
      <c r="P17" s="1"/>
    </row>
    <row r="18" spans="2:16" ht="12.5">
      <c r="B18" t="str">
        <f t="shared" si="0"/>
        <v/>
      </c>
      <c r="C18" s="49">
        <f>IF(D11="","-",+C17+1)</f>
        <v>2019</v>
      </c>
      <c r="D18" s="54">
        <f>IF(F17+SUM(E$17:E17)=D$10,F17,D$10-SUM(E$17:E17))</f>
        <v>0</v>
      </c>
      <c r="E18" s="55">
        <f t="shared" ref="E18:E49" si="5">IF(+I$14&lt;F17,I$14,D18)</f>
        <v>0</v>
      </c>
      <c r="F18" s="54">
        <f t="shared" ref="F18:F48" si="6">+D18-E18</f>
        <v>0</v>
      </c>
      <c r="G18" s="56">
        <f t="shared" ref="G18:G71" si="7">(D18+F18)/2*I$12+E18</f>
        <v>0</v>
      </c>
      <c r="H18" s="41">
        <f t="shared" ref="H18:H71" si="8">+(D18+F18)/2*I$13+E18</f>
        <v>0</v>
      </c>
      <c r="I18" s="51">
        <f t="shared" si="1"/>
        <v>0</v>
      </c>
      <c r="J18" s="51"/>
      <c r="K18" s="112"/>
      <c r="L18" s="53">
        <f t="shared" si="2"/>
        <v>0</v>
      </c>
      <c r="M18" s="112"/>
      <c r="N18" s="53">
        <f t="shared" si="3"/>
        <v>0</v>
      </c>
      <c r="O18" s="53">
        <f t="shared" si="4"/>
        <v>0</v>
      </c>
      <c r="P18" s="1"/>
    </row>
    <row r="19" spans="2:16" ht="12.5">
      <c r="B19" t="str">
        <f t="shared" si="0"/>
        <v/>
      </c>
      <c r="C19" s="49">
        <f>IF(D11="","-",+C18+1)</f>
        <v>2020</v>
      </c>
      <c r="D19" s="54">
        <f>IF(F18+SUM(E$17:E18)=D$10,F18,D$10-SUM(E$17:E18))</f>
        <v>0</v>
      </c>
      <c r="E19" s="55">
        <f t="shared" si="5"/>
        <v>0</v>
      </c>
      <c r="F19" s="54">
        <f t="shared" si="6"/>
        <v>0</v>
      </c>
      <c r="G19" s="56">
        <f t="shared" si="7"/>
        <v>0</v>
      </c>
      <c r="H19" s="41">
        <f t="shared" si="8"/>
        <v>0</v>
      </c>
      <c r="I19" s="51">
        <f t="shared" si="1"/>
        <v>0</v>
      </c>
      <c r="J19" s="51"/>
      <c r="K19" s="112"/>
      <c r="L19" s="53">
        <f t="shared" si="2"/>
        <v>0</v>
      </c>
      <c r="M19" s="112"/>
      <c r="N19" s="53">
        <f t="shared" si="3"/>
        <v>0</v>
      </c>
      <c r="O19" s="53">
        <f t="shared" si="4"/>
        <v>0</v>
      </c>
      <c r="P19" s="1"/>
    </row>
    <row r="20" spans="2:16" ht="12.5">
      <c r="B20" t="str">
        <f t="shared" si="0"/>
        <v/>
      </c>
      <c r="C20" s="49">
        <f>IF(D11="","-",+C19+1)</f>
        <v>2021</v>
      </c>
      <c r="D20" s="54">
        <f>IF(F19+SUM(E$17:E19)=D$10,F19,D$10-SUM(E$17:E19))</f>
        <v>0</v>
      </c>
      <c r="E20" s="55">
        <f t="shared" si="5"/>
        <v>0</v>
      </c>
      <c r="F20" s="54">
        <f t="shared" si="6"/>
        <v>0</v>
      </c>
      <c r="G20" s="56">
        <f t="shared" si="7"/>
        <v>0</v>
      </c>
      <c r="H20" s="41">
        <f t="shared" si="8"/>
        <v>0</v>
      </c>
      <c r="I20" s="51">
        <f t="shared" si="1"/>
        <v>0</v>
      </c>
      <c r="J20" s="51"/>
      <c r="K20" s="112"/>
      <c r="L20" s="53">
        <f t="shared" si="2"/>
        <v>0</v>
      </c>
      <c r="M20" s="112"/>
      <c r="N20" s="53">
        <f t="shared" si="3"/>
        <v>0</v>
      </c>
      <c r="O20" s="53">
        <f t="shared" si="4"/>
        <v>0</v>
      </c>
      <c r="P20" s="1"/>
    </row>
    <row r="21" spans="2:16" ht="12.5">
      <c r="B21" t="str">
        <f t="shared" si="0"/>
        <v/>
      </c>
      <c r="C21" s="49">
        <f>IF(D11="","-",+C20+1)</f>
        <v>2022</v>
      </c>
      <c r="D21" s="54">
        <f>IF(F20+SUM(E$17:E20)=D$10,F20,D$10-SUM(E$17:E20))</f>
        <v>0</v>
      </c>
      <c r="E21" s="55">
        <f t="shared" si="5"/>
        <v>0</v>
      </c>
      <c r="F21" s="54">
        <f t="shared" si="6"/>
        <v>0</v>
      </c>
      <c r="G21" s="56">
        <f t="shared" si="7"/>
        <v>0</v>
      </c>
      <c r="H21" s="41">
        <f t="shared" si="8"/>
        <v>0</v>
      </c>
      <c r="I21" s="51">
        <f t="shared" si="1"/>
        <v>0</v>
      </c>
      <c r="J21" s="51"/>
      <c r="K21" s="112"/>
      <c r="L21" s="53">
        <f t="shared" si="2"/>
        <v>0</v>
      </c>
      <c r="M21" s="112"/>
      <c r="N21" s="53">
        <f t="shared" si="3"/>
        <v>0</v>
      </c>
      <c r="O21" s="53">
        <f t="shared" si="4"/>
        <v>0</v>
      </c>
      <c r="P21" s="1"/>
    </row>
    <row r="22" spans="2:16" ht="12.5">
      <c r="B22" t="str">
        <f t="shared" si="0"/>
        <v/>
      </c>
      <c r="C22" s="49">
        <f>IF(D11="","-",+C21+1)</f>
        <v>2023</v>
      </c>
      <c r="D22" s="54">
        <f>IF(F21+SUM(E$17:E21)=D$10,F21,D$10-SUM(E$17:E21))</f>
        <v>0</v>
      </c>
      <c r="E22" s="55">
        <f t="shared" si="5"/>
        <v>0</v>
      </c>
      <c r="F22" s="54">
        <f t="shared" si="6"/>
        <v>0</v>
      </c>
      <c r="G22" s="56">
        <f t="shared" si="7"/>
        <v>0</v>
      </c>
      <c r="H22" s="41">
        <f t="shared" si="8"/>
        <v>0</v>
      </c>
      <c r="I22" s="51">
        <f t="shared" si="1"/>
        <v>0</v>
      </c>
      <c r="J22" s="51"/>
      <c r="K22" s="112"/>
      <c r="L22" s="53">
        <f t="shared" si="2"/>
        <v>0</v>
      </c>
      <c r="M22" s="112"/>
      <c r="N22" s="53">
        <f t="shared" si="3"/>
        <v>0</v>
      </c>
      <c r="O22" s="53">
        <f t="shared" si="4"/>
        <v>0</v>
      </c>
      <c r="P22" s="1"/>
    </row>
    <row r="23" spans="2:16" ht="12.5">
      <c r="B23" t="str">
        <f t="shared" si="0"/>
        <v/>
      </c>
      <c r="C23" s="49">
        <f>IF(D11="","-",+C22+1)</f>
        <v>2024</v>
      </c>
      <c r="D23" s="54">
        <f>IF(F22+SUM(E$17:E22)=D$10,F22,D$10-SUM(E$17:E22))</f>
        <v>0</v>
      </c>
      <c r="E23" s="55">
        <f t="shared" si="5"/>
        <v>0</v>
      </c>
      <c r="F23" s="54">
        <f t="shared" si="6"/>
        <v>0</v>
      </c>
      <c r="G23" s="56">
        <f t="shared" si="7"/>
        <v>0</v>
      </c>
      <c r="H23" s="41">
        <f t="shared" si="8"/>
        <v>0</v>
      </c>
      <c r="I23" s="51">
        <f t="shared" si="1"/>
        <v>0</v>
      </c>
      <c r="J23" s="51"/>
      <c r="K23" s="112"/>
      <c r="L23" s="53">
        <f t="shared" si="2"/>
        <v>0</v>
      </c>
      <c r="M23" s="112"/>
      <c r="N23" s="53">
        <f t="shared" si="3"/>
        <v>0</v>
      </c>
      <c r="O23" s="53">
        <f t="shared" si="4"/>
        <v>0</v>
      </c>
      <c r="P23" s="1"/>
    </row>
    <row r="24" spans="2:16" ht="12.5">
      <c r="B24" t="str">
        <f t="shared" si="0"/>
        <v/>
      </c>
      <c r="C24" s="49">
        <f>IF(D11="","-",+C23+1)</f>
        <v>2025</v>
      </c>
      <c r="D24" s="54">
        <f>IF(F23+SUM(E$17:E23)=D$10,F23,D$10-SUM(E$17:E23))</f>
        <v>0</v>
      </c>
      <c r="E24" s="55">
        <f t="shared" si="5"/>
        <v>0</v>
      </c>
      <c r="F24" s="54">
        <f t="shared" si="6"/>
        <v>0</v>
      </c>
      <c r="G24" s="56">
        <f t="shared" si="7"/>
        <v>0</v>
      </c>
      <c r="H24" s="41">
        <f t="shared" si="8"/>
        <v>0</v>
      </c>
      <c r="I24" s="51">
        <f t="shared" si="1"/>
        <v>0</v>
      </c>
      <c r="J24" s="51"/>
      <c r="K24" s="112"/>
      <c r="L24" s="53">
        <f t="shared" si="2"/>
        <v>0</v>
      </c>
      <c r="M24" s="112"/>
      <c r="N24" s="53">
        <f t="shared" si="3"/>
        <v>0</v>
      </c>
      <c r="O24" s="53">
        <f t="shared" si="4"/>
        <v>0</v>
      </c>
      <c r="P24" s="1"/>
    </row>
    <row r="25" spans="2:16" ht="12.5">
      <c r="B25" t="str">
        <f t="shared" si="0"/>
        <v/>
      </c>
      <c r="C25" s="49">
        <f>IF(D11="","-",+C24+1)</f>
        <v>2026</v>
      </c>
      <c r="D25" s="54">
        <f>IF(F24+SUM(E$17:E24)=D$10,F24,D$10-SUM(E$17:E24))</f>
        <v>0</v>
      </c>
      <c r="E25" s="55">
        <f t="shared" si="5"/>
        <v>0</v>
      </c>
      <c r="F25" s="54">
        <f t="shared" si="6"/>
        <v>0</v>
      </c>
      <c r="G25" s="56">
        <f t="shared" si="7"/>
        <v>0</v>
      </c>
      <c r="H25" s="41">
        <f t="shared" si="8"/>
        <v>0</v>
      </c>
      <c r="I25" s="51">
        <f t="shared" si="1"/>
        <v>0</v>
      </c>
      <c r="J25" s="51"/>
      <c r="K25" s="112"/>
      <c r="L25" s="53">
        <f t="shared" si="2"/>
        <v>0</v>
      </c>
      <c r="M25" s="112"/>
      <c r="N25" s="53">
        <f t="shared" si="3"/>
        <v>0</v>
      </c>
      <c r="O25" s="53">
        <f t="shared" si="4"/>
        <v>0</v>
      </c>
      <c r="P25" s="1"/>
    </row>
    <row r="26" spans="2:16" ht="12.5">
      <c r="B26" t="str">
        <f t="shared" si="0"/>
        <v/>
      </c>
      <c r="C26" s="49">
        <f>IF(D11="","-",+C25+1)</f>
        <v>2027</v>
      </c>
      <c r="D26" s="54">
        <f>IF(F25+SUM(E$17:E25)=D$10,F25,D$10-SUM(E$17:E25))</f>
        <v>0</v>
      </c>
      <c r="E26" s="55">
        <f t="shared" si="5"/>
        <v>0</v>
      </c>
      <c r="F26" s="54">
        <f t="shared" si="6"/>
        <v>0</v>
      </c>
      <c r="G26" s="56">
        <f t="shared" si="7"/>
        <v>0</v>
      </c>
      <c r="H26" s="41">
        <f t="shared" si="8"/>
        <v>0</v>
      </c>
      <c r="I26" s="51">
        <f t="shared" si="1"/>
        <v>0</v>
      </c>
      <c r="J26" s="51"/>
      <c r="K26" s="112"/>
      <c r="L26" s="53">
        <f t="shared" si="2"/>
        <v>0</v>
      </c>
      <c r="M26" s="112"/>
      <c r="N26" s="53">
        <f t="shared" si="3"/>
        <v>0</v>
      </c>
      <c r="O26" s="53">
        <f t="shared" si="4"/>
        <v>0</v>
      </c>
      <c r="P26" s="1"/>
    </row>
    <row r="27" spans="2:16" ht="12.5">
      <c r="B27" t="str">
        <f t="shared" si="0"/>
        <v/>
      </c>
      <c r="C27" s="49">
        <f>IF(D11="","-",+C26+1)</f>
        <v>2028</v>
      </c>
      <c r="D27" s="54">
        <f>IF(F26+SUM(E$17:E26)=D$10,F26,D$10-SUM(E$17:E26))</f>
        <v>0</v>
      </c>
      <c r="E27" s="55">
        <f t="shared" si="5"/>
        <v>0</v>
      </c>
      <c r="F27" s="54">
        <f t="shared" si="6"/>
        <v>0</v>
      </c>
      <c r="G27" s="56">
        <f t="shared" si="7"/>
        <v>0</v>
      </c>
      <c r="H27" s="41">
        <f t="shared" si="8"/>
        <v>0</v>
      </c>
      <c r="I27" s="51">
        <f t="shared" si="1"/>
        <v>0</v>
      </c>
      <c r="J27" s="51"/>
      <c r="K27" s="112"/>
      <c r="L27" s="53">
        <f t="shared" si="2"/>
        <v>0</v>
      </c>
      <c r="M27" s="112"/>
      <c r="N27" s="53">
        <f t="shared" si="3"/>
        <v>0</v>
      </c>
      <c r="O27" s="53">
        <f t="shared" si="4"/>
        <v>0</v>
      </c>
      <c r="P27" s="1"/>
    </row>
    <row r="28" spans="2:16" ht="12.5">
      <c r="B28" t="str">
        <f t="shared" si="0"/>
        <v/>
      </c>
      <c r="C28" s="49">
        <f>IF(D11="","-",+C27+1)</f>
        <v>2029</v>
      </c>
      <c r="D28" s="54">
        <f>IF(F27+SUM(E$17:E27)=D$10,F27,D$10-SUM(E$17:E27))</f>
        <v>0</v>
      </c>
      <c r="E28" s="55">
        <f t="shared" si="5"/>
        <v>0</v>
      </c>
      <c r="F28" s="54">
        <f t="shared" si="6"/>
        <v>0</v>
      </c>
      <c r="G28" s="56">
        <f t="shared" si="7"/>
        <v>0</v>
      </c>
      <c r="H28" s="41">
        <f t="shared" si="8"/>
        <v>0</v>
      </c>
      <c r="I28" s="51">
        <f t="shared" si="1"/>
        <v>0</v>
      </c>
      <c r="J28" s="51"/>
      <c r="K28" s="112"/>
      <c r="L28" s="53">
        <f t="shared" si="2"/>
        <v>0</v>
      </c>
      <c r="M28" s="112"/>
      <c r="N28" s="53">
        <f t="shared" si="3"/>
        <v>0</v>
      </c>
      <c r="O28" s="53">
        <f t="shared" si="4"/>
        <v>0</v>
      </c>
      <c r="P28" s="1"/>
    </row>
    <row r="29" spans="2:16" ht="12.5">
      <c r="B29" t="str">
        <f t="shared" si="0"/>
        <v/>
      </c>
      <c r="C29" s="49">
        <f>IF(D11="","-",+C28+1)</f>
        <v>2030</v>
      </c>
      <c r="D29" s="54">
        <f>IF(F28+SUM(E$17:E28)=D$10,F28,D$10-SUM(E$17:E28))</f>
        <v>0</v>
      </c>
      <c r="E29" s="55">
        <f t="shared" si="5"/>
        <v>0</v>
      </c>
      <c r="F29" s="54">
        <f t="shared" si="6"/>
        <v>0</v>
      </c>
      <c r="G29" s="56">
        <f t="shared" si="7"/>
        <v>0</v>
      </c>
      <c r="H29" s="41">
        <f t="shared" si="8"/>
        <v>0</v>
      </c>
      <c r="I29" s="51">
        <f t="shared" si="1"/>
        <v>0</v>
      </c>
      <c r="J29" s="51"/>
      <c r="K29" s="112"/>
      <c r="L29" s="53">
        <f t="shared" si="2"/>
        <v>0</v>
      </c>
      <c r="M29" s="112"/>
      <c r="N29" s="53">
        <f t="shared" si="3"/>
        <v>0</v>
      </c>
      <c r="O29" s="53">
        <f t="shared" si="4"/>
        <v>0</v>
      </c>
      <c r="P29" s="1"/>
    </row>
    <row r="30" spans="2:16" ht="12.5">
      <c r="B30" t="str">
        <f t="shared" si="0"/>
        <v/>
      </c>
      <c r="C30" s="49">
        <f>IF(D11="","-",+C29+1)</f>
        <v>2031</v>
      </c>
      <c r="D30" s="54">
        <f>IF(F29+SUM(E$17:E29)=D$10,F29,D$10-SUM(E$17:E29))</f>
        <v>0</v>
      </c>
      <c r="E30" s="55">
        <f t="shared" si="5"/>
        <v>0</v>
      </c>
      <c r="F30" s="54">
        <f t="shared" si="6"/>
        <v>0</v>
      </c>
      <c r="G30" s="56">
        <f t="shared" si="7"/>
        <v>0</v>
      </c>
      <c r="H30" s="41">
        <f t="shared" si="8"/>
        <v>0</v>
      </c>
      <c r="I30" s="51">
        <f t="shared" si="1"/>
        <v>0</v>
      </c>
      <c r="J30" s="51"/>
      <c r="K30" s="112"/>
      <c r="L30" s="53">
        <f t="shared" si="2"/>
        <v>0</v>
      </c>
      <c r="M30" s="112"/>
      <c r="N30" s="53">
        <f t="shared" si="3"/>
        <v>0</v>
      </c>
      <c r="O30" s="53">
        <f t="shared" si="4"/>
        <v>0</v>
      </c>
      <c r="P30" s="1"/>
    </row>
    <row r="31" spans="2:16" ht="12.5">
      <c r="B31" t="str">
        <f t="shared" si="0"/>
        <v/>
      </c>
      <c r="C31" s="49">
        <f>IF(D11="","-",+C30+1)</f>
        <v>2032</v>
      </c>
      <c r="D31" s="54">
        <f>IF(F30+SUM(E$17:E30)=D$10,F30,D$10-SUM(E$17:E30))</f>
        <v>0</v>
      </c>
      <c r="E31" s="55">
        <f t="shared" si="5"/>
        <v>0</v>
      </c>
      <c r="F31" s="54">
        <f t="shared" si="6"/>
        <v>0</v>
      </c>
      <c r="G31" s="56">
        <f t="shared" si="7"/>
        <v>0</v>
      </c>
      <c r="H31" s="41">
        <f t="shared" si="8"/>
        <v>0</v>
      </c>
      <c r="I31" s="51">
        <f t="shared" si="1"/>
        <v>0</v>
      </c>
      <c r="J31" s="51"/>
      <c r="K31" s="112"/>
      <c r="L31" s="53">
        <f t="shared" si="2"/>
        <v>0</v>
      </c>
      <c r="M31" s="112"/>
      <c r="N31" s="53">
        <f t="shared" si="3"/>
        <v>0</v>
      </c>
      <c r="O31" s="53">
        <f t="shared" si="4"/>
        <v>0</v>
      </c>
      <c r="P31" s="1"/>
    </row>
    <row r="32" spans="2:16" ht="12.5">
      <c r="B32" t="str">
        <f t="shared" si="0"/>
        <v/>
      </c>
      <c r="C32" s="49">
        <f>IF(D11="","-",+C31+1)</f>
        <v>2033</v>
      </c>
      <c r="D32" s="54">
        <f>IF(F31+SUM(E$17:E31)=D$10,F31,D$10-SUM(E$17:E31))</f>
        <v>0</v>
      </c>
      <c r="E32" s="55">
        <f t="shared" si="5"/>
        <v>0</v>
      </c>
      <c r="F32" s="54">
        <f t="shared" si="6"/>
        <v>0</v>
      </c>
      <c r="G32" s="56">
        <f t="shared" si="7"/>
        <v>0</v>
      </c>
      <c r="H32" s="41">
        <f t="shared" si="8"/>
        <v>0</v>
      </c>
      <c r="I32" s="51">
        <f t="shared" si="1"/>
        <v>0</v>
      </c>
      <c r="J32" s="51"/>
      <c r="K32" s="112"/>
      <c r="L32" s="53">
        <f t="shared" si="2"/>
        <v>0</v>
      </c>
      <c r="M32" s="112"/>
      <c r="N32" s="53">
        <f t="shared" si="3"/>
        <v>0</v>
      </c>
      <c r="O32" s="53">
        <f t="shared" si="4"/>
        <v>0</v>
      </c>
      <c r="P32" s="1"/>
    </row>
    <row r="33" spans="2:16" ht="12.5">
      <c r="B33" t="str">
        <f t="shared" si="0"/>
        <v/>
      </c>
      <c r="C33" s="49">
        <f>IF(D11="","-",+C32+1)</f>
        <v>2034</v>
      </c>
      <c r="D33" s="54">
        <f>IF(F32+SUM(E$17:E32)=D$10,F32,D$10-SUM(E$17:E32))</f>
        <v>0</v>
      </c>
      <c r="E33" s="55">
        <f t="shared" si="5"/>
        <v>0</v>
      </c>
      <c r="F33" s="54">
        <f t="shared" si="6"/>
        <v>0</v>
      </c>
      <c r="G33" s="56">
        <f t="shared" si="7"/>
        <v>0</v>
      </c>
      <c r="H33" s="41">
        <f t="shared" si="8"/>
        <v>0</v>
      </c>
      <c r="I33" s="51">
        <f t="shared" si="1"/>
        <v>0</v>
      </c>
      <c r="J33" s="51"/>
      <c r="K33" s="112"/>
      <c r="L33" s="53">
        <f t="shared" si="2"/>
        <v>0</v>
      </c>
      <c r="M33" s="112"/>
      <c r="N33" s="53">
        <f t="shared" si="3"/>
        <v>0</v>
      </c>
      <c r="O33" s="53">
        <f t="shared" si="4"/>
        <v>0</v>
      </c>
      <c r="P33" s="1"/>
    </row>
    <row r="34" spans="2:16" ht="12.5">
      <c r="B34" t="str">
        <f t="shared" si="0"/>
        <v/>
      </c>
      <c r="C34" s="49">
        <f>IF(D11="","-",+C33+1)</f>
        <v>2035</v>
      </c>
      <c r="D34" s="54">
        <f>IF(F33+SUM(E$17:E33)=D$10,F33,D$10-SUM(E$17:E33))</f>
        <v>0</v>
      </c>
      <c r="E34" s="55">
        <f t="shared" si="5"/>
        <v>0</v>
      </c>
      <c r="F34" s="54">
        <f t="shared" si="6"/>
        <v>0</v>
      </c>
      <c r="G34" s="56">
        <f t="shared" si="7"/>
        <v>0</v>
      </c>
      <c r="H34" s="41">
        <f t="shared" si="8"/>
        <v>0</v>
      </c>
      <c r="I34" s="51">
        <f t="shared" si="1"/>
        <v>0</v>
      </c>
      <c r="J34" s="51"/>
      <c r="K34" s="112"/>
      <c r="L34" s="53">
        <f t="shared" si="2"/>
        <v>0</v>
      </c>
      <c r="M34" s="112"/>
      <c r="N34" s="53">
        <f t="shared" si="3"/>
        <v>0</v>
      </c>
      <c r="O34" s="53">
        <f t="shared" si="4"/>
        <v>0</v>
      </c>
      <c r="P34" s="1"/>
    </row>
    <row r="35" spans="2:16" ht="12.5">
      <c r="B35" t="str">
        <f t="shared" si="0"/>
        <v/>
      </c>
      <c r="C35" s="49">
        <f>IF(D11="","-",+C34+1)</f>
        <v>2036</v>
      </c>
      <c r="D35" s="54">
        <f>IF(F34+SUM(E$17:E34)=D$10,F34,D$10-SUM(E$17:E34))</f>
        <v>0</v>
      </c>
      <c r="E35" s="55">
        <f t="shared" si="5"/>
        <v>0</v>
      </c>
      <c r="F35" s="54">
        <f t="shared" si="6"/>
        <v>0</v>
      </c>
      <c r="G35" s="56">
        <f t="shared" si="7"/>
        <v>0</v>
      </c>
      <c r="H35" s="41">
        <f t="shared" si="8"/>
        <v>0</v>
      </c>
      <c r="I35" s="51">
        <f t="shared" si="1"/>
        <v>0</v>
      </c>
      <c r="J35" s="51"/>
      <c r="K35" s="112"/>
      <c r="L35" s="53">
        <f t="shared" si="2"/>
        <v>0</v>
      </c>
      <c r="M35" s="112"/>
      <c r="N35" s="53">
        <f t="shared" si="3"/>
        <v>0</v>
      </c>
      <c r="O35" s="53">
        <f t="shared" si="4"/>
        <v>0</v>
      </c>
      <c r="P35" s="1"/>
    </row>
    <row r="36" spans="2:16" ht="12.5">
      <c r="B36" t="str">
        <f t="shared" si="0"/>
        <v/>
      </c>
      <c r="C36" s="49">
        <f>IF(D11="","-",+C35+1)</f>
        <v>2037</v>
      </c>
      <c r="D36" s="54">
        <f>IF(F35+SUM(E$17:E35)=D$10,F35,D$10-SUM(E$17:E35))</f>
        <v>0</v>
      </c>
      <c r="E36" s="55">
        <f t="shared" si="5"/>
        <v>0</v>
      </c>
      <c r="F36" s="54">
        <f t="shared" si="6"/>
        <v>0</v>
      </c>
      <c r="G36" s="56">
        <f t="shared" si="7"/>
        <v>0</v>
      </c>
      <c r="H36" s="41">
        <f t="shared" si="8"/>
        <v>0</v>
      </c>
      <c r="I36" s="51">
        <f t="shared" si="1"/>
        <v>0</v>
      </c>
      <c r="J36" s="51"/>
      <c r="K36" s="112"/>
      <c r="L36" s="53">
        <f t="shared" si="2"/>
        <v>0</v>
      </c>
      <c r="M36" s="112"/>
      <c r="N36" s="53">
        <f t="shared" si="3"/>
        <v>0</v>
      </c>
      <c r="O36" s="53">
        <f t="shared" si="4"/>
        <v>0</v>
      </c>
      <c r="P36" s="1"/>
    </row>
    <row r="37" spans="2:16" ht="12.5">
      <c r="B37" t="str">
        <f t="shared" si="0"/>
        <v/>
      </c>
      <c r="C37" s="49">
        <f>IF(D11="","-",+C36+1)</f>
        <v>2038</v>
      </c>
      <c r="D37" s="54">
        <f>IF(F36+SUM(E$17:E36)=D$10,F36,D$10-SUM(E$17:E36))</f>
        <v>0</v>
      </c>
      <c r="E37" s="55">
        <f t="shared" si="5"/>
        <v>0</v>
      </c>
      <c r="F37" s="54">
        <f t="shared" si="6"/>
        <v>0</v>
      </c>
      <c r="G37" s="56">
        <f t="shared" si="7"/>
        <v>0</v>
      </c>
      <c r="H37" s="41">
        <f t="shared" si="8"/>
        <v>0</v>
      </c>
      <c r="I37" s="51">
        <f t="shared" si="1"/>
        <v>0</v>
      </c>
      <c r="J37" s="51"/>
      <c r="K37" s="112"/>
      <c r="L37" s="53">
        <f t="shared" si="2"/>
        <v>0</v>
      </c>
      <c r="M37" s="112"/>
      <c r="N37" s="53">
        <f t="shared" si="3"/>
        <v>0</v>
      </c>
      <c r="O37" s="53">
        <f t="shared" si="4"/>
        <v>0</v>
      </c>
      <c r="P37" s="1"/>
    </row>
    <row r="38" spans="2:16" ht="12.5">
      <c r="B38" t="str">
        <f t="shared" si="0"/>
        <v/>
      </c>
      <c r="C38" s="49">
        <f>IF(D11="","-",+C37+1)</f>
        <v>2039</v>
      </c>
      <c r="D38" s="54">
        <f>IF(F37+SUM(E$17:E37)=D$10,F37,D$10-SUM(E$17:E37))</f>
        <v>0</v>
      </c>
      <c r="E38" s="55">
        <f t="shared" si="5"/>
        <v>0</v>
      </c>
      <c r="F38" s="54">
        <f t="shared" si="6"/>
        <v>0</v>
      </c>
      <c r="G38" s="56">
        <f t="shared" si="7"/>
        <v>0</v>
      </c>
      <c r="H38" s="41">
        <f t="shared" si="8"/>
        <v>0</v>
      </c>
      <c r="I38" s="51">
        <f t="shared" si="1"/>
        <v>0</v>
      </c>
      <c r="J38" s="51"/>
      <c r="K38" s="112"/>
      <c r="L38" s="53">
        <f t="shared" si="2"/>
        <v>0</v>
      </c>
      <c r="M38" s="112"/>
      <c r="N38" s="53">
        <f t="shared" si="3"/>
        <v>0</v>
      </c>
      <c r="O38" s="53">
        <f t="shared" si="4"/>
        <v>0</v>
      </c>
      <c r="P38" s="1"/>
    </row>
    <row r="39" spans="2:16" ht="12.5">
      <c r="B39" t="str">
        <f t="shared" si="0"/>
        <v/>
      </c>
      <c r="C39" s="49">
        <f>IF(D11="","-",+C38+1)</f>
        <v>2040</v>
      </c>
      <c r="D39" s="54">
        <f>IF(F38+SUM(E$17:E38)=D$10,F38,D$10-SUM(E$17:E38))</f>
        <v>0</v>
      </c>
      <c r="E39" s="55">
        <f t="shared" si="5"/>
        <v>0</v>
      </c>
      <c r="F39" s="54">
        <f t="shared" si="6"/>
        <v>0</v>
      </c>
      <c r="G39" s="56">
        <f t="shared" si="7"/>
        <v>0</v>
      </c>
      <c r="H39" s="41">
        <f t="shared" si="8"/>
        <v>0</v>
      </c>
      <c r="I39" s="51">
        <f t="shared" si="1"/>
        <v>0</v>
      </c>
      <c r="J39" s="51"/>
      <c r="K39" s="112"/>
      <c r="L39" s="53">
        <f t="shared" si="2"/>
        <v>0</v>
      </c>
      <c r="M39" s="112"/>
      <c r="N39" s="53">
        <f t="shared" si="3"/>
        <v>0</v>
      </c>
      <c r="O39" s="53">
        <f t="shared" si="4"/>
        <v>0</v>
      </c>
      <c r="P39" s="1"/>
    </row>
    <row r="40" spans="2:16" ht="12.5">
      <c r="B40" t="str">
        <f t="shared" si="0"/>
        <v/>
      </c>
      <c r="C40" s="49">
        <f>IF(D11="","-",+C39+1)</f>
        <v>2041</v>
      </c>
      <c r="D40" s="54">
        <f>IF(F39+SUM(E$17:E39)=D$10,F39,D$10-SUM(E$17:E39))</f>
        <v>0</v>
      </c>
      <c r="E40" s="55">
        <f t="shared" si="5"/>
        <v>0</v>
      </c>
      <c r="F40" s="54">
        <f t="shared" si="6"/>
        <v>0</v>
      </c>
      <c r="G40" s="56">
        <f t="shared" si="7"/>
        <v>0</v>
      </c>
      <c r="H40" s="41">
        <f t="shared" si="8"/>
        <v>0</v>
      </c>
      <c r="I40" s="51">
        <f t="shared" si="1"/>
        <v>0</v>
      </c>
      <c r="J40" s="51"/>
      <c r="K40" s="112"/>
      <c r="L40" s="53">
        <f t="shared" si="2"/>
        <v>0</v>
      </c>
      <c r="M40" s="112"/>
      <c r="N40" s="53">
        <f t="shared" si="3"/>
        <v>0</v>
      </c>
      <c r="O40" s="53">
        <f t="shared" si="4"/>
        <v>0</v>
      </c>
      <c r="P40" s="1"/>
    </row>
    <row r="41" spans="2:16" ht="12.5">
      <c r="B41" t="str">
        <f t="shared" si="0"/>
        <v/>
      </c>
      <c r="C41" s="49">
        <f>IF(D11="","-",+C40+1)</f>
        <v>2042</v>
      </c>
      <c r="D41" s="54">
        <f>IF(F40+SUM(E$17:E40)=D$10,F40,D$10-SUM(E$17:E40))</f>
        <v>0</v>
      </c>
      <c r="E41" s="55">
        <f t="shared" si="5"/>
        <v>0</v>
      </c>
      <c r="F41" s="54">
        <f t="shared" si="6"/>
        <v>0</v>
      </c>
      <c r="G41" s="56">
        <f t="shared" si="7"/>
        <v>0</v>
      </c>
      <c r="H41" s="41">
        <f t="shared" si="8"/>
        <v>0</v>
      </c>
      <c r="I41" s="51">
        <f t="shared" si="1"/>
        <v>0</v>
      </c>
      <c r="J41" s="51"/>
      <c r="K41" s="112"/>
      <c r="L41" s="53">
        <f t="shared" si="2"/>
        <v>0</v>
      </c>
      <c r="M41" s="112"/>
      <c r="N41" s="53">
        <f t="shared" si="3"/>
        <v>0</v>
      </c>
      <c r="O41" s="53">
        <f t="shared" si="4"/>
        <v>0</v>
      </c>
      <c r="P41" s="1"/>
    </row>
    <row r="42" spans="2:16" ht="12.5">
      <c r="B42" t="str">
        <f t="shared" si="0"/>
        <v/>
      </c>
      <c r="C42" s="49">
        <f>IF(D11="","-",+C41+1)</f>
        <v>2043</v>
      </c>
      <c r="D42" s="54">
        <f>IF(F41+SUM(E$17:E41)=D$10,F41,D$10-SUM(E$17:E41))</f>
        <v>0</v>
      </c>
      <c r="E42" s="55">
        <f t="shared" si="5"/>
        <v>0</v>
      </c>
      <c r="F42" s="54">
        <f t="shared" si="6"/>
        <v>0</v>
      </c>
      <c r="G42" s="56">
        <f t="shared" si="7"/>
        <v>0</v>
      </c>
      <c r="H42" s="41">
        <f t="shared" si="8"/>
        <v>0</v>
      </c>
      <c r="I42" s="51">
        <f t="shared" si="1"/>
        <v>0</v>
      </c>
      <c r="J42" s="51"/>
      <c r="K42" s="112"/>
      <c r="L42" s="53">
        <f t="shared" si="2"/>
        <v>0</v>
      </c>
      <c r="M42" s="112"/>
      <c r="N42" s="53">
        <f t="shared" si="3"/>
        <v>0</v>
      </c>
      <c r="O42" s="53">
        <f t="shared" si="4"/>
        <v>0</v>
      </c>
      <c r="P42" s="1"/>
    </row>
    <row r="43" spans="2:16" ht="12.5">
      <c r="B43" t="str">
        <f t="shared" si="0"/>
        <v/>
      </c>
      <c r="C43" s="49">
        <f>IF(D11="","-",+C42+1)</f>
        <v>2044</v>
      </c>
      <c r="D43" s="54">
        <f>IF(F42+SUM(E$17:E42)=D$10,F42,D$10-SUM(E$17:E42))</f>
        <v>0</v>
      </c>
      <c r="E43" s="55">
        <f t="shared" si="5"/>
        <v>0</v>
      </c>
      <c r="F43" s="54">
        <f t="shared" si="6"/>
        <v>0</v>
      </c>
      <c r="G43" s="56">
        <f t="shared" si="7"/>
        <v>0</v>
      </c>
      <c r="H43" s="41">
        <f t="shared" si="8"/>
        <v>0</v>
      </c>
      <c r="I43" s="51">
        <f t="shared" si="1"/>
        <v>0</v>
      </c>
      <c r="J43" s="51"/>
      <c r="K43" s="112"/>
      <c r="L43" s="53">
        <f t="shared" si="2"/>
        <v>0</v>
      </c>
      <c r="M43" s="112"/>
      <c r="N43" s="53">
        <f t="shared" si="3"/>
        <v>0</v>
      </c>
      <c r="O43" s="53">
        <f t="shared" si="4"/>
        <v>0</v>
      </c>
      <c r="P43" s="1"/>
    </row>
    <row r="44" spans="2:16" ht="12.5">
      <c r="B44" t="str">
        <f t="shared" si="0"/>
        <v/>
      </c>
      <c r="C44" s="49">
        <f>IF(D11="","-",+C43+1)</f>
        <v>2045</v>
      </c>
      <c r="D44" s="54">
        <f>IF(F43+SUM(E$17:E43)=D$10,F43,D$10-SUM(E$17:E43))</f>
        <v>0</v>
      </c>
      <c r="E44" s="55">
        <f t="shared" si="5"/>
        <v>0</v>
      </c>
      <c r="F44" s="54">
        <f t="shared" si="6"/>
        <v>0</v>
      </c>
      <c r="G44" s="56">
        <f t="shared" si="7"/>
        <v>0</v>
      </c>
      <c r="H44" s="41">
        <f t="shared" si="8"/>
        <v>0</v>
      </c>
      <c r="I44" s="51">
        <f t="shared" si="1"/>
        <v>0</v>
      </c>
      <c r="J44" s="51"/>
      <c r="K44" s="112"/>
      <c r="L44" s="53">
        <f t="shared" si="2"/>
        <v>0</v>
      </c>
      <c r="M44" s="112"/>
      <c r="N44" s="53">
        <f t="shared" si="3"/>
        <v>0</v>
      </c>
      <c r="O44" s="53">
        <f t="shared" si="4"/>
        <v>0</v>
      </c>
      <c r="P44" s="1"/>
    </row>
    <row r="45" spans="2:16" ht="12.5">
      <c r="B45" t="str">
        <f t="shared" si="0"/>
        <v/>
      </c>
      <c r="C45" s="49">
        <f>IF(D11="","-",+C44+1)</f>
        <v>2046</v>
      </c>
      <c r="D45" s="54">
        <f>IF(F44+SUM(E$17:E44)=D$10,F44,D$10-SUM(E$17:E44))</f>
        <v>0</v>
      </c>
      <c r="E45" s="55">
        <f t="shared" si="5"/>
        <v>0</v>
      </c>
      <c r="F45" s="54">
        <f t="shared" si="6"/>
        <v>0</v>
      </c>
      <c r="G45" s="56">
        <f t="shared" si="7"/>
        <v>0</v>
      </c>
      <c r="H45" s="41">
        <f t="shared" si="8"/>
        <v>0</v>
      </c>
      <c r="I45" s="51">
        <f t="shared" si="1"/>
        <v>0</v>
      </c>
      <c r="J45" s="51"/>
      <c r="K45" s="112"/>
      <c r="L45" s="53">
        <f t="shared" si="2"/>
        <v>0</v>
      </c>
      <c r="M45" s="112"/>
      <c r="N45" s="53">
        <f t="shared" si="3"/>
        <v>0</v>
      </c>
      <c r="O45" s="53">
        <f t="shared" si="4"/>
        <v>0</v>
      </c>
      <c r="P45" s="1"/>
    </row>
    <row r="46" spans="2:16" ht="12.5">
      <c r="B46" t="str">
        <f t="shared" si="0"/>
        <v/>
      </c>
      <c r="C46" s="49">
        <f>IF(D11="","-",+C45+1)</f>
        <v>2047</v>
      </c>
      <c r="D46" s="54">
        <f>IF(F45+SUM(E$17:E45)=D$10,F45,D$10-SUM(E$17:E45))</f>
        <v>0</v>
      </c>
      <c r="E46" s="55">
        <f t="shared" si="5"/>
        <v>0</v>
      </c>
      <c r="F46" s="54">
        <f t="shared" si="6"/>
        <v>0</v>
      </c>
      <c r="G46" s="56">
        <f t="shared" si="7"/>
        <v>0</v>
      </c>
      <c r="H46" s="41">
        <f t="shared" si="8"/>
        <v>0</v>
      </c>
      <c r="I46" s="51">
        <f t="shared" si="1"/>
        <v>0</v>
      </c>
      <c r="J46" s="51"/>
      <c r="K46" s="112"/>
      <c r="L46" s="53">
        <f t="shared" si="2"/>
        <v>0</v>
      </c>
      <c r="M46" s="112"/>
      <c r="N46" s="53">
        <f t="shared" si="3"/>
        <v>0</v>
      </c>
      <c r="O46" s="53">
        <f t="shared" si="4"/>
        <v>0</v>
      </c>
      <c r="P46" s="1"/>
    </row>
    <row r="47" spans="2:16" ht="12.5">
      <c r="B47" t="str">
        <f t="shared" si="0"/>
        <v/>
      </c>
      <c r="C47" s="49">
        <f>IF(D11="","-",+C46+1)</f>
        <v>2048</v>
      </c>
      <c r="D47" s="54">
        <f>IF(F46+SUM(E$17:E46)=D$10,F46,D$10-SUM(E$17:E46))</f>
        <v>0</v>
      </c>
      <c r="E47" s="55">
        <f t="shared" si="5"/>
        <v>0</v>
      </c>
      <c r="F47" s="54">
        <f t="shared" si="6"/>
        <v>0</v>
      </c>
      <c r="G47" s="56">
        <f t="shared" si="7"/>
        <v>0</v>
      </c>
      <c r="H47" s="41">
        <f t="shared" si="8"/>
        <v>0</v>
      </c>
      <c r="I47" s="51">
        <f t="shared" si="1"/>
        <v>0</v>
      </c>
      <c r="J47" s="51"/>
      <c r="K47" s="112"/>
      <c r="L47" s="53">
        <f t="shared" si="2"/>
        <v>0</v>
      </c>
      <c r="M47" s="112"/>
      <c r="N47" s="53">
        <f t="shared" si="3"/>
        <v>0</v>
      </c>
      <c r="O47" s="53">
        <f t="shared" si="4"/>
        <v>0</v>
      </c>
      <c r="P47" s="1"/>
    </row>
    <row r="48" spans="2:16" ht="12.5">
      <c r="B48" t="str">
        <f t="shared" si="0"/>
        <v/>
      </c>
      <c r="C48" s="49">
        <f>IF(D11="","-",+C47+1)</f>
        <v>2049</v>
      </c>
      <c r="D48" s="54">
        <f>IF(F47+SUM(E$17:E47)=D$10,F47,D$10-SUM(E$17:E47))</f>
        <v>0</v>
      </c>
      <c r="E48" s="55">
        <f t="shared" si="5"/>
        <v>0</v>
      </c>
      <c r="F48" s="54">
        <f t="shared" si="6"/>
        <v>0</v>
      </c>
      <c r="G48" s="56">
        <f t="shared" si="7"/>
        <v>0</v>
      </c>
      <c r="H48" s="41">
        <f t="shared" si="8"/>
        <v>0</v>
      </c>
      <c r="I48" s="51">
        <f t="shared" si="1"/>
        <v>0</v>
      </c>
      <c r="J48" s="51"/>
      <c r="K48" s="112"/>
      <c r="L48" s="53">
        <f t="shared" si="2"/>
        <v>0</v>
      </c>
      <c r="M48" s="112"/>
      <c r="N48" s="53">
        <f t="shared" si="3"/>
        <v>0</v>
      </c>
      <c r="O48" s="53">
        <f t="shared" si="4"/>
        <v>0</v>
      </c>
      <c r="P48" s="1"/>
    </row>
    <row r="49" spans="2:16" ht="12.5">
      <c r="B49" t="str">
        <f t="shared" si="0"/>
        <v/>
      </c>
      <c r="C49" s="49">
        <f>IF(D11="","-",+C48+1)</f>
        <v>2050</v>
      </c>
      <c r="D49" s="54">
        <f>IF(F48+SUM(E$17:E48)=D$10,F48,D$10-SUM(E$17:E48))</f>
        <v>0</v>
      </c>
      <c r="E49" s="55">
        <f t="shared" si="5"/>
        <v>0</v>
      </c>
      <c r="F49" s="54">
        <f t="shared" ref="F49:F71" si="9">+D49-E49</f>
        <v>0</v>
      </c>
      <c r="G49" s="56">
        <f t="shared" si="7"/>
        <v>0</v>
      </c>
      <c r="H49" s="41">
        <f t="shared" si="8"/>
        <v>0</v>
      </c>
      <c r="I49" s="51">
        <f t="shared" ref="I49:I71" si="10">H49-G49</f>
        <v>0</v>
      </c>
      <c r="J49" s="51"/>
      <c r="K49" s="112"/>
      <c r="L49" s="53">
        <f t="shared" ref="L49:L71" si="11">IF(K49&lt;&gt;0,+G49-K49,0)</f>
        <v>0</v>
      </c>
      <c r="M49" s="112"/>
      <c r="N49" s="53">
        <f t="shared" ref="N49:N71" si="12">IF(M49&lt;&gt;0,+H49-M49,0)</f>
        <v>0</v>
      </c>
      <c r="O49" s="53">
        <f t="shared" ref="O49:O71" si="13">+N49-L49</f>
        <v>0</v>
      </c>
      <c r="P49" s="1"/>
    </row>
    <row r="50" spans="2:16" ht="12.5">
      <c r="B50" t="str">
        <f t="shared" si="0"/>
        <v/>
      </c>
      <c r="C50" s="49">
        <f>IF(D11="","-",+C49+1)</f>
        <v>2051</v>
      </c>
      <c r="D50" s="54">
        <f>IF(F49+SUM(E$17:E49)=D$10,F49,D$10-SUM(E$17:E49))</f>
        <v>0</v>
      </c>
      <c r="E50" s="55">
        <f t="shared" ref="E50:E71" si="14">IF(+I$14&lt;F49,I$14,D50)</f>
        <v>0</v>
      </c>
      <c r="F50" s="54">
        <f t="shared" si="9"/>
        <v>0</v>
      </c>
      <c r="G50" s="56">
        <f t="shared" si="7"/>
        <v>0</v>
      </c>
      <c r="H50" s="41">
        <f t="shared" si="8"/>
        <v>0</v>
      </c>
      <c r="I50" s="51">
        <f t="shared" si="10"/>
        <v>0</v>
      </c>
      <c r="J50" s="51"/>
      <c r="K50" s="112"/>
      <c r="L50" s="53">
        <f t="shared" si="11"/>
        <v>0</v>
      </c>
      <c r="M50" s="112"/>
      <c r="N50" s="53">
        <f t="shared" si="12"/>
        <v>0</v>
      </c>
      <c r="O50" s="53">
        <f t="shared" si="13"/>
        <v>0</v>
      </c>
      <c r="P50" s="1"/>
    </row>
    <row r="51" spans="2:16" ht="12.5">
      <c r="B51" t="str">
        <f t="shared" si="0"/>
        <v/>
      </c>
      <c r="C51" s="49">
        <f>IF(D11="","-",+C50+1)</f>
        <v>2052</v>
      </c>
      <c r="D51" s="54">
        <f>IF(F50+SUM(E$17:E50)=D$10,F50,D$10-SUM(E$17:E50))</f>
        <v>0</v>
      </c>
      <c r="E51" s="55">
        <f t="shared" si="14"/>
        <v>0</v>
      </c>
      <c r="F51" s="54">
        <f t="shared" si="9"/>
        <v>0</v>
      </c>
      <c r="G51" s="56">
        <f t="shared" si="7"/>
        <v>0</v>
      </c>
      <c r="H51" s="41">
        <f t="shared" si="8"/>
        <v>0</v>
      </c>
      <c r="I51" s="51">
        <f t="shared" si="10"/>
        <v>0</v>
      </c>
      <c r="J51" s="51"/>
      <c r="K51" s="112"/>
      <c r="L51" s="53">
        <f t="shared" si="11"/>
        <v>0</v>
      </c>
      <c r="M51" s="112"/>
      <c r="N51" s="53">
        <f t="shared" si="12"/>
        <v>0</v>
      </c>
      <c r="O51" s="53">
        <f t="shared" si="13"/>
        <v>0</v>
      </c>
      <c r="P51" s="1"/>
    </row>
    <row r="52" spans="2:16" ht="12.5">
      <c r="B52" t="str">
        <f t="shared" si="0"/>
        <v/>
      </c>
      <c r="C52" s="49">
        <f>IF(D11="","-",+C51+1)</f>
        <v>2053</v>
      </c>
      <c r="D52" s="54">
        <f>IF(F51+SUM(E$17:E51)=D$10,F51,D$10-SUM(E$17:E51))</f>
        <v>0</v>
      </c>
      <c r="E52" s="55">
        <f t="shared" si="14"/>
        <v>0</v>
      </c>
      <c r="F52" s="54">
        <f t="shared" si="9"/>
        <v>0</v>
      </c>
      <c r="G52" s="56">
        <f t="shared" si="7"/>
        <v>0</v>
      </c>
      <c r="H52" s="41">
        <f t="shared" si="8"/>
        <v>0</v>
      </c>
      <c r="I52" s="51">
        <f t="shared" si="10"/>
        <v>0</v>
      </c>
      <c r="J52" s="51"/>
      <c r="K52" s="112"/>
      <c r="L52" s="53">
        <f t="shared" si="11"/>
        <v>0</v>
      </c>
      <c r="M52" s="112"/>
      <c r="N52" s="53">
        <f t="shared" si="12"/>
        <v>0</v>
      </c>
      <c r="O52" s="53">
        <f t="shared" si="13"/>
        <v>0</v>
      </c>
      <c r="P52" s="1"/>
    </row>
    <row r="53" spans="2:16" ht="12.5">
      <c r="B53" t="str">
        <f t="shared" si="0"/>
        <v/>
      </c>
      <c r="C53" s="49">
        <f>IF(D11="","-",+C52+1)</f>
        <v>2054</v>
      </c>
      <c r="D53" s="54">
        <f>IF(F52+SUM(E$17:E52)=D$10,F52,D$10-SUM(E$17:E52))</f>
        <v>0</v>
      </c>
      <c r="E53" s="55">
        <f t="shared" si="14"/>
        <v>0</v>
      </c>
      <c r="F53" s="54">
        <f t="shared" si="9"/>
        <v>0</v>
      </c>
      <c r="G53" s="56">
        <f t="shared" si="7"/>
        <v>0</v>
      </c>
      <c r="H53" s="41">
        <f t="shared" si="8"/>
        <v>0</v>
      </c>
      <c r="I53" s="51">
        <f t="shared" si="10"/>
        <v>0</v>
      </c>
      <c r="J53" s="51"/>
      <c r="K53" s="112"/>
      <c r="L53" s="53">
        <f t="shared" si="11"/>
        <v>0</v>
      </c>
      <c r="M53" s="112"/>
      <c r="N53" s="53">
        <f t="shared" si="12"/>
        <v>0</v>
      </c>
      <c r="O53" s="53">
        <f t="shared" si="13"/>
        <v>0</v>
      </c>
      <c r="P53" s="1"/>
    </row>
    <row r="54" spans="2:16" ht="12.5">
      <c r="B54" t="str">
        <f t="shared" si="0"/>
        <v/>
      </c>
      <c r="C54" s="49">
        <f>IF(D11="","-",+C53+1)</f>
        <v>2055</v>
      </c>
      <c r="D54" s="54">
        <f>IF(F53+SUM(E$17:E53)=D$10,F53,D$10-SUM(E$17:E53))</f>
        <v>0</v>
      </c>
      <c r="E54" s="55">
        <f t="shared" si="14"/>
        <v>0</v>
      </c>
      <c r="F54" s="54">
        <f t="shared" si="9"/>
        <v>0</v>
      </c>
      <c r="G54" s="56">
        <f t="shared" si="7"/>
        <v>0</v>
      </c>
      <c r="H54" s="41">
        <f t="shared" si="8"/>
        <v>0</v>
      </c>
      <c r="I54" s="51">
        <f t="shared" si="10"/>
        <v>0</v>
      </c>
      <c r="J54" s="51"/>
      <c r="K54" s="112"/>
      <c r="L54" s="53">
        <f t="shared" si="11"/>
        <v>0</v>
      </c>
      <c r="M54" s="112"/>
      <c r="N54" s="53">
        <f t="shared" si="12"/>
        <v>0</v>
      </c>
      <c r="O54" s="53">
        <f t="shared" si="13"/>
        <v>0</v>
      </c>
      <c r="P54" s="1"/>
    </row>
    <row r="55" spans="2:16" ht="12.5">
      <c r="B55" t="str">
        <f t="shared" si="0"/>
        <v/>
      </c>
      <c r="C55" s="49">
        <f>IF(D11="","-",+C54+1)</f>
        <v>2056</v>
      </c>
      <c r="D55" s="54">
        <f>IF(F54+SUM(E$17:E54)=D$10,F54,D$10-SUM(E$17:E54))</f>
        <v>0</v>
      </c>
      <c r="E55" s="55">
        <f t="shared" si="14"/>
        <v>0</v>
      </c>
      <c r="F55" s="54">
        <f t="shared" si="9"/>
        <v>0</v>
      </c>
      <c r="G55" s="56">
        <f t="shared" si="7"/>
        <v>0</v>
      </c>
      <c r="H55" s="41">
        <f t="shared" si="8"/>
        <v>0</v>
      </c>
      <c r="I55" s="51">
        <f t="shared" si="10"/>
        <v>0</v>
      </c>
      <c r="J55" s="51"/>
      <c r="K55" s="112"/>
      <c r="L55" s="53">
        <f t="shared" si="11"/>
        <v>0</v>
      </c>
      <c r="M55" s="112"/>
      <c r="N55" s="53">
        <f t="shared" si="12"/>
        <v>0</v>
      </c>
      <c r="O55" s="53">
        <f t="shared" si="13"/>
        <v>0</v>
      </c>
      <c r="P55" s="1"/>
    </row>
    <row r="56" spans="2:16" ht="12.5">
      <c r="B56" t="str">
        <f t="shared" si="0"/>
        <v/>
      </c>
      <c r="C56" s="49">
        <f>IF(D11="","-",+C55+1)</f>
        <v>2057</v>
      </c>
      <c r="D56" s="54">
        <f>IF(F55+SUM(E$17:E55)=D$10,F55,D$10-SUM(E$17:E55))</f>
        <v>0</v>
      </c>
      <c r="E56" s="55">
        <f t="shared" si="14"/>
        <v>0</v>
      </c>
      <c r="F56" s="54">
        <f t="shared" si="9"/>
        <v>0</v>
      </c>
      <c r="G56" s="56">
        <f t="shared" si="7"/>
        <v>0</v>
      </c>
      <c r="H56" s="41">
        <f t="shared" si="8"/>
        <v>0</v>
      </c>
      <c r="I56" s="51">
        <f t="shared" si="10"/>
        <v>0</v>
      </c>
      <c r="J56" s="51"/>
      <c r="K56" s="112"/>
      <c r="L56" s="53">
        <f t="shared" si="11"/>
        <v>0</v>
      </c>
      <c r="M56" s="112"/>
      <c r="N56" s="53">
        <f t="shared" si="12"/>
        <v>0</v>
      </c>
      <c r="O56" s="53">
        <f t="shared" si="13"/>
        <v>0</v>
      </c>
      <c r="P56" s="1"/>
    </row>
    <row r="57" spans="2:16" ht="12.5">
      <c r="B57" t="str">
        <f t="shared" si="0"/>
        <v/>
      </c>
      <c r="C57" s="49">
        <f>IF(D11="","-",+C56+1)</f>
        <v>2058</v>
      </c>
      <c r="D57" s="54">
        <f>IF(F56+SUM(E$17:E56)=D$10,F56,D$10-SUM(E$17:E56))</f>
        <v>0</v>
      </c>
      <c r="E57" s="55">
        <f t="shared" si="14"/>
        <v>0</v>
      </c>
      <c r="F57" s="54">
        <f t="shared" si="9"/>
        <v>0</v>
      </c>
      <c r="G57" s="56">
        <f t="shared" si="7"/>
        <v>0</v>
      </c>
      <c r="H57" s="41">
        <f t="shared" si="8"/>
        <v>0</v>
      </c>
      <c r="I57" s="51">
        <f t="shared" si="10"/>
        <v>0</v>
      </c>
      <c r="J57" s="51"/>
      <c r="K57" s="112"/>
      <c r="L57" s="53">
        <f t="shared" si="11"/>
        <v>0</v>
      </c>
      <c r="M57" s="112"/>
      <c r="N57" s="53">
        <f t="shared" si="12"/>
        <v>0</v>
      </c>
      <c r="O57" s="53">
        <f t="shared" si="13"/>
        <v>0</v>
      </c>
      <c r="P57" s="1"/>
    </row>
    <row r="58" spans="2:16" ht="12.5">
      <c r="B58" t="str">
        <f t="shared" si="0"/>
        <v/>
      </c>
      <c r="C58" s="49">
        <f>IF(D11="","-",+C57+1)</f>
        <v>2059</v>
      </c>
      <c r="D58" s="54">
        <f>IF(F57+SUM(E$17:E57)=D$10,F57,D$10-SUM(E$17:E57))</f>
        <v>0</v>
      </c>
      <c r="E58" s="55">
        <f t="shared" si="14"/>
        <v>0</v>
      </c>
      <c r="F58" s="54">
        <f t="shared" si="9"/>
        <v>0</v>
      </c>
      <c r="G58" s="56">
        <f t="shared" si="7"/>
        <v>0</v>
      </c>
      <c r="H58" s="41">
        <f t="shared" si="8"/>
        <v>0</v>
      </c>
      <c r="I58" s="51">
        <f t="shared" si="10"/>
        <v>0</v>
      </c>
      <c r="J58" s="51"/>
      <c r="K58" s="112"/>
      <c r="L58" s="53">
        <f t="shared" si="11"/>
        <v>0</v>
      </c>
      <c r="M58" s="112"/>
      <c r="N58" s="53">
        <f t="shared" si="12"/>
        <v>0</v>
      </c>
      <c r="O58" s="53">
        <f t="shared" si="13"/>
        <v>0</v>
      </c>
      <c r="P58" s="1"/>
    </row>
    <row r="59" spans="2:16" ht="12.5">
      <c r="B59" t="str">
        <f t="shared" si="0"/>
        <v/>
      </c>
      <c r="C59" s="49">
        <f>IF(D11="","-",+C58+1)</f>
        <v>2060</v>
      </c>
      <c r="D59" s="54">
        <f>IF(F58+SUM(E$17:E58)=D$10,F58,D$10-SUM(E$17:E58))</f>
        <v>0</v>
      </c>
      <c r="E59" s="55">
        <f t="shared" si="14"/>
        <v>0</v>
      </c>
      <c r="F59" s="54">
        <f t="shared" si="9"/>
        <v>0</v>
      </c>
      <c r="G59" s="56">
        <f t="shared" si="7"/>
        <v>0</v>
      </c>
      <c r="H59" s="41">
        <f t="shared" si="8"/>
        <v>0</v>
      </c>
      <c r="I59" s="51">
        <f t="shared" si="10"/>
        <v>0</v>
      </c>
      <c r="J59" s="51"/>
      <c r="K59" s="112"/>
      <c r="L59" s="53">
        <f t="shared" si="11"/>
        <v>0</v>
      </c>
      <c r="M59" s="112"/>
      <c r="N59" s="53">
        <f t="shared" si="12"/>
        <v>0</v>
      </c>
      <c r="O59" s="53">
        <f t="shared" si="13"/>
        <v>0</v>
      </c>
      <c r="P59" s="1"/>
    </row>
    <row r="60" spans="2:16" ht="12.5">
      <c r="B60" t="str">
        <f t="shared" si="0"/>
        <v/>
      </c>
      <c r="C60" s="49">
        <f>IF(D11="","-",+C59+1)</f>
        <v>2061</v>
      </c>
      <c r="D60" s="54">
        <f>IF(F59+SUM(E$17:E59)=D$10,F59,D$10-SUM(E$17:E59))</f>
        <v>0</v>
      </c>
      <c r="E60" s="55">
        <f t="shared" si="14"/>
        <v>0</v>
      </c>
      <c r="F60" s="54">
        <f t="shared" si="9"/>
        <v>0</v>
      </c>
      <c r="G60" s="56">
        <f t="shared" si="7"/>
        <v>0</v>
      </c>
      <c r="H60" s="41">
        <f t="shared" si="8"/>
        <v>0</v>
      </c>
      <c r="I60" s="51">
        <f t="shared" si="10"/>
        <v>0</v>
      </c>
      <c r="J60" s="51"/>
      <c r="K60" s="112"/>
      <c r="L60" s="53">
        <f t="shared" si="11"/>
        <v>0</v>
      </c>
      <c r="M60" s="112"/>
      <c r="N60" s="53">
        <f t="shared" si="12"/>
        <v>0</v>
      </c>
      <c r="O60" s="53">
        <f t="shared" si="13"/>
        <v>0</v>
      </c>
      <c r="P60" s="1"/>
    </row>
    <row r="61" spans="2:16" ht="12.5">
      <c r="B61" t="str">
        <f t="shared" si="0"/>
        <v/>
      </c>
      <c r="C61" s="49">
        <f>IF(D11="","-",+C60+1)</f>
        <v>2062</v>
      </c>
      <c r="D61" s="54">
        <f>IF(F60+SUM(E$17:E60)=D$10,F60,D$10-SUM(E$17:E60))</f>
        <v>0</v>
      </c>
      <c r="E61" s="55">
        <f t="shared" si="14"/>
        <v>0</v>
      </c>
      <c r="F61" s="54">
        <f t="shared" si="9"/>
        <v>0</v>
      </c>
      <c r="G61" s="57">
        <f t="shared" si="7"/>
        <v>0</v>
      </c>
      <c r="H61" s="41">
        <f t="shared" si="8"/>
        <v>0</v>
      </c>
      <c r="I61" s="51">
        <f t="shared" si="10"/>
        <v>0</v>
      </c>
      <c r="J61" s="51"/>
      <c r="K61" s="112"/>
      <c r="L61" s="53">
        <f t="shared" si="11"/>
        <v>0</v>
      </c>
      <c r="M61" s="112"/>
      <c r="N61" s="53">
        <f t="shared" si="12"/>
        <v>0</v>
      </c>
      <c r="O61" s="53">
        <f t="shared" si="13"/>
        <v>0</v>
      </c>
      <c r="P61" s="1"/>
    </row>
    <row r="62" spans="2:16" ht="12.5">
      <c r="B62" t="str">
        <f t="shared" si="0"/>
        <v/>
      </c>
      <c r="C62" s="49">
        <f>IF(D11="","-",+C61+1)</f>
        <v>2063</v>
      </c>
      <c r="D62" s="54">
        <f>IF(F61+SUM(E$17:E61)=D$10,F61,D$10-SUM(E$17:E61))</f>
        <v>0</v>
      </c>
      <c r="E62" s="55">
        <f t="shared" si="14"/>
        <v>0</v>
      </c>
      <c r="F62" s="54">
        <f t="shared" si="9"/>
        <v>0</v>
      </c>
      <c r="G62" s="57">
        <f t="shared" si="7"/>
        <v>0</v>
      </c>
      <c r="H62" s="41">
        <f t="shared" si="8"/>
        <v>0</v>
      </c>
      <c r="I62" s="51">
        <f t="shared" si="10"/>
        <v>0</v>
      </c>
      <c r="J62" s="51"/>
      <c r="K62" s="112"/>
      <c r="L62" s="53">
        <f t="shared" si="11"/>
        <v>0</v>
      </c>
      <c r="M62" s="112"/>
      <c r="N62" s="53">
        <f t="shared" si="12"/>
        <v>0</v>
      </c>
      <c r="O62" s="53">
        <f t="shared" si="13"/>
        <v>0</v>
      </c>
      <c r="P62" s="1"/>
    </row>
    <row r="63" spans="2:16" ht="12.5">
      <c r="B63" t="str">
        <f t="shared" si="0"/>
        <v/>
      </c>
      <c r="C63" s="49">
        <f>IF(D11="","-",+C62+1)</f>
        <v>2064</v>
      </c>
      <c r="D63" s="54">
        <f>IF(F62+SUM(E$17:E62)=D$10,F62,D$10-SUM(E$17:E62))</f>
        <v>0</v>
      </c>
      <c r="E63" s="55">
        <f t="shared" si="14"/>
        <v>0</v>
      </c>
      <c r="F63" s="54">
        <f t="shared" si="9"/>
        <v>0</v>
      </c>
      <c r="G63" s="57">
        <f t="shared" si="7"/>
        <v>0</v>
      </c>
      <c r="H63" s="41">
        <f t="shared" si="8"/>
        <v>0</v>
      </c>
      <c r="I63" s="51">
        <f t="shared" si="10"/>
        <v>0</v>
      </c>
      <c r="J63" s="51"/>
      <c r="K63" s="112"/>
      <c r="L63" s="53">
        <f t="shared" si="11"/>
        <v>0</v>
      </c>
      <c r="M63" s="112"/>
      <c r="N63" s="53">
        <f t="shared" si="12"/>
        <v>0</v>
      </c>
      <c r="O63" s="53">
        <f t="shared" si="13"/>
        <v>0</v>
      </c>
      <c r="P63" s="1"/>
    </row>
    <row r="64" spans="2:16" ht="12.5">
      <c r="B64" t="str">
        <f t="shared" si="0"/>
        <v/>
      </c>
      <c r="C64" s="49">
        <f>IF(D11="","-",+C63+1)</f>
        <v>2065</v>
      </c>
      <c r="D64" s="54">
        <f>IF(F63+SUM(E$17:E63)=D$10,F63,D$10-SUM(E$17:E63))</f>
        <v>0</v>
      </c>
      <c r="E64" s="55">
        <f t="shared" si="14"/>
        <v>0</v>
      </c>
      <c r="F64" s="54">
        <f t="shared" si="9"/>
        <v>0</v>
      </c>
      <c r="G64" s="57">
        <f t="shared" si="7"/>
        <v>0</v>
      </c>
      <c r="H64" s="41">
        <f t="shared" si="8"/>
        <v>0</v>
      </c>
      <c r="I64" s="51">
        <f t="shared" si="10"/>
        <v>0</v>
      </c>
      <c r="J64" s="51"/>
      <c r="K64" s="112"/>
      <c r="L64" s="53">
        <f t="shared" si="11"/>
        <v>0</v>
      </c>
      <c r="M64" s="112"/>
      <c r="N64" s="53">
        <f t="shared" si="12"/>
        <v>0</v>
      </c>
      <c r="O64" s="53">
        <f t="shared" si="13"/>
        <v>0</v>
      </c>
      <c r="P64" s="1"/>
    </row>
    <row r="65" spans="2:16" ht="12.5">
      <c r="B65" t="str">
        <f t="shared" si="0"/>
        <v/>
      </c>
      <c r="C65" s="49">
        <f>IF(D11="","-",+C64+1)</f>
        <v>2066</v>
      </c>
      <c r="D65" s="54">
        <f>IF(F64+SUM(E$17:E64)=D$10,F64,D$10-SUM(E$17:E64))</f>
        <v>0</v>
      </c>
      <c r="E65" s="55">
        <f t="shared" si="14"/>
        <v>0</v>
      </c>
      <c r="F65" s="54">
        <f t="shared" si="9"/>
        <v>0</v>
      </c>
      <c r="G65" s="57">
        <f t="shared" si="7"/>
        <v>0</v>
      </c>
      <c r="H65" s="41">
        <f t="shared" si="8"/>
        <v>0</v>
      </c>
      <c r="I65" s="51">
        <f t="shared" si="10"/>
        <v>0</v>
      </c>
      <c r="J65" s="51"/>
      <c r="K65" s="112"/>
      <c r="L65" s="53">
        <f t="shared" si="11"/>
        <v>0</v>
      </c>
      <c r="M65" s="112"/>
      <c r="N65" s="53">
        <f t="shared" si="12"/>
        <v>0</v>
      </c>
      <c r="O65" s="53">
        <f t="shared" si="13"/>
        <v>0</v>
      </c>
      <c r="P65" s="1"/>
    </row>
    <row r="66" spans="2:16" ht="12.5">
      <c r="B66" t="str">
        <f t="shared" si="0"/>
        <v/>
      </c>
      <c r="C66" s="49">
        <f>IF(D11="","-",+C65+1)</f>
        <v>2067</v>
      </c>
      <c r="D66" s="54">
        <f>IF(F65+SUM(E$17:E65)=D$10,F65,D$10-SUM(E$17:E65))</f>
        <v>0</v>
      </c>
      <c r="E66" s="55">
        <f t="shared" si="14"/>
        <v>0</v>
      </c>
      <c r="F66" s="54">
        <f t="shared" si="9"/>
        <v>0</v>
      </c>
      <c r="G66" s="57">
        <f t="shared" si="7"/>
        <v>0</v>
      </c>
      <c r="H66" s="41">
        <f t="shared" si="8"/>
        <v>0</v>
      </c>
      <c r="I66" s="51">
        <f t="shared" si="10"/>
        <v>0</v>
      </c>
      <c r="J66" s="51"/>
      <c r="K66" s="112"/>
      <c r="L66" s="53">
        <f t="shared" si="11"/>
        <v>0</v>
      </c>
      <c r="M66" s="112"/>
      <c r="N66" s="53">
        <f t="shared" si="12"/>
        <v>0</v>
      </c>
      <c r="O66" s="53">
        <f t="shared" si="13"/>
        <v>0</v>
      </c>
      <c r="P66" s="1"/>
    </row>
    <row r="67" spans="2:16" ht="12.5">
      <c r="B67" t="str">
        <f t="shared" si="0"/>
        <v/>
      </c>
      <c r="C67" s="49">
        <f>IF(D11="","-",+C66+1)</f>
        <v>2068</v>
      </c>
      <c r="D67" s="54">
        <f>IF(F66+SUM(E$17:E66)=D$10,F66,D$10-SUM(E$17:E66))</f>
        <v>0</v>
      </c>
      <c r="E67" s="55">
        <f t="shared" si="14"/>
        <v>0</v>
      </c>
      <c r="F67" s="54">
        <f t="shared" si="9"/>
        <v>0</v>
      </c>
      <c r="G67" s="57">
        <f t="shared" si="7"/>
        <v>0</v>
      </c>
      <c r="H67" s="41">
        <f t="shared" si="8"/>
        <v>0</v>
      </c>
      <c r="I67" s="51">
        <f t="shared" si="10"/>
        <v>0</v>
      </c>
      <c r="J67" s="51"/>
      <c r="K67" s="112"/>
      <c r="L67" s="53">
        <f t="shared" si="11"/>
        <v>0</v>
      </c>
      <c r="M67" s="112"/>
      <c r="N67" s="53">
        <f t="shared" si="12"/>
        <v>0</v>
      </c>
      <c r="O67" s="53">
        <f t="shared" si="13"/>
        <v>0</v>
      </c>
      <c r="P67" s="1"/>
    </row>
    <row r="68" spans="2:16" ht="12.5">
      <c r="B68" t="str">
        <f t="shared" si="0"/>
        <v/>
      </c>
      <c r="C68" s="49">
        <f>IF(D11="","-",+C67+1)</f>
        <v>2069</v>
      </c>
      <c r="D68" s="54">
        <f>IF(F67+SUM(E$17:E67)=D$10,F67,D$10-SUM(E$17:E67))</f>
        <v>0</v>
      </c>
      <c r="E68" s="55">
        <f t="shared" si="14"/>
        <v>0</v>
      </c>
      <c r="F68" s="54">
        <f t="shared" si="9"/>
        <v>0</v>
      </c>
      <c r="G68" s="57">
        <f t="shared" si="7"/>
        <v>0</v>
      </c>
      <c r="H68" s="41">
        <f t="shared" si="8"/>
        <v>0</v>
      </c>
      <c r="I68" s="51">
        <f t="shared" si="10"/>
        <v>0</v>
      </c>
      <c r="J68" s="51"/>
      <c r="K68" s="112"/>
      <c r="L68" s="53">
        <f t="shared" si="11"/>
        <v>0</v>
      </c>
      <c r="M68" s="112"/>
      <c r="N68" s="53">
        <f t="shared" si="12"/>
        <v>0</v>
      </c>
      <c r="O68" s="53">
        <f t="shared" si="13"/>
        <v>0</v>
      </c>
      <c r="P68" s="1"/>
    </row>
    <row r="69" spans="2:16" ht="12.5">
      <c r="B69" t="str">
        <f t="shared" si="0"/>
        <v/>
      </c>
      <c r="C69" s="49">
        <f>IF(D11="","-",+C68+1)</f>
        <v>2070</v>
      </c>
      <c r="D69" s="54">
        <f>IF(F68+SUM(E$17:E68)=D$10,F68,D$10-SUM(E$17:E68))</f>
        <v>0</v>
      </c>
      <c r="E69" s="55">
        <f t="shared" si="14"/>
        <v>0</v>
      </c>
      <c r="F69" s="54">
        <f t="shared" si="9"/>
        <v>0</v>
      </c>
      <c r="G69" s="57">
        <f t="shared" si="7"/>
        <v>0</v>
      </c>
      <c r="H69" s="41">
        <f t="shared" si="8"/>
        <v>0</v>
      </c>
      <c r="I69" s="51">
        <f t="shared" si="10"/>
        <v>0</v>
      </c>
      <c r="J69" s="51"/>
      <c r="K69" s="112"/>
      <c r="L69" s="53">
        <f t="shared" si="11"/>
        <v>0</v>
      </c>
      <c r="M69" s="112"/>
      <c r="N69" s="53">
        <f t="shared" si="12"/>
        <v>0</v>
      </c>
      <c r="O69" s="53">
        <f t="shared" si="13"/>
        <v>0</v>
      </c>
      <c r="P69" s="1"/>
    </row>
    <row r="70" spans="2:16" ht="12.5">
      <c r="B70" t="str">
        <f t="shared" si="0"/>
        <v/>
      </c>
      <c r="C70" s="49">
        <f>IF(D11="","-",+C69+1)</f>
        <v>2071</v>
      </c>
      <c r="D70" s="54">
        <f>IF(F69+SUM(E$17:E69)=D$10,F69,D$10-SUM(E$17:E69))</f>
        <v>0</v>
      </c>
      <c r="E70" s="55">
        <f t="shared" si="14"/>
        <v>0</v>
      </c>
      <c r="F70" s="54">
        <f t="shared" si="9"/>
        <v>0</v>
      </c>
      <c r="G70" s="57">
        <f t="shared" si="7"/>
        <v>0</v>
      </c>
      <c r="H70" s="41">
        <f t="shared" si="8"/>
        <v>0</v>
      </c>
      <c r="I70" s="51">
        <f t="shared" si="10"/>
        <v>0</v>
      </c>
      <c r="J70" s="51"/>
      <c r="K70" s="112"/>
      <c r="L70" s="53">
        <f t="shared" si="11"/>
        <v>0</v>
      </c>
      <c r="M70" s="112"/>
      <c r="N70" s="53">
        <f t="shared" si="12"/>
        <v>0</v>
      </c>
      <c r="O70" s="53">
        <f t="shared" si="13"/>
        <v>0</v>
      </c>
      <c r="P70" s="1"/>
    </row>
    <row r="71" spans="2:16" ht="12.5">
      <c r="B71" t="str">
        <f t="shared" si="0"/>
        <v/>
      </c>
      <c r="C71" s="49">
        <f>IF(D11="","-",+C70+1)</f>
        <v>2072</v>
      </c>
      <c r="D71" s="54">
        <f>IF(F70+SUM(E$17:E70)=D$10,F70,D$10-SUM(E$17:E70))</f>
        <v>0</v>
      </c>
      <c r="E71" s="55">
        <f t="shared" si="14"/>
        <v>0</v>
      </c>
      <c r="F71" s="54">
        <f t="shared" si="9"/>
        <v>0</v>
      </c>
      <c r="G71" s="57">
        <f t="shared" si="7"/>
        <v>0</v>
      </c>
      <c r="H71" s="41">
        <f t="shared" si="8"/>
        <v>0</v>
      </c>
      <c r="I71" s="51">
        <f t="shared" si="10"/>
        <v>0</v>
      </c>
      <c r="J71" s="51"/>
      <c r="K71" s="112"/>
      <c r="L71" s="53">
        <f t="shared" si="11"/>
        <v>0</v>
      </c>
      <c r="M71" s="112"/>
      <c r="N71" s="53">
        <f t="shared" si="12"/>
        <v>0</v>
      </c>
      <c r="O71" s="53">
        <f t="shared" si="13"/>
        <v>0</v>
      </c>
      <c r="P71" s="1"/>
    </row>
    <row r="72" spans="2:16" ht="12.5">
      <c r="C72" s="49">
        <f>IF(D12="","-",+C71+1)</f>
        <v>2073</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 thickBot="1">
      <c r="B73" t="str">
        <f>IF(D73=F71,"","IU")</f>
        <v/>
      </c>
      <c r="C73" s="58">
        <f>IF(D13="","-",+C72+1)</f>
        <v>2074</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ht="12.5">
      <c r="C74" s="11" t="s">
        <v>75</v>
      </c>
      <c r="D74" s="13"/>
      <c r="E74" s="13">
        <f>SUM(E17:E73)</f>
        <v>0</v>
      </c>
      <c r="F74" s="13"/>
      <c r="G74" s="13">
        <f>SUM(G17:G73)</f>
        <v>0</v>
      </c>
      <c r="H74" s="13">
        <f>SUM(H17:H73)</f>
        <v>0</v>
      </c>
      <c r="I74" s="13">
        <f>SUM(I17:I73)</f>
        <v>0</v>
      </c>
      <c r="J74" s="13"/>
      <c r="K74" s="13"/>
      <c r="L74" s="13"/>
      <c r="M74" s="13"/>
      <c r="N74" s="13"/>
      <c r="O74" s="1"/>
      <c r="P74" s="1"/>
    </row>
    <row r="75" spans="2:16" ht="12.5">
      <c r="D75" s="2"/>
      <c r="E75" s="1"/>
      <c r="F75" s="1"/>
      <c r="G75" s="1"/>
      <c r="H75" s="3"/>
      <c r="I75" s="3"/>
      <c r="J75" s="13"/>
      <c r="K75" s="3"/>
      <c r="L75" s="3"/>
      <c r="M75" s="3"/>
      <c r="N75" s="3"/>
      <c r="O75" s="1"/>
      <c r="P75" s="1"/>
    </row>
    <row r="76" spans="2:16" ht="13">
      <c r="C76" s="29" t="s">
        <v>95</v>
      </c>
      <c r="D76" s="2"/>
      <c r="E76" s="1"/>
      <c r="F76" s="1"/>
      <c r="G76" s="1"/>
      <c r="H76" s="3"/>
      <c r="I76" s="3"/>
      <c r="J76" s="13"/>
      <c r="K76" s="3"/>
      <c r="L76" s="3"/>
      <c r="M76" s="3"/>
      <c r="N76" s="3"/>
      <c r="O76" s="1"/>
      <c r="P76" s="1"/>
    </row>
    <row r="77" spans="2:16" ht="13">
      <c r="C77" s="25" t="s">
        <v>76</v>
      </c>
      <c r="D77" s="2"/>
      <c r="E77" s="1"/>
      <c r="F77" s="1"/>
      <c r="G77" s="1"/>
      <c r="H77" s="3"/>
      <c r="I77" s="3"/>
      <c r="J77" s="13"/>
      <c r="K77" s="3"/>
      <c r="L77" s="3"/>
      <c r="M77" s="3"/>
      <c r="N77" s="3"/>
      <c r="O77" s="1"/>
      <c r="P77" s="1"/>
    </row>
    <row r="78" spans="2:16" ht="13">
      <c r="C78" s="25" t="s">
        <v>77</v>
      </c>
      <c r="D78" s="11"/>
      <c r="E78" s="11"/>
      <c r="F78" s="11"/>
      <c r="G78" s="13"/>
      <c r="H78" s="13"/>
      <c r="I78" s="64"/>
      <c r="J78" s="64"/>
      <c r="K78" s="64"/>
      <c r="L78" s="64"/>
      <c r="M78" s="64"/>
      <c r="N78" s="64"/>
      <c r="O78" s="1"/>
      <c r="P78" s="1"/>
    </row>
    <row r="79" spans="2:16" ht="13">
      <c r="C79" s="25"/>
      <c r="D79" s="11"/>
      <c r="E79" s="11"/>
      <c r="F79" s="11"/>
      <c r="G79" s="13"/>
      <c r="H79" s="13"/>
      <c r="I79" s="64"/>
      <c r="J79" s="64"/>
      <c r="K79" s="64"/>
      <c r="L79" s="64"/>
      <c r="M79" s="64"/>
      <c r="N79" s="64"/>
      <c r="O79" s="1"/>
      <c r="P79" s="1"/>
    </row>
    <row r="80" spans="2:16" ht="12.5">
      <c r="B80" s="1"/>
      <c r="C80" s="1"/>
      <c r="D80" s="2"/>
      <c r="E80" s="1"/>
      <c r="F80" s="11"/>
      <c r="G80" s="1"/>
      <c r="H80" s="3"/>
      <c r="I80" s="1"/>
      <c r="J80" s="1"/>
      <c r="K80" s="1"/>
      <c r="L80" s="1"/>
      <c r="M80" s="1"/>
      <c r="N80" s="1"/>
      <c r="O80" s="1"/>
      <c r="P80" s="1"/>
    </row>
    <row r="81" spans="1:16" ht="17.5">
      <c r="B81" s="1"/>
      <c r="C81" s="92"/>
      <c r="D81" s="2"/>
      <c r="E81" s="1"/>
      <c r="F81" s="11"/>
      <c r="G81" s="1"/>
      <c r="H81" s="3"/>
      <c r="I81" s="1"/>
      <c r="J81" s="1"/>
      <c r="K81" s="1"/>
      <c r="L81" s="1"/>
      <c r="M81" s="1"/>
      <c r="N81" s="1"/>
      <c r="P81" s="94" t="s">
        <v>128</v>
      </c>
    </row>
    <row r="82" spans="1:16" ht="12.5">
      <c r="B82" s="1"/>
      <c r="C82" s="1"/>
      <c r="D82" s="2"/>
      <c r="E82" s="1"/>
      <c r="F82" s="11"/>
      <c r="G82" s="1"/>
      <c r="H82" s="3"/>
      <c r="I82" s="1"/>
      <c r="J82" s="1"/>
      <c r="K82" s="1"/>
      <c r="L82" s="1"/>
      <c r="M82" s="1"/>
      <c r="N82" s="1"/>
      <c r="O82" s="1"/>
      <c r="P82" s="1"/>
    </row>
    <row r="83" spans="1:16" ht="12.5">
      <c r="B83" s="1"/>
      <c r="C83" s="1"/>
      <c r="D83" s="2"/>
      <c r="E83" s="1"/>
      <c r="F83" s="11"/>
      <c r="G83" s="1"/>
      <c r="H83" s="3"/>
      <c r="I83" s="1"/>
      <c r="J83" s="1"/>
      <c r="K83" s="1"/>
      <c r="L83" s="1"/>
      <c r="M83" s="1"/>
      <c r="N83" s="1"/>
      <c r="O83" s="1"/>
      <c r="P83" s="1"/>
    </row>
    <row r="84" spans="1:16" ht="20">
      <c r="A84" s="93" t="s">
        <v>190</v>
      </c>
      <c r="B84" s="1"/>
      <c r="C84" s="1"/>
      <c r="D84" s="2"/>
      <c r="E84" s="1"/>
      <c r="F84" s="7"/>
      <c r="G84" s="7"/>
      <c r="H84" s="1"/>
      <c r="I84" s="3"/>
      <c r="L84" s="12"/>
      <c r="M84" s="12"/>
      <c r="P84" s="12" t="str">
        <f ca="1">P1</f>
        <v>OKT Project nk of 28</v>
      </c>
    </row>
    <row r="85" spans="1:16" ht="17.5">
      <c r="B85" s="1"/>
      <c r="C85" s="1"/>
      <c r="D85" s="2"/>
      <c r="E85" s="1"/>
      <c r="F85" s="1"/>
      <c r="G85" s="1"/>
      <c r="H85" s="1"/>
      <c r="I85" s="3"/>
      <c r="J85" s="1"/>
      <c r="K85" s="1"/>
      <c r="L85" s="1"/>
      <c r="M85" s="1"/>
      <c r="P85" s="99" t="s">
        <v>132</v>
      </c>
    </row>
    <row r="86" spans="1:16" ht="17.5" thickBot="1">
      <c r="B86" s="4" t="s">
        <v>42</v>
      </c>
      <c r="C86" s="66" t="s">
        <v>81</v>
      </c>
      <c r="D86" s="2"/>
      <c r="E86" s="1"/>
      <c r="F86" s="1"/>
      <c r="G86" s="1"/>
      <c r="H86" s="1"/>
      <c r="I86" s="3"/>
      <c r="J86" s="3"/>
      <c r="K86" s="13"/>
      <c r="L86" s="3"/>
      <c r="M86" s="3"/>
      <c r="N86" s="3"/>
      <c r="O86" s="13"/>
      <c r="P86" s="1"/>
    </row>
    <row r="87" spans="1:16" ht="16" thickBot="1">
      <c r="C87" s="8"/>
      <c r="D87" s="2"/>
      <c r="E87" s="1"/>
      <c r="F87" s="1"/>
      <c r="G87" s="1"/>
      <c r="H87" s="1"/>
      <c r="I87" s="3"/>
      <c r="J87" s="3"/>
      <c r="K87" s="13"/>
      <c r="L87" s="100">
        <f>+J93</f>
        <v>2024</v>
      </c>
      <c r="M87" s="101" t="s">
        <v>9</v>
      </c>
      <c r="N87" s="102" t="s">
        <v>134</v>
      </c>
      <c r="O87" s="103" t="s">
        <v>11</v>
      </c>
      <c r="P87" s="1"/>
    </row>
    <row r="88" spans="1:16" ht="15.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5">
      <c r="C89" s="6"/>
      <c r="D89" s="2"/>
      <c r="E89" s="1"/>
      <c r="F89" s="1"/>
      <c r="G89" s="1"/>
      <c r="H89" s="1"/>
      <c r="I89" s="20"/>
      <c r="J89" s="20"/>
      <c r="K89" s="106"/>
      <c r="L89" s="107" t="s">
        <v>254</v>
      </c>
      <c r="M89" s="69">
        <f>IF(J93&lt;D11,0,VLOOKUP(J93,C100:P155,6))</f>
        <v>0</v>
      </c>
      <c r="N89" s="69">
        <f>IF(J93&lt;D11,0,VLOOKUP(J93,C100:P155,7))</f>
        <v>0</v>
      </c>
      <c r="O89" s="70">
        <f>+N89-M89</f>
        <v>0</v>
      </c>
      <c r="P89" s="1"/>
    </row>
    <row r="90" spans="1:16" ht="13.5" thickBot="1">
      <c r="C90" s="25" t="s">
        <v>82</v>
      </c>
      <c r="D90" s="96" t="str">
        <f>+D7</f>
        <v>insert project name here</v>
      </c>
      <c r="E90" s="1"/>
      <c r="F90" s="1"/>
      <c r="G90" s="1"/>
      <c r="H90" s="1"/>
      <c r="I90" s="3"/>
      <c r="J90" s="3"/>
      <c r="K90" s="108"/>
      <c r="L90" s="109" t="s">
        <v>135</v>
      </c>
      <c r="M90" s="72">
        <f>+M89-M88</f>
        <v>0</v>
      </c>
      <c r="N90" s="72">
        <f>+N89-N88</f>
        <v>0</v>
      </c>
      <c r="O90" s="73">
        <f>+O89-O88</f>
        <v>0</v>
      </c>
      <c r="P90" s="1"/>
    </row>
    <row r="91" spans="1:16" ht="13.5" thickBot="1">
      <c r="C91" s="29"/>
      <c r="D91" s="65" t="str">
        <f>IF(D8="","",D8)</f>
        <v>DOES NOT MEET SPP $100,000 MINIMUM INVESTMENT FOR REGIONAL BPU SHARING.</v>
      </c>
      <c r="E91" s="11"/>
      <c r="F91" s="11"/>
      <c r="G91" s="11"/>
      <c r="H91" s="10"/>
      <c r="I91" s="3"/>
      <c r="J91" s="3"/>
      <c r="K91" s="13"/>
      <c r="L91" s="3"/>
      <c r="M91" s="3"/>
      <c r="N91" s="3"/>
      <c r="O91" s="13"/>
      <c r="P91" s="1"/>
    </row>
    <row r="92" spans="1:16" ht="13.5" thickBot="1">
      <c r="C92" s="74" t="s">
        <v>83</v>
      </c>
      <c r="D92" s="88" t="str">
        <f>+D9</f>
        <v>TP2004033</v>
      </c>
      <c r="E92" s="75"/>
      <c r="F92" s="75"/>
      <c r="G92" s="75"/>
      <c r="H92" s="75"/>
      <c r="I92" s="75"/>
      <c r="J92" s="75"/>
    </row>
    <row r="93" spans="1:16" ht="13">
      <c r="C93" s="34" t="s">
        <v>49</v>
      </c>
      <c r="D93" s="85">
        <v>0</v>
      </c>
      <c r="E93" s="1" t="s">
        <v>84</v>
      </c>
      <c r="H93" s="2"/>
      <c r="I93" s="2"/>
      <c r="J93" s="36">
        <f>+'OKT.WS.G.BPU.ATRR.True-up'!M16</f>
        <v>2024</v>
      </c>
      <c r="K93" s="33"/>
      <c r="L93" s="13" t="s">
        <v>85</v>
      </c>
      <c r="P93" s="1"/>
    </row>
    <row r="94" spans="1:16" ht="12.5">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ht="12.5">
      <c r="C95" s="34" t="s">
        <v>54</v>
      </c>
      <c r="D95" s="85">
        <f>IF(D12="","",D12)</f>
        <v>4</v>
      </c>
      <c r="E95" s="34" t="s">
        <v>55</v>
      </c>
      <c r="F95" s="2"/>
      <c r="G95" s="2"/>
      <c r="J95" s="40">
        <f>'OKT.WS.G.BPU.ATRR.True-up'!$F$81</f>
        <v>0.11072520516210502</v>
      </c>
      <c r="K95" s="7"/>
      <c r="L95" t="s">
        <v>86</v>
      </c>
      <c r="P95" s="1"/>
    </row>
    <row r="96" spans="1:16" ht="12.5">
      <c r="C96" s="34" t="s">
        <v>57</v>
      </c>
      <c r="D96" s="38">
        <f>'OKT.WS.G.BPU.ATRR.True-up'!F$93</f>
        <v>17</v>
      </c>
      <c r="E96" s="34" t="s">
        <v>58</v>
      </c>
      <c r="F96" s="2"/>
      <c r="G96" s="2"/>
      <c r="J96" s="40">
        <f>IF(H88="",J95,'OKT.WS.G.BPU.ATRR.True-up'!$F$80)</f>
        <v>0.11072520516210502</v>
      </c>
      <c r="K96" s="7"/>
      <c r="L96" s="13" t="s">
        <v>59</v>
      </c>
      <c r="M96" s="7"/>
      <c r="N96" s="7"/>
      <c r="O96" s="7"/>
      <c r="P96" s="1"/>
    </row>
    <row r="97" spans="1:16" ht="13" thickBot="1">
      <c r="C97" s="34" t="s">
        <v>60</v>
      </c>
      <c r="D97" s="86" t="str">
        <f>+D14</f>
        <v>No</v>
      </c>
      <c r="E97" s="71" t="s">
        <v>62</v>
      </c>
      <c r="F97" s="76"/>
      <c r="G97" s="76"/>
      <c r="H97" s="77"/>
      <c r="I97" s="77"/>
      <c r="J97" s="28">
        <f>IF(D93=0,0,D93/D96)</f>
        <v>0</v>
      </c>
      <c r="K97" s="13"/>
      <c r="L97" s="13"/>
      <c r="M97" s="13"/>
      <c r="N97" s="13"/>
      <c r="O97" s="13"/>
      <c r="P97" s="1"/>
    </row>
    <row r="98" spans="1:16" ht="39">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2.5">
      <c r="B100" t="str">
        <f t="shared" ref="B100:B155" si="15">IF(D100=F99,"","IU")</f>
        <v>IU</v>
      </c>
      <c r="C100" s="49">
        <f>IF(D94= "","-",D94)</f>
        <v>2018</v>
      </c>
      <c r="D100" s="11">
        <f>IF(D94=C100,0,IF(D93&lt;100000,0,D93))</f>
        <v>0</v>
      </c>
      <c r="E100" s="56">
        <f>IF(D93&lt;100000,0,J$97/12*(12-D95))</f>
        <v>0</v>
      </c>
      <c r="F100" s="54">
        <f>IF(D94=C100,+D93-E100,+D100-E100)</f>
        <v>0</v>
      </c>
      <c r="G100" s="81">
        <f>+(F100+D100)/2</f>
        <v>0</v>
      </c>
      <c r="H100" s="81">
        <f t="shared" ref="H100:H155" si="16">+J$95*G100+E100</f>
        <v>0</v>
      </c>
      <c r="I100" s="81">
        <f>+J$96*G100+E100</f>
        <v>0</v>
      </c>
      <c r="J100" s="53">
        <f t="shared" ref="J100:J131" si="17">+I100-H100</f>
        <v>0</v>
      </c>
      <c r="K100" s="53"/>
      <c r="L100" s="111"/>
      <c r="M100" s="52">
        <f t="shared" ref="M100:M131" si="18">IF(L100&lt;&gt;0,+H100-L100,0)</f>
        <v>0</v>
      </c>
      <c r="N100" s="111"/>
      <c r="O100" s="52">
        <f t="shared" ref="O100:O131" si="19">IF(N100&lt;&gt;0,+I100-N100,0)</f>
        <v>0</v>
      </c>
      <c r="P100" s="52">
        <f t="shared" ref="P100:P131" si="20">+O100-M100</f>
        <v>0</v>
      </c>
    </row>
    <row r="101" spans="1:16" ht="12.5">
      <c r="B101" t="str">
        <f t="shared" si="15"/>
        <v/>
      </c>
      <c r="C101" s="49">
        <f>IF(D94="","-",+C100+1)</f>
        <v>2019</v>
      </c>
      <c r="D101" s="11">
        <f>IF(F100+SUM(E$100:E100)=D$93,F100,D$93-SUM(E$100:E100))</f>
        <v>0</v>
      </c>
      <c r="E101" s="55">
        <f t="shared" ref="E101:E132" si="21">IF(+J$97&lt;F100,J$97,D101)</f>
        <v>0</v>
      </c>
      <c r="F101" s="54">
        <f t="shared" ref="F101:F131" si="22">+D101-E101</f>
        <v>0</v>
      </c>
      <c r="G101" s="54">
        <f t="shared" ref="G101:G131" si="23">+(F101+D101)/2</f>
        <v>0</v>
      </c>
      <c r="H101" s="110">
        <f t="shared" si="16"/>
        <v>0</v>
      </c>
      <c r="I101" s="119">
        <f t="shared" ref="I101:I155" si="24">+J$96*G101+E101</f>
        <v>0</v>
      </c>
      <c r="J101" s="53">
        <f t="shared" si="17"/>
        <v>0</v>
      </c>
      <c r="K101" s="53"/>
      <c r="L101" s="112"/>
      <c r="M101" s="53">
        <f t="shared" si="18"/>
        <v>0</v>
      </c>
      <c r="N101" s="112"/>
      <c r="O101" s="53">
        <f t="shared" si="19"/>
        <v>0</v>
      </c>
      <c r="P101" s="53">
        <f t="shared" si="20"/>
        <v>0</v>
      </c>
    </row>
    <row r="102" spans="1:16" ht="12.5">
      <c r="B102" t="str">
        <f t="shared" si="15"/>
        <v/>
      </c>
      <c r="C102" s="49">
        <f>IF(D94="","-",+C101+1)</f>
        <v>2020</v>
      </c>
      <c r="D102" s="11">
        <f>IF(F101+SUM(E$100:E101)=D$93,F101,D$93-SUM(E$100:E101))</f>
        <v>0</v>
      </c>
      <c r="E102" s="55">
        <f t="shared" si="21"/>
        <v>0</v>
      </c>
      <c r="F102" s="54">
        <f t="shared" si="22"/>
        <v>0</v>
      </c>
      <c r="G102" s="54">
        <f t="shared" si="23"/>
        <v>0</v>
      </c>
      <c r="H102" s="110">
        <f t="shared" si="16"/>
        <v>0</v>
      </c>
      <c r="I102" s="119">
        <f t="shared" si="24"/>
        <v>0</v>
      </c>
      <c r="J102" s="53">
        <f t="shared" si="17"/>
        <v>0</v>
      </c>
      <c r="K102" s="53"/>
      <c r="L102" s="112"/>
      <c r="M102" s="53">
        <f t="shared" si="18"/>
        <v>0</v>
      </c>
      <c r="N102" s="112"/>
      <c r="O102" s="53">
        <f t="shared" si="19"/>
        <v>0</v>
      </c>
      <c r="P102" s="53">
        <f t="shared" si="20"/>
        <v>0</v>
      </c>
    </row>
    <row r="103" spans="1:16" ht="12.5">
      <c r="B103" t="str">
        <f t="shared" si="15"/>
        <v/>
      </c>
      <c r="C103" s="49">
        <f>IF(D94="","-",+C102+1)</f>
        <v>2021</v>
      </c>
      <c r="D103" s="11">
        <f>IF(F102+SUM(E$100:E102)=D$93,F102,D$93-SUM(E$100:E102))</f>
        <v>0</v>
      </c>
      <c r="E103" s="55">
        <f t="shared" si="21"/>
        <v>0</v>
      </c>
      <c r="F103" s="54">
        <f t="shared" si="22"/>
        <v>0</v>
      </c>
      <c r="G103" s="54">
        <f t="shared" si="23"/>
        <v>0</v>
      </c>
      <c r="H103" s="110">
        <f t="shared" si="16"/>
        <v>0</v>
      </c>
      <c r="I103" s="119">
        <f t="shared" si="24"/>
        <v>0</v>
      </c>
      <c r="J103" s="53">
        <f t="shared" si="17"/>
        <v>0</v>
      </c>
      <c r="K103" s="53"/>
      <c r="L103" s="112"/>
      <c r="M103" s="53">
        <f t="shared" si="18"/>
        <v>0</v>
      </c>
      <c r="N103" s="112"/>
      <c r="O103" s="53">
        <f t="shared" si="19"/>
        <v>0</v>
      </c>
      <c r="P103" s="53">
        <f t="shared" si="20"/>
        <v>0</v>
      </c>
    </row>
    <row r="104" spans="1:16" ht="12.5">
      <c r="B104" t="str">
        <f t="shared" si="15"/>
        <v/>
      </c>
      <c r="C104" s="49">
        <f>IF(D94="","-",+C103+1)</f>
        <v>2022</v>
      </c>
      <c r="D104" s="11">
        <f>IF(F103+SUM(E$100:E103)=D$93,F103,D$93-SUM(E$100:E103))</f>
        <v>0</v>
      </c>
      <c r="E104" s="55">
        <f t="shared" si="21"/>
        <v>0</v>
      </c>
      <c r="F104" s="54">
        <f t="shared" si="22"/>
        <v>0</v>
      </c>
      <c r="G104" s="54">
        <f t="shared" si="23"/>
        <v>0</v>
      </c>
      <c r="H104" s="110">
        <f t="shared" si="16"/>
        <v>0</v>
      </c>
      <c r="I104" s="119">
        <f t="shared" si="24"/>
        <v>0</v>
      </c>
      <c r="J104" s="53">
        <f t="shared" si="17"/>
        <v>0</v>
      </c>
      <c r="K104" s="53"/>
      <c r="L104" s="112"/>
      <c r="M104" s="53">
        <f t="shared" si="18"/>
        <v>0</v>
      </c>
      <c r="N104" s="112"/>
      <c r="O104" s="53">
        <f t="shared" si="19"/>
        <v>0</v>
      </c>
      <c r="P104" s="53">
        <f t="shared" si="20"/>
        <v>0</v>
      </c>
    </row>
    <row r="105" spans="1:16" ht="12.5">
      <c r="B105" t="str">
        <f t="shared" si="15"/>
        <v/>
      </c>
      <c r="C105" s="49">
        <f>IF(D94="","-",+C104+1)</f>
        <v>2023</v>
      </c>
      <c r="D105" s="11">
        <f>IF(F104+SUM(E$100:E104)=D$93,F104,D$93-SUM(E$100:E104))</f>
        <v>0</v>
      </c>
      <c r="E105" s="55">
        <f t="shared" si="21"/>
        <v>0</v>
      </c>
      <c r="F105" s="54">
        <f t="shared" si="22"/>
        <v>0</v>
      </c>
      <c r="G105" s="54">
        <f t="shared" si="23"/>
        <v>0</v>
      </c>
      <c r="H105" s="110">
        <f t="shared" si="16"/>
        <v>0</v>
      </c>
      <c r="I105" s="119">
        <f t="shared" si="24"/>
        <v>0</v>
      </c>
      <c r="J105" s="53">
        <f t="shared" si="17"/>
        <v>0</v>
      </c>
      <c r="K105" s="53"/>
      <c r="L105" s="112"/>
      <c r="M105" s="53">
        <f t="shared" si="18"/>
        <v>0</v>
      </c>
      <c r="N105" s="112"/>
      <c r="O105" s="53">
        <f t="shared" si="19"/>
        <v>0</v>
      </c>
      <c r="P105" s="53">
        <f t="shared" si="20"/>
        <v>0</v>
      </c>
    </row>
    <row r="106" spans="1:16" ht="12.5">
      <c r="B106" t="str">
        <f t="shared" si="15"/>
        <v/>
      </c>
      <c r="C106" s="49">
        <f>IF(D94="","-",+C105+1)</f>
        <v>2024</v>
      </c>
      <c r="D106" s="11">
        <f>IF(F105+SUM(E$100:E105)=D$93,F105,D$93-SUM(E$100:E105))</f>
        <v>0</v>
      </c>
      <c r="E106" s="55">
        <f t="shared" si="21"/>
        <v>0</v>
      </c>
      <c r="F106" s="54">
        <f t="shared" si="22"/>
        <v>0</v>
      </c>
      <c r="G106" s="54">
        <f t="shared" si="23"/>
        <v>0</v>
      </c>
      <c r="H106" s="110">
        <f t="shared" si="16"/>
        <v>0</v>
      </c>
      <c r="I106" s="119">
        <f t="shared" si="24"/>
        <v>0</v>
      </c>
      <c r="J106" s="53">
        <f t="shared" si="17"/>
        <v>0</v>
      </c>
      <c r="K106" s="53"/>
      <c r="L106" s="112"/>
      <c r="M106" s="53">
        <f t="shared" si="18"/>
        <v>0</v>
      </c>
      <c r="N106" s="112"/>
      <c r="O106" s="53">
        <f t="shared" si="19"/>
        <v>0</v>
      </c>
      <c r="P106" s="53">
        <f t="shared" si="20"/>
        <v>0</v>
      </c>
    </row>
    <row r="107" spans="1:16" ht="12.5">
      <c r="B107" t="str">
        <f t="shared" si="15"/>
        <v/>
      </c>
      <c r="C107" s="49">
        <f>IF(D94="","-",+C106+1)</f>
        <v>2025</v>
      </c>
      <c r="D107" s="11">
        <f>IF(F106+SUM(E$100:E106)=D$93,F106,D$93-SUM(E$100:E106))</f>
        <v>0</v>
      </c>
      <c r="E107" s="55">
        <f t="shared" si="21"/>
        <v>0</v>
      </c>
      <c r="F107" s="54">
        <f t="shared" si="22"/>
        <v>0</v>
      </c>
      <c r="G107" s="54">
        <f t="shared" si="23"/>
        <v>0</v>
      </c>
      <c r="H107" s="110">
        <f t="shared" si="16"/>
        <v>0</v>
      </c>
      <c r="I107" s="119">
        <f t="shared" si="24"/>
        <v>0</v>
      </c>
      <c r="J107" s="53">
        <f t="shared" si="17"/>
        <v>0</v>
      </c>
      <c r="K107" s="53"/>
      <c r="L107" s="112"/>
      <c r="M107" s="53">
        <f t="shared" si="18"/>
        <v>0</v>
      </c>
      <c r="N107" s="112"/>
      <c r="O107" s="53">
        <f t="shared" si="19"/>
        <v>0</v>
      </c>
      <c r="P107" s="53">
        <f t="shared" si="20"/>
        <v>0</v>
      </c>
    </row>
    <row r="108" spans="1:16" ht="12.5">
      <c r="B108" t="str">
        <f t="shared" si="15"/>
        <v/>
      </c>
      <c r="C108" s="49">
        <f>IF(D94="","-",+C107+1)</f>
        <v>2026</v>
      </c>
      <c r="D108" s="11">
        <f>IF(F107+SUM(E$100:E107)=D$93,F107,D$93-SUM(E$100:E107))</f>
        <v>0</v>
      </c>
      <c r="E108" s="55">
        <f t="shared" si="21"/>
        <v>0</v>
      </c>
      <c r="F108" s="54">
        <f t="shared" si="22"/>
        <v>0</v>
      </c>
      <c r="G108" s="54">
        <f t="shared" si="23"/>
        <v>0</v>
      </c>
      <c r="H108" s="110">
        <f t="shared" si="16"/>
        <v>0</v>
      </c>
      <c r="I108" s="119">
        <f t="shared" si="24"/>
        <v>0</v>
      </c>
      <c r="J108" s="53">
        <f t="shared" si="17"/>
        <v>0</v>
      </c>
      <c r="K108" s="53"/>
      <c r="L108" s="112"/>
      <c r="M108" s="53">
        <f t="shared" si="18"/>
        <v>0</v>
      </c>
      <c r="N108" s="112"/>
      <c r="O108" s="53">
        <f t="shared" si="19"/>
        <v>0</v>
      </c>
      <c r="P108" s="53">
        <f t="shared" si="20"/>
        <v>0</v>
      </c>
    </row>
    <row r="109" spans="1:16" ht="12.5">
      <c r="B109" t="str">
        <f t="shared" si="15"/>
        <v/>
      </c>
      <c r="C109" s="49">
        <f>IF(D94="","-",+C108+1)</f>
        <v>2027</v>
      </c>
      <c r="D109" s="11">
        <f>IF(F108+SUM(E$100:E108)=D$93,F108,D$93-SUM(E$100:E108))</f>
        <v>0</v>
      </c>
      <c r="E109" s="55">
        <f t="shared" si="21"/>
        <v>0</v>
      </c>
      <c r="F109" s="54">
        <f t="shared" si="22"/>
        <v>0</v>
      </c>
      <c r="G109" s="54">
        <f t="shared" si="23"/>
        <v>0</v>
      </c>
      <c r="H109" s="110">
        <f t="shared" si="16"/>
        <v>0</v>
      </c>
      <c r="I109" s="119">
        <f t="shared" si="24"/>
        <v>0</v>
      </c>
      <c r="J109" s="53">
        <f t="shared" si="17"/>
        <v>0</v>
      </c>
      <c r="K109" s="53"/>
      <c r="L109" s="112"/>
      <c r="M109" s="53">
        <f t="shared" si="18"/>
        <v>0</v>
      </c>
      <c r="N109" s="112"/>
      <c r="O109" s="53">
        <f t="shared" si="19"/>
        <v>0</v>
      </c>
      <c r="P109" s="53">
        <f t="shared" si="20"/>
        <v>0</v>
      </c>
    </row>
    <row r="110" spans="1:16" ht="12.5">
      <c r="B110" t="str">
        <f t="shared" si="15"/>
        <v/>
      </c>
      <c r="C110" s="49">
        <f>IF(D94="","-",+C109+1)</f>
        <v>2028</v>
      </c>
      <c r="D110" s="11">
        <f>IF(F109+SUM(E$100:E109)=D$93,F109,D$93-SUM(E$100:E109))</f>
        <v>0</v>
      </c>
      <c r="E110" s="55">
        <f t="shared" si="21"/>
        <v>0</v>
      </c>
      <c r="F110" s="54">
        <f t="shared" si="22"/>
        <v>0</v>
      </c>
      <c r="G110" s="54">
        <f t="shared" si="23"/>
        <v>0</v>
      </c>
      <c r="H110" s="110">
        <f t="shared" si="16"/>
        <v>0</v>
      </c>
      <c r="I110" s="119">
        <f t="shared" si="24"/>
        <v>0</v>
      </c>
      <c r="J110" s="53">
        <f t="shared" si="17"/>
        <v>0</v>
      </c>
      <c r="K110" s="53"/>
      <c r="L110" s="112"/>
      <c r="M110" s="53">
        <f t="shared" si="18"/>
        <v>0</v>
      </c>
      <c r="N110" s="112"/>
      <c r="O110" s="53">
        <f t="shared" si="19"/>
        <v>0</v>
      </c>
      <c r="P110" s="53">
        <f t="shared" si="20"/>
        <v>0</v>
      </c>
    </row>
    <row r="111" spans="1:16" ht="12.5">
      <c r="B111" t="str">
        <f t="shared" si="15"/>
        <v/>
      </c>
      <c r="C111" s="49">
        <f>IF(D94="","-",+C110+1)</f>
        <v>2029</v>
      </c>
      <c r="D111" s="11">
        <f>IF(F110+SUM(E$100:E110)=D$93,F110,D$93-SUM(E$100:E110))</f>
        <v>0</v>
      </c>
      <c r="E111" s="55">
        <f t="shared" si="21"/>
        <v>0</v>
      </c>
      <c r="F111" s="54">
        <f t="shared" si="22"/>
        <v>0</v>
      </c>
      <c r="G111" s="54">
        <f t="shared" si="23"/>
        <v>0</v>
      </c>
      <c r="H111" s="110">
        <f t="shared" si="16"/>
        <v>0</v>
      </c>
      <c r="I111" s="119">
        <f t="shared" si="24"/>
        <v>0</v>
      </c>
      <c r="J111" s="53">
        <f t="shared" si="17"/>
        <v>0</v>
      </c>
      <c r="K111" s="53"/>
      <c r="L111" s="112"/>
      <c r="M111" s="53">
        <f t="shared" si="18"/>
        <v>0</v>
      </c>
      <c r="N111" s="112"/>
      <c r="O111" s="53">
        <f t="shared" si="19"/>
        <v>0</v>
      </c>
      <c r="P111" s="53">
        <f t="shared" si="20"/>
        <v>0</v>
      </c>
    </row>
    <row r="112" spans="1:16" ht="12.5">
      <c r="B112" t="str">
        <f t="shared" si="15"/>
        <v/>
      </c>
      <c r="C112" s="49">
        <f>IF(D94="","-",+C111+1)</f>
        <v>2030</v>
      </c>
      <c r="D112" s="11">
        <f>IF(F111+SUM(E$100:E111)=D$93,F111,D$93-SUM(E$100:E111))</f>
        <v>0</v>
      </c>
      <c r="E112" s="55">
        <f t="shared" si="21"/>
        <v>0</v>
      </c>
      <c r="F112" s="54">
        <f t="shared" si="22"/>
        <v>0</v>
      </c>
      <c r="G112" s="54">
        <f t="shared" si="23"/>
        <v>0</v>
      </c>
      <c r="H112" s="110">
        <f t="shared" si="16"/>
        <v>0</v>
      </c>
      <c r="I112" s="119">
        <f t="shared" si="24"/>
        <v>0</v>
      </c>
      <c r="J112" s="53">
        <f t="shared" si="17"/>
        <v>0</v>
      </c>
      <c r="K112" s="53"/>
      <c r="L112" s="112"/>
      <c r="M112" s="53">
        <f t="shared" si="18"/>
        <v>0</v>
      </c>
      <c r="N112" s="112"/>
      <c r="O112" s="53">
        <f t="shared" si="19"/>
        <v>0</v>
      </c>
      <c r="P112" s="53">
        <f t="shared" si="20"/>
        <v>0</v>
      </c>
    </row>
    <row r="113" spans="2:16" ht="12.5">
      <c r="B113" t="str">
        <f t="shared" si="15"/>
        <v/>
      </c>
      <c r="C113" s="49">
        <f>IF(D94="","-",+C112+1)</f>
        <v>2031</v>
      </c>
      <c r="D113" s="11">
        <f>IF(F112+SUM(E$100:E112)=D$93,F112,D$93-SUM(E$100:E112))</f>
        <v>0</v>
      </c>
      <c r="E113" s="55">
        <f t="shared" si="21"/>
        <v>0</v>
      </c>
      <c r="F113" s="54">
        <f t="shared" si="22"/>
        <v>0</v>
      </c>
      <c r="G113" s="54">
        <f t="shared" si="23"/>
        <v>0</v>
      </c>
      <c r="H113" s="110">
        <f t="shared" si="16"/>
        <v>0</v>
      </c>
      <c r="I113" s="119">
        <f t="shared" si="24"/>
        <v>0</v>
      </c>
      <c r="J113" s="53">
        <f t="shared" si="17"/>
        <v>0</v>
      </c>
      <c r="K113" s="53"/>
      <c r="L113" s="112"/>
      <c r="M113" s="53">
        <f t="shared" si="18"/>
        <v>0</v>
      </c>
      <c r="N113" s="112"/>
      <c r="O113" s="53">
        <f t="shared" si="19"/>
        <v>0</v>
      </c>
      <c r="P113" s="53">
        <f t="shared" si="20"/>
        <v>0</v>
      </c>
    </row>
    <row r="114" spans="2:16" ht="12.5">
      <c r="B114" t="str">
        <f t="shared" si="15"/>
        <v/>
      </c>
      <c r="C114" s="49">
        <f>IF(D94="","-",+C113+1)</f>
        <v>2032</v>
      </c>
      <c r="D114" s="11">
        <f>IF(F113+SUM(E$100:E113)=D$93,F113,D$93-SUM(E$100:E113))</f>
        <v>0</v>
      </c>
      <c r="E114" s="55">
        <f t="shared" si="21"/>
        <v>0</v>
      </c>
      <c r="F114" s="54">
        <f t="shared" si="22"/>
        <v>0</v>
      </c>
      <c r="G114" s="54">
        <f t="shared" si="23"/>
        <v>0</v>
      </c>
      <c r="H114" s="110">
        <f t="shared" si="16"/>
        <v>0</v>
      </c>
      <c r="I114" s="119">
        <f t="shared" si="24"/>
        <v>0</v>
      </c>
      <c r="J114" s="53">
        <f t="shared" si="17"/>
        <v>0</v>
      </c>
      <c r="K114" s="53"/>
      <c r="L114" s="112"/>
      <c r="M114" s="53">
        <f t="shared" si="18"/>
        <v>0</v>
      </c>
      <c r="N114" s="112"/>
      <c r="O114" s="53">
        <f t="shared" si="19"/>
        <v>0</v>
      </c>
      <c r="P114" s="53">
        <f t="shared" si="20"/>
        <v>0</v>
      </c>
    </row>
    <row r="115" spans="2:16" ht="12.5">
      <c r="B115" t="str">
        <f t="shared" si="15"/>
        <v/>
      </c>
      <c r="C115" s="49">
        <f>IF(D94="","-",+C114+1)</f>
        <v>2033</v>
      </c>
      <c r="D115" s="11">
        <f>IF(F114+SUM(E$100:E114)=D$93,F114,D$93-SUM(E$100:E114))</f>
        <v>0</v>
      </c>
      <c r="E115" s="55">
        <f t="shared" si="21"/>
        <v>0</v>
      </c>
      <c r="F115" s="54">
        <f t="shared" si="22"/>
        <v>0</v>
      </c>
      <c r="G115" s="54">
        <f t="shared" si="23"/>
        <v>0</v>
      </c>
      <c r="H115" s="110">
        <f t="shared" si="16"/>
        <v>0</v>
      </c>
      <c r="I115" s="119">
        <f t="shared" si="24"/>
        <v>0</v>
      </c>
      <c r="J115" s="53">
        <f t="shared" si="17"/>
        <v>0</v>
      </c>
      <c r="K115" s="53"/>
      <c r="L115" s="112"/>
      <c r="M115" s="53">
        <f t="shared" si="18"/>
        <v>0</v>
      </c>
      <c r="N115" s="112"/>
      <c r="O115" s="53">
        <f t="shared" si="19"/>
        <v>0</v>
      </c>
      <c r="P115" s="53">
        <f t="shared" si="20"/>
        <v>0</v>
      </c>
    </row>
    <row r="116" spans="2:16" ht="12.5">
      <c r="B116" t="str">
        <f t="shared" si="15"/>
        <v/>
      </c>
      <c r="C116" s="49">
        <f>IF(D94="","-",+C115+1)</f>
        <v>2034</v>
      </c>
      <c r="D116" s="11">
        <f>IF(F115+SUM(E$100:E115)=D$93,F115,D$93-SUM(E$100:E115))</f>
        <v>0</v>
      </c>
      <c r="E116" s="55">
        <f t="shared" si="21"/>
        <v>0</v>
      </c>
      <c r="F116" s="54">
        <f t="shared" si="22"/>
        <v>0</v>
      </c>
      <c r="G116" s="54">
        <f t="shared" si="23"/>
        <v>0</v>
      </c>
      <c r="H116" s="110">
        <f t="shared" si="16"/>
        <v>0</v>
      </c>
      <c r="I116" s="119">
        <f t="shared" si="24"/>
        <v>0</v>
      </c>
      <c r="J116" s="53">
        <f t="shared" si="17"/>
        <v>0</v>
      </c>
      <c r="K116" s="53"/>
      <c r="L116" s="112"/>
      <c r="M116" s="53">
        <f t="shared" si="18"/>
        <v>0</v>
      </c>
      <c r="N116" s="112"/>
      <c r="O116" s="53">
        <f t="shared" si="19"/>
        <v>0</v>
      </c>
      <c r="P116" s="53">
        <f t="shared" si="20"/>
        <v>0</v>
      </c>
    </row>
    <row r="117" spans="2:16" ht="12.5">
      <c r="B117" t="str">
        <f t="shared" si="15"/>
        <v/>
      </c>
      <c r="C117" s="49">
        <f>IF(D94="","-",+C116+1)</f>
        <v>2035</v>
      </c>
      <c r="D117" s="11">
        <f>IF(F116+SUM(E$100:E116)=D$93,F116,D$93-SUM(E$100:E116))</f>
        <v>0</v>
      </c>
      <c r="E117" s="55">
        <f t="shared" si="21"/>
        <v>0</v>
      </c>
      <c r="F117" s="54">
        <f t="shared" si="22"/>
        <v>0</v>
      </c>
      <c r="G117" s="54">
        <f t="shared" si="23"/>
        <v>0</v>
      </c>
      <c r="H117" s="110">
        <f t="shared" si="16"/>
        <v>0</v>
      </c>
      <c r="I117" s="119">
        <f t="shared" si="24"/>
        <v>0</v>
      </c>
      <c r="J117" s="53">
        <f t="shared" si="17"/>
        <v>0</v>
      </c>
      <c r="K117" s="53"/>
      <c r="L117" s="112"/>
      <c r="M117" s="53">
        <f t="shared" si="18"/>
        <v>0</v>
      </c>
      <c r="N117" s="112"/>
      <c r="O117" s="53">
        <f t="shared" si="19"/>
        <v>0</v>
      </c>
      <c r="P117" s="53">
        <f t="shared" si="20"/>
        <v>0</v>
      </c>
    </row>
    <row r="118" spans="2:16" ht="12.5">
      <c r="B118" t="str">
        <f t="shared" si="15"/>
        <v/>
      </c>
      <c r="C118" s="49">
        <f>IF(D94="","-",+C117+1)</f>
        <v>2036</v>
      </c>
      <c r="D118" s="11">
        <f>IF(F117+SUM(E$100:E117)=D$93,F117,D$93-SUM(E$100:E117))</f>
        <v>0</v>
      </c>
      <c r="E118" s="55">
        <f t="shared" si="21"/>
        <v>0</v>
      </c>
      <c r="F118" s="54">
        <f t="shared" si="22"/>
        <v>0</v>
      </c>
      <c r="G118" s="54">
        <f t="shared" si="23"/>
        <v>0</v>
      </c>
      <c r="H118" s="110">
        <f t="shared" si="16"/>
        <v>0</v>
      </c>
      <c r="I118" s="119">
        <f t="shared" si="24"/>
        <v>0</v>
      </c>
      <c r="J118" s="53">
        <f t="shared" si="17"/>
        <v>0</v>
      </c>
      <c r="K118" s="53"/>
      <c r="L118" s="112"/>
      <c r="M118" s="53">
        <f t="shared" si="18"/>
        <v>0</v>
      </c>
      <c r="N118" s="112"/>
      <c r="O118" s="53">
        <f t="shared" si="19"/>
        <v>0</v>
      </c>
      <c r="P118" s="53">
        <f t="shared" si="20"/>
        <v>0</v>
      </c>
    </row>
    <row r="119" spans="2:16" ht="12.5">
      <c r="B119" t="str">
        <f t="shared" si="15"/>
        <v/>
      </c>
      <c r="C119" s="49">
        <f>IF(D94="","-",+C118+1)</f>
        <v>2037</v>
      </c>
      <c r="D119" s="11">
        <f>IF(F118+SUM(E$100:E118)=D$93,F118,D$93-SUM(E$100:E118))</f>
        <v>0</v>
      </c>
      <c r="E119" s="55">
        <f t="shared" si="21"/>
        <v>0</v>
      </c>
      <c r="F119" s="54">
        <f t="shared" si="22"/>
        <v>0</v>
      </c>
      <c r="G119" s="54">
        <f t="shared" si="23"/>
        <v>0</v>
      </c>
      <c r="H119" s="110">
        <f t="shared" si="16"/>
        <v>0</v>
      </c>
      <c r="I119" s="119">
        <f t="shared" si="24"/>
        <v>0</v>
      </c>
      <c r="J119" s="53">
        <f t="shared" si="17"/>
        <v>0</v>
      </c>
      <c r="K119" s="53"/>
      <c r="L119" s="112"/>
      <c r="M119" s="53">
        <f t="shared" si="18"/>
        <v>0</v>
      </c>
      <c r="N119" s="112"/>
      <c r="O119" s="53">
        <f t="shared" si="19"/>
        <v>0</v>
      </c>
      <c r="P119" s="53">
        <f t="shared" si="20"/>
        <v>0</v>
      </c>
    </row>
    <row r="120" spans="2:16" ht="12.5">
      <c r="B120" t="str">
        <f t="shared" si="15"/>
        <v/>
      </c>
      <c r="C120" s="49">
        <f>IF(D94="","-",+C119+1)</f>
        <v>2038</v>
      </c>
      <c r="D120" s="11">
        <f>IF(F119+SUM(E$100:E119)=D$93,F119,D$93-SUM(E$100:E119))</f>
        <v>0</v>
      </c>
      <c r="E120" s="55">
        <f t="shared" si="21"/>
        <v>0</v>
      </c>
      <c r="F120" s="54">
        <f t="shared" si="22"/>
        <v>0</v>
      </c>
      <c r="G120" s="54">
        <f t="shared" si="23"/>
        <v>0</v>
      </c>
      <c r="H120" s="110">
        <f t="shared" si="16"/>
        <v>0</v>
      </c>
      <c r="I120" s="119">
        <f t="shared" si="24"/>
        <v>0</v>
      </c>
      <c r="J120" s="53">
        <f t="shared" si="17"/>
        <v>0</v>
      </c>
      <c r="K120" s="53"/>
      <c r="L120" s="112"/>
      <c r="M120" s="53">
        <f t="shared" si="18"/>
        <v>0</v>
      </c>
      <c r="N120" s="112"/>
      <c r="O120" s="53">
        <f t="shared" si="19"/>
        <v>0</v>
      </c>
      <c r="P120" s="53">
        <f t="shared" si="20"/>
        <v>0</v>
      </c>
    </row>
    <row r="121" spans="2:16" ht="12.5">
      <c r="B121" t="str">
        <f t="shared" si="15"/>
        <v/>
      </c>
      <c r="C121" s="49">
        <f>IF(D94="","-",+C120+1)</f>
        <v>2039</v>
      </c>
      <c r="D121" s="11">
        <f>IF(F120+SUM(E$100:E120)=D$93,F120,D$93-SUM(E$100:E120))</f>
        <v>0</v>
      </c>
      <c r="E121" s="55">
        <f t="shared" si="21"/>
        <v>0</v>
      </c>
      <c r="F121" s="54">
        <f t="shared" si="22"/>
        <v>0</v>
      </c>
      <c r="G121" s="54">
        <f t="shared" si="23"/>
        <v>0</v>
      </c>
      <c r="H121" s="110">
        <f t="shared" si="16"/>
        <v>0</v>
      </c>
      <c r="I121" s="119">
        <f t="shared" si="24"/>
        <v>0</v>
      </c>
      <c r="J121" s="53">
        <f t="shared" si="17"/>
        <v>0</v>
      </c>
      <c r="K121" s="53"/>
      <c r="L121" s="112"/>
      <c r="M121" s="53">
        <f t="shared" si="18"/>
        <v>0</v>
      </c>
      <c r="N121" s="112"/>
      <c r="O121" s="53">
        <f t="shared" si="19"/>
        <v>0</v>
      </c>
      <c r="P121" s="53">
        <f t="shared" si="20"/>
        <v>0</v>
      </c>
    </row>
    <row r="122" spans="2:16" ht="12.5">
      <c r="B122" t="str">
        <f t="shared" si="15"/>
        <v/>
      </c>
      <c r="C122" s="49">
        <f>IF(D94="","-",+C121+1)</f>
        <v>2040</v>
      </c>
      <c r="D122" s="11">
        <f>IF(F121+SUM(E$100:E121)=D$93,F121,D$93-SUM(E$100:E121))</f>
        <v>0</v>
      </c>
      <c r="E122" s="55">
        <f t="shared" si="21"/>
        <v>0</v>
      </c>
      <c r="F122" s="54">
        <f t="shared" si="22"/>
        <v>0</v>
      </c>
      <c r="G122" s="54">
        <f t="shared" si="23"/>
        <v>0</v>
      </c>
      <c r="H122" s="110">
        <f t="shared" si="16"/>
        <v>0</v>
      </c>
      <c r="I122" s="119">
        <f t="shared" si="24"/>
        <v>0</v>
      </c>
      <c r="J122" s="53">
        <f t="shared" si="17"/>
        <v>0</v>
      </c>
      <c r="K122" s="53"/>
      <c r="L122" s="112"/>
      <c r="M122" s="53">
        <f t="shared" si="18"/>
        <v>0</v>
      </c>
      <c r="N122" s="112"/>
      <c r="O122" s="53">
        <f t="shared" si="19"/>
        <v>0</v>
      </c>
      <c r="P122" s="53">
        <f t="shared" si="20"/>
        <v>0</v>
      </c>
    </row>
    <row r="123" spans="2:16" ht="12.5">
      <c r="B123" t="str">
        <f t="shared" si="15"/>
        <v/>
      </c>
      <c r="C123" s="49">
        <f>IF(D94="","-",+C122+1)</f>
        <v>2041</v>
      </c>
      <c r="D123" s="11">
        <f>IF(F122+SUM(E$100:E122)=D$93,F122,D$93-SUM(E$100:E122))</f>
        <v>0</v>
      </c>
      <c r="E123" s="55">
        <f t="shared" si="21"/>
        <v>0</v>
      </c>
      <c r="F123" s="54">
        <f t="shared" si="22"/>
        <v>0</v>
      </c>
      <c r="G123" s="54">
        <f t="shared" si="23"/>
        <v>0</v>
      </c>
      <c r="H123" s="110">
        <f t="shared" si="16"/>
        <v>0</v>
      </c>
      <c r="I123" s="119">
        <f t="shared" si="24"/>
        <v>0</v>
      </c>
      <c r="J123" s="53">
        <f t="shared" si="17"/>
        <v>0</v>
      </c>
      <c r="K123" s="53"/>
      <c r="L123" s="112"/>
      <c r="M123" s="53">
        <f t="shared" si="18"/>
        <v>0</v>
      </c>
      <c r="N123" s="112"/>
      <c r="O123" s="53">
        <f t="shared" si="19"/>
        <v>0</v>
      </c>
      <c r="P123" s="53">
        <f t="shared" si="20"/>
        <v>0</v>
      </c>
    </row>
    <row r="124" spans="2:16" ht="12.5">
      <c r="B124" t="str">
        <f t="shared" si="15"/>
        <v/>
      </c>
      <c r="C124" s="49">
        <f>IF(D94="","-",+C123+1)</f>
        <v>2042</v>
      </c>
      <c r="D124" s="11">
        <f>IF(F123+SUM(E$100:E123)=D$93,F123,D$93-SUM(E$100:E123))</f>
        <v>0</v>
      </c>
      <c r="E124" s="55">
        <f t="shared" si="21"/>
        <v>0</v>
      </c>
      <c r="F124" s="54">
        <f t="shared" si="22"/>
        <v>0</v>
      </c>
      <c r="G124" s="54">
        <f t="shared" si="23"/>
        <v>0</v>
      </c>
      <c r="H124" s="110">
        <f t="shared" si="16"/>
        <v>0</v>
      </c>
      <c r="I124" s="119">
        <f t="shared" si="24"/>
        <v>0</v>
      </c>
      <c r="J124" s="53">
        <f t="shared" si="17"/>
        <v>0</v>
      </c>
      <c r="K124" s="53"/>
      <c r="L124" s="112"/>
      <c r="M124" s="53">
        <f t="shared" si="18"/>
        <v>0</v>
      </c>
      <c r="N124" s="112"/>
      <c r="O124" s="53">
        <f t="shared" si="19"/>
        <v>0</v>
      </c>
      <c r="P124" s="53">
        <f t="shared" si="20"/>
        <v>0</v>
      </c>
    </row>
    <row r="125" spans="2:16" ht="12.5">
      <c r="B125" t="str">
        <f t="shared" si="15"/>
        <v/>
      </c>
      <c r="C125" s="49">
        <f>IF(D94="","-",+C124+1)</f>
        <v>2043</v>
      </c>
      <c r="D125" s="11">
        <f>IF(F124+SUM(E$100:E124)=D$93,F124,D$93-SUM(E$100:E124))</f>
        <v>0</v>
      </c>
      <c r="E125" s="55">
        <f t="shared" si="21"/>
        <v>0</v>
      </c>
      <c r="F125" s="54">
        <f t="shared" si="22"/>
        <v>0</v>
      </c>
      <c r="G125" s="54">
        <f t="shared" si="23"/>
        <v>0</v>
      </c>
      <c r="H125" s="110">
        <f t="shared" si="16"/>
        <v>0</v>
      </c>
      <c r="I125" s="119">
        <f t="shared" si="24"/>
        <v>0</v>
      </c>
      <c r="J125" s="53">
        <f t="shared" si="17"/>
        <v>0</v>
      </c>
      <c r="K125" s="53"/>
      <c r="L125" s="112"/>
      <c r="M125" s="53">
        <f t="shared" si="18"/>
        <v>0</v>
      </c>
      <c r="N125" s="112"/>
      <c r="O125" s="53">
        <f t="shared" si="19"/>
        <v>0</v>
      </c>
      <c r="P125" s="53">
        <f t="shared" si="20"/>
        <v>0</v>
      </c>
    </row>
    <row r="126" spans="2:16" ht="12.5">
      <c r="B126" t="str">
        <f t="shared" si="15"/>
        <v/>
      </c>
      <c r="C126" s="49">
        <f>IF(D94="","-",+C125+1)</f>
        <v>2044</v>
      </c>
      <c r="D126" s="11">
        <f>IF(F125+SUM(E$100:E125)=D$93,F125,D$93-SUM(E$100:E125))</f>
        <v>0</v>
      </c>
      <c r="E126" s="55">
        <f t="shared" si="21"/>
        <v>0</v>
      </c>
      <c r="F126" s="54">
        <f t="shared" si="22"/>
        <v>0</v>
      </c>
      <c r="G126" s="54">
        <f t="shared" si="23"/>
        <v>0</v>
      </c>
      <c r="H126" s="110">
        <f t="shared" si="16"/>
        <v>0</v>
      </c>
      <c r="I126" s="119">
        <f t="shared" si="24"/>
        <v>0</v>
      </c>
      <c r="J126" s="53">
        <f t="shared" si="17"/>
        <v>0</v>
      </c>
      <c r="K126" s="53"/>
      <c r="L126" s="112"/>
      <c r="M126" s="53">
        <f t="shared" si="18"/>
        <v>0</v>
      </c>
      <c r="N126" s="112"/>
      <c r="O126" s="53">
        <f t="shared" si="19"/>
        <v>0</v>
      </c>
      <c r="P126" s="53">
        <f t="shared" si="20"/>
        <v>0</v>
      </c>
    </row>
    <row r="127" spans="2:16" ht="12.5">
      <c r="B127" t="str">
        <f t="shared" si="15"/>
        <v/>
      </c>
      <c r="C127" s="49">
        <f>IF(D94="","-",+C126+1)</f>
        <v>2045</v>
      </c>
      <c r="D127" s="11">
        <f>IF(F126+SUM(E$100:E126)=D$93,F126,D$93-SUM(E$100:E126))</f>
        <v>0</v>
      </c>
      <c r="E127" s="55">
        <f t="shared" si="21"/>
        <v>0</v>
      </c>
      <c r="F127" s="54">
        <f t="shared" si="22"/>
        <v>0</v>
      </c>
      <c r="G127" s="54">
        <f t="shared" si="23"/>
        <v>0</v>
      </c>
      <c r="H127" s="110">
        <f t="shared" si="16"/>
        <v>0</v>
      </c>
      <c r="I127" s="119">
        <f t="shared" si="24"/>
        <v>0</v>
      </c>
      <c r="J127" s="53">
        <f t="shared" si="17"/>
        <v>0</v>
      </c>
      <c r="K127" s="53"/>
      <c r="L127" s="112"/>
      <c r="M127" s="53">
        <f t="shared" si="18"/>
        <v>0</v>
      </c>
      <c r="N127" s="112"/>
      <c r="O127" s="53">
        <f t="shared" si="19"/>
        <v>0</v>
      </c>
      <c r="P127" s="53">
        <f t="shared" si="20"/>
        <v>0</v>
      </c>
    </row>
    <row r="128" spans="2:16" ht="12.5">
      <c r="B128" t="str">
        <f t="shared" si="15"/>
        <v/>
      </c>
      <c r="C128" s="49">
        <f>IF(D94="","-",+C127+1)</f>
        <v>2046</v>
      </c>
      <c r="D128" s="11">
        <f>IF(F127+SUM(E$100:E127)=D$93,F127,D$93-SUM(E$100:E127))</f>
        <v>0</v>
      </c>
      <c r="E128" s="55">
        <f t="shared" si="21"/>
        <v>0</v>
      </c>
      <c r="F128" s="54">
        <f t="shared" si="22"/>
        <v>0</v>
      </c>
      <c r="G128" s="54">
        <f t="shared" si="23"/>
        <v>0</v>
      </c>
      <c r="H128" s="110">
        <f t="shared" si="16"/>
        <v>0</v>
      </c>
      <c r="I128" s="119">
        <f t="shared" si="24"/>
        <v>0</v>
      </c>
      <c r="J128" s="53">
        <f t="shared" si="17"/>
        <v>0</v>
      </c>
      <c r="K128" s="53"/>
      <c r="L128" s="112"/>
      <c r="M128" s="53">
        <f t="shared" si="18"/>
        <v>0</v>
      </c>
      <c r="N128" s="112"/>
      <c r="O128" s="53">
        <f t="shared" si="19"/>
        <v>0</v>
      </c>
      <c r="P128" s="53">
        <f t="shared" si="20"/>
        <v>0</v>
      </c>
    </row>
    <row r="129" spans="2:16" ht="12.5">
      <c r="B129" t="str">
        <f t="shared" si="15"/>
        <v/>
      </c>
      <c r="C129" s="49">
        <f>IF(D94="","-",+C128+1)</f>
        <v>2047</v>
      </c>
      <c r="D129" s="11">
        <f>IF(F128+SUM(E$100:E128)=D$93,F128,D$93-SUM(E$100:E128))</f>
        <v>0</v>
      </c>
      <c r="E129" s="55">
        <f t="shared" si="21"/>
        <v>0</v>
      </c>
      <c r="F129" s="54">
        <f t="shared" si="22"/>
        <v>0</v>
      </c>
      <c r="G129" s="54">
        <f t="shared" si="23"/>
        <v>0</v>
      </c>
      <c r="H129" s="110">
        <f t="shared" si="16"/>
        <v>0</v>
      </c>
      <c r="I129" s="119">
        <f t="shared" si="24"/>
        <v>0</v>
      </c>
      <c r="J129" s="53">
        <f t="shared" si="17"/>
        <v>0</v>
      </c>
      <c r="K129" s="53"/>
      <c r="L129" s="112"/>
      <c r="M129" s="53">
        <f t="shared" si="18"/>
        <v>0</v>
      </c>
      <c r="N129" s="112"/>
      <c r="O129" s="53">
        <f t="shared" si="19"/>
        <v>0</v>
      </c>
      <c r="P129" s="53">
        <f t="shared" si="20"/>
        <v>0</v>
      </c>
    </row>
    <row r="130" spans="2:16" ht="12.5">
      <c r="B130" t="str">
        <f t="shared" si="15"/>
        <v/>
      </c>
      <c r="C130" s="49">
        <f>IF(D94="","-",+C129+1)</f>
        <v>2048</v>
      </c>
      <c r="D130" s="11">
        <f>IF(F129+SUM(E$100:E129)=D$93,F129,D$93-SUM(E$100:E129))</f>
        <v>0</v>
      </c>
      <c r="E130" s="55">
        <f t="shared" si="21"/>
        <v>0</v>
      </c>
      <c r="F130" s="54">
        <f t="shared" si="22"/>
        <v>0</v>
      </c>
      <c r="G130" s="54">
        <f t="shared" si="23"/>
        <v>0</v>
      </c>
      <c r="H130" s="110">
        <f t="shared" si="16"/>
        <v>0</v>
      </c>
      <c r="I130" s="119">
        <f t="shared" si="24"/>
        <v>0</v>
      </c>
      <c r="J130" s="53">
        <f t="shared" si="17"/>
        <v>0</v>
      </c>
      <c r="K130" s="53"/>
      <c r="L130" s="112"/>
      <c r="M130" s="53">
        <f t="shared" si="18"/>
        <v>0</v>
      </c>
      <c r="N130" s="112"/>
      <c r="O130" s="53">
        <f t="shared" si="19"/>
        <v>0</v>
      </c>
      <c r="P130" s="53">
        <f t="shared" si="20"/>
        <v>0</v>
      </c>
    </row>
    <row r="131" spans="2:16" ht="12.5">
      <c r="B131" t="str">
        <f t="shared" si="15"/>
        <v/>
      </c>
      <c r="C131" s="49">
        <f>IF(D94="","-",+C130+1)</f>
        <v>2049</v>
      </c>
      <c r="D131" s="11">
        <f>IF(F130+SUM(E$100:E130)=D$93,F130,D$93-SUM(E$100:E130))</f>
        <v>0</v>
      </c>
      <c r="E131" s="55">
        <f t="shared" si="21"/>
        <v>0</v>
      </c>
      <c r="F131" s="54">
        <f t="shared" si="22"/>
        <v>0</v>
      </c>
      <c r="G131" s="54">
        <f t="shared" si="23"/>
        <v>0</v>
      </c>
      <c r="H131" s="110">
        <f t="shared" si="16"/>
        <v>0</v>
      </c>
      <c r="I131" s="119">
        <f t="shared" si="24"/>
        <v>0</v>
      </c>
      <c r="J131" s="53">
        <f t="shared" si="17"/>
        <v>0</v>
      </c>
      <c r="K131" s="53"/>
      <c r="L131" s="112"/>
      <c r="M131" s="53">
        <f t="shared" si="18"/>
        <v>0</v>
      </c>
      <c r="N131" s="112"/>
      <c r="O131" s="53">
        <f t="shared" si="19"/>
        <v>0</v>
      </c>
      <c r="P131" s="53">
        <f t="shared" si="20"/>
        <v>0</v>
      </c>
    </row>
    <row r="132" spans="2:16" ht="12.5">
      <c r="B132" t="str">
        <f t="shared" si="15"/>
        <v/>
      </c>
      <c r="C132" s="49">
        <f>IF(D94="","-",+C131+1)</f>
        <v>2050</v>
      </c>
      <c r="D132" s="11">
        <f>IF(F131+SUM(E$100:E131)=D$93,F131,D$93-SUM(E$100:E131))</f>
        <v>0</v>
      </c>
      <c r="E132" s="55">
        <f t="shared" si="21"/>
        <v>0</v>
      </c>
      <c r="F132" s="54">
        <f t="shared" ref="F132:F155" si="25">+D132-E132</f>
        <v>0</v>
      </c>
      <c r="G132" s="54">
        <f t="shared" ref="G132:G155" si="26">+(F132+D132)/2</f>
        <v>0</v>
      </c>
      <c r="H132" s="110">
        <f t="shared" si="16"/>
        <v>0</v>
      </c>
      <c r="I132" s="119">
        <f t="shared" si="24"/>
        <v>0</v>
      </c>
      <c r="J132" s="53">
        <f t="shared" ref="J132:J155" si="27">+I542-H542</f>
        <v>0</v>
      </c>
      <c r="K132" s="53"/>
      <c r="L132" s="112"/>
      <c r="M132" s="53">
        <f t="shared" ref="M132:M155" si="28">IF(L542&lt;&gt;0,+H542-L542,0)</f>
        <v>0</v>
      </c>
      <c r="N132" s="112"/>
      <c r="O132" s="53">
        <f t="shared" ref="O132:O155" si="29">IF(N542&lt;&gt;0,+I542-N542,0)</f>
        <v>0</v>
      </c>
      <c r="P132" s="53">
        <f t="shared" ref="P132:P155" si="30">+O542-M542</f>
        <v>0</v>
      </c>
    </row>
    <row r="133" spans="2:16" ht="12.5">
      <c r="B133" t="str">
        <f t="shared" si="15"/>
        <v/>
      </c>
      <c r="C133" s="49">
        <f>IF(D94="","-",+C132+1)</f>
        <v>2051</v>
      </c>
      <c r="D133" s="11">
        <f>IF(F132+SUM(E$100:E132)=D$93,F132,D$93-SUM(E$100:E132))</f>
        <v>0</v>
      </c>
      <c r="E133" s="55">
        <f t="shared" ref="E133:E155" si="31">IF(+J$97&lt;F132,J$97,D133)</f>
        <v>0</v>
      </c>
      <c r="F133" s="54">
        <f t="shared" si="25"/>
        <v>0</v>
      </c>
      <c r="G133" s="54">
        <f t="shared" si="26"/>
        <v>0</v>
      </c>
      <c r="H133" s="110">
        <f t="shared" si="16"/>
        <v>0</v>
      </c>
      <c r="I133" s="119">
        <f t="shared" si="24"/>
        <v>0</v>
      </c>
      <c r="J133" s="53">
        <f t="shared" si="27"/>
        <v>0</v>
      </c>
      <c r="K133" s="53"/>
      <c r="L133" s="112"/>
      <c r="M133" s="53">
        <f t="shared" si="28"/>
        <v>0</v>
      </c>
      <c r="N133" s="112"/>
      <c r="O133" s="53">
        <f t="shared" si="29"/>
        <v>0</v>
      </c>
      <c r="P133" s="53">
        <f t="shared" si="30"/>
        <v>0</v>
      </c>
    </row>
    <row r="134" spans="2:16" ht="12.5">
      <c r="B134" t="str">
        <f t="shared" si="15"/>
        <v/>
      </c>
      <c r="C134" s="49">
        <f>IF(D94="","-",+C133+1)</f>
        <v>2052</v>
      </c>
      <c r="D134" s="11">
        <f>IF(F133+SUM(E$100:E133)=D$93,F133,D$93-SUM(E$100:E133))</f>
        <v>0</v>
      </c>
      <c r="E134" s="55">
        <f t="shared" si="31"/>
        <v>0</v>
      </c>
      <c r="F134" s="54">
        <f t="shared" si="25"/>
        <v>0</v>
      </c>
      <c r="G134" s="54">
        <f t="shared" si="26"/>
        <v>0</v>
      </c>
      <c r="H134" s="110">
        <f t="shared" si="16"/>
        <v>0</v>
      </c>
      <c r="I134" s="119">
        <f t="shared" si="24"/>
        <v>0</v>
      </c>
      <c r="J134" s="53">
        <f t="shared" si="27"/>
        <v>0</v>
      </c>
      <c r="K134" s="53"/>
      <c r="L134" s="112"/>
      <c r="M134" s="53">
        <f t="shared" si="28"/>
        <v>0</v>
      </c>
      <c r="N134" s="112"/>
      <c r="O134" s="53">
        <f t="shared" si="29"/>
        <v>0</v>
      </c>
      <c r="P134" s="53">
        <f t="shared" si="30"/>
        <v>0</v>
      </c>
    </row>
    <row r="135" spans="2:16" ht="12.5">
      <c r="B135" t="str">
        <f t="shared" si="15"/>
        <v/>
      </c>
      <c r="C135" s="49">
        <f>IF(D94="","-",+C134+1)</f>
        <v>2053</v>
      </c>
      <c r="D135" s="11">
        <f>IF(F134+SUM(E$100:E134)=D$93,F134,D$93-SUM(E$100:E134))</f>
        <v>0</v>
      </c>
      <c r="E135" s="55">
        <f t="shared" si="31"/>
        <v>0</v>
      </c>
      <c r="F135" s="54">
        <f t="shared" si="25"/>
        <v>0</v>
      </c>
      <c r="G135" s="54">
        <f t="shared" si="26"/>
        <v>0</v>
      </c>
      <c r="H135" s="110">
        <f t="shared" si="16"/>
        <v>0</v>
      </c>
      <c r="I135" s="119">
        <f t="shared" si="24"/>
        <v>0</v>
      </c>
      <c r="J135" s="53">
        <f t="shared" si="27"/>
        <v>0</v>
      </c>
      <c r="K135" s="53"/>
      <c r="L135" s="112"/>
      <c r="M135" s="53">
        <f t="shared" si="28"/>
        <v>0</v>
      </c>
      <c r="N135" s="112"/>
      <c r="O135" s="53">
        <f t="shared" si="29"/>
        <v>0</v>
      </c>
      <c r="P135" s="53">
        <f t="shared" si="30"/>
        <v>0</v>
      </c>
    </row>
    <row r="136" spans="2:16" ht="12.5">
      <c r="B136" t="str">
        <f t="shared" si="15"/>
        <v/>
      </c>
      <c r="C136" s="49">
        <f>IF(D94="","-",+C135+1)</f>
        <v>2054</v>
      </c>
      <c r="D136" s="11">
        <f>IF(F135+SUM(E$100:E135)=D$93,F135,D$93-SUM(E$100:E135))</f>
        <v>0</v>
      </c>
      <c r="E136" s="55">
        <f t="shared" si="31"/>
        <v>0</v>
      </c>
      <c r="F136" s="54">
        <f t="shared" si="25"/>
        <v>0</v>
      </c>
      <c r="G136" s="54">
        <f t="shared" si="26"/>
        <v>0</v>
      </c>
      <c r="H136" s="110">
        <f t="shared" si="16"/>
        <v>0</v>
      </c>
      <c r="I136" s="119">
        <f t="shared" si="24"/>
        <v>0</v>
      </c>
      <c r="J136" s="53">
        <f t="shared" si="27"/>
        <v>0</v>
      </c>
      <c r="K136" s="53"/>
      <c r="L136" s="112"/>
      <c r="M136" s="53">
        <f t="shared" si="28"/>
        <v>0</v>
      </c>
      <c r="N136" s="112"/>
      <c r="O136" s="53">
        <f t="shared" si="29"/>
        <v>0</v>
      </c>
      <c r="P136" s="53">
        <f t="shared" si="30"/>
        <v>0</v>
      </c>
    </row>
    <row r="137" spans="2:16" ht="12.5">
      <c r="B137" t="str">
        <f t="shared" si="15"/>
        <v/>
      </c>
      <c r="C137" s="49">
        <f>IF(D94="","-",+C136+1)</f>
        <v>2055</v>
      </c>
      <c r="D137" s="11">
        <f>IF(F136+SUM(E$100:E136)=D$93,F136,D$93-SUM(E$100:E136))</f>
        <v>0</v>
      </c>
      <c r="E137" s="55">
        <f t="shared" si="31"/>
        <v>0</v>
      </c>
      <c r="F137" s="54">
        <f t="shared" si="25"/>
        <v>0</v>
      </c>
      <c r="G137" s="54">
        <f t="shared" si="26"/>
        <v>0</v>
      </c>
      <c r="H137" s="110">
        <f t="shared" si="16"/>
        <v>0</v>
      </c>
      <c r="I137" s="119">
        <f t="shared" si="24"/>
        <v>0</v>
      </c>
      <c r="J137" s="53">
        <f t="shared" si="27"/>
        <v>0</v>
      </c>
      <c r="K137" s="53"/>
      <c r="L137" s="112"/>
      <c r="M137" s="53">
        <f t="shared" si="28"/>
        <v>0</v>
      </c>
      <c r="N137" s="112"/>
      <c r="O137" s="53">
        <f t="shared" si="29"/>
        <v>0</v>
      </c>
      <c r="P137" s="53">
        <f t="shared" si="30"/>
        <v>0</v>
      </c>
    </row>
    <row r="138" spans="2:16" ht="12.5">
      <c r="B138" t="str">
        <f t="shared" si="15"/>
        <v/>
      </c>
      <c r="C138" s="49">
        <f>IF(D94="","-",+C137+1)</f>
        <v>2056</v>
      </c>
      <c r="D138" s="11">
        <f>IF(F137+SUM(E$100:E137)=D$93,F137,D$93-SUM(E$100:E137))</f>
        <v>0</v>
      </c>
      <c r="E138" s="55">
        <f t="shared" si="31"/>
        <v>0</v>
      </c>
      <c r="F138" s="54">
        <f t="shared" si="25"/>
        <v>0</v>
      </c>
      <c r="G138" s="54">
        <f t="shared" si="26"/>
        <v>0</v>
      </c>
      <c r="H138" s="110">
        <f t="shared" si="16"/>
        <v>0</v>
      </c>
      <c r="I138" s="119">
        <f t="shared" si="24"/>
        <v>0</v>
      </c>
      <c r="J138" s="53">
        <f t="shared" si="27"/>
        <v>0</v>
      </c>
      <c r="K138" s="53"/>
      <c r="L138" s="112"/>
      <c r="M138" s="53">
        <f t="shared" si="28"/>
        <v>0</v>
      </c>
      <c r="N138" s="112"/>
      <c r="O138" s="53">
        <f t="shared" si="29"/>
        <v>0</v>
      </c>
      <c r="P138" s="53">
        <f t="shared" si="30"/>
        <v>0</v>
      </c>
    </row>
    <row r="139" spans="2:16" ht="12.5">
      <c r="B139" t="str">
        <f t="shared" si="15"/>
        <v/>
      </c>
      <c r="C139" s="49">
        <f>IF(D94="","-",+C138+1)</f>
        <v>2057</v>
      </c>
      <c r="D139" s="11">
        <f>IF(F138+SUM(E$100:E138)=D$93,F138,D$93-SUM(E$100:E138))</f>
        <v>0</v>
      </c>
      <c r="E139" s="55">
        <f t="shared" si="31"/>
        <v>0</v>
      </c>
      <c r="F139" s="54">
        <f t="shared" si="25"/>
        <v>0</v>
      </c>
      <c r="G139" s="54">
        <f t="shared" si="26"/>
        <v>0</v>
      </c>
      <c r="H139" s="110">
        <f t="shared" si="16"/>
        <v>0</v>
      </c>
      <c r="I139" s="119">
        <f t="shared" si="24"/>
        <v>0</v>
      </c>
      <c r="J139" s="53">
        <f t="shared" si="27"/>
        <v>0</v>
      </c>
      <c r="K139" s="53"/>
      <c r="L139" s="112"/>
      <c r="M139" s="53">
        <f t="shared" si="28"/>
        <v>0</v>
      </c>
      <c r="N139" s="112"/>
      <c r="O139" s="53">
        <f t="shared" si="29"/>
        <v>0</v>
      </c>
      <c r="P139" s="53">
        <f t="shared" si="30"/>
        <v>0</v>
      </c>
    </row>
    <row r="140" spans="2:16" ht="12.5">
      <c r="B140" t="str">
        <f t="shared" si="15"/>
        <v/>
      </c>
      <c r="C140" s="49">
        <f>IF(D94="","-",+C139+1)</f>
        <v>2058</v>
      </c>
      <c r="D140" s="11">
        <f>IF(F139+SUM(E$100:E139)=D$93,F139,D$93-SUM(E$100:E139))</f>
        <v>0</v>
      </c>
      <c r="E140" s="55">
        <f t="shared" si="31"/>
        <v>0</v>
      </c>
      <c r="F140" s="54">
        <f t="shared" si="25"/>
        <v>0</v>
      </c>
      <c r="G140" s="54">
        <f t="shared" si="26"/>
        <v>0</v>
      </c>
      <c r="H140" s="110">
        <f t="shared" si="16"/>
        <v>0</v>
      </c>
      <c r="I140" s="119">
        <f t="shared" si="24"/>
        <v>0</v>
      </c>
      <c r="J140" s="53">
        <f t="shared" si="27"/>
        <v>0</v>
      </c>
      <c r="K140" s="53"/>
      <c r="L140" s="112"/>
      <c r="M140" s="53">
        <f t="shared" si="28"/>
        <v>0</v>
      </c>
      <c r="N140" s="112"/>
      <c r="O140" s="53">
        <f t="shared" si="29"/>
        <v>0</v>
      </c>
      <c r="P140" s="53">
        <f t="shared" si="30"/>
        <v>0</v>
      </c>
    </row>
    <row r="141" spans="2:16" ht="12.5">
      <c r="B141" t="str">
        <f t="shared" si="15"/>
        <v/>
      </c>
      <c r="C141" s="49">
        <f>IF(D94="","-",+C140+1)</f>
        <v>2059</v>
      </c>
      <c r="D141" s="11">
        <f>IF(F140+SUM(E$100:E140)=D$93,F140,D$93-SUM(E$100:E140))</f>
        <v>0</v>
      </c>
      <c r="E141" s="55">
        <f t="shared" si="31"/>
        <v>0</v>
      </c>
      <c r="F141" s="54">
        <f t="shared" si="25"/>
        <v>0</v>
      </c>
      <c r="G141" s="54">
        <f t="shared" si="26"/>
        <v>0</v>
      </c>
      <c r="H141" s="110">
        <f t="shared" si="16"/>
        <v>0</v>
      </c>
      <c r="I141" s="119">
        <f t="shared" si="24"/>
        <v>0</v>
      </c>
      <c r="J141" s="53">
        <f t="shared" si="27"/>
        <v>0</v>
      </c>
      <c r="K141" s="53"/>
      <c r="L141" s="112"/>
      <c r="M141" s="53">
        <f t="shared" si="28"/>
        <v>0</v>
      </c>
      <c r="N141" s="112"/>
      <c r="O141" s="53">
        <f t="shared" si="29"/>
        <v>0</v>
      </c>
      <c r="P141" s="53">
        <f t="shared" si="30"/>
        <v>0</v>
      </c>
    </row>
    <row r="142" spans="2:16" ht="12.5">
      <c r="B142" t="str">
        <f t="shared" si="15"/>
        <v/>
      </c>
      <c r="C142" s="49">
        <f>IF(D94="","-",+C141+1)</f>
        <v>2060</v>
      </c>
      <c r="D142" s="11">
        <f>IF(F141+SUM(E$100:E141)=D$93,F141,D$93-SUM(E$100:E141))</f>
        <v>0</v>
      </c>
      <c r="E142" s="55">
        <f t="shared" si="31"/>
        <v>0</v>
      </c>
      <c r="F142" s="54">
        <f t="shared" si="25"/>
        <v>0</v>
      </c>
      <c r="G142" s="54">
        <f t="shared" si="26"/>
        <v>0</v>
      </c>
      <c r="H142" s="110">
        <f t="shared" si="16"/>
        <v>0</v>
      </c>
      <c r="I142" s="119">
        <f t="shared" si="24"/>
        <v>0</v>
      </c>
      <c r="J142" s="53">
        <f t="shared" si="27"/>
        <v>0</v>
      </c>
      <c r="K142" s="53"/>
      <c r="L142" s="112"/>
      <c r="M142" s="53">
        <f t="shared" si="28"/>
        <v>0</v>
      </c>
      <c r="N142" s="112"/>
      <c r="O142" s="53">
        <f t="shared" si="29"/>
        <v>0</v>
      </c>
      <c r="P142" s="53">
        <f t="shared" si="30"/>
        <v>0</v>
      </c>
    </row>
    <row r="143" spans="2:16" ht="12.5">
      <c r="B143" t="str">
        <f t="shared" si="15"/>
        <v/>
      </c>
      <c r="C143" s="49">
        <f>IF(D94="","-",+C142+1)</f>
        <v>2061</v>
      </c>
      <c r="D143" s="11">
        <f>IF(F142+SUM(E$100:E142)=D$93,F142,D$93-SUM(E$100:E142))</f>
        <v>0</v>
      </c>
      <c r="E143" s="55">
        <f t="shared" si="31"/>
        <v>0</v>
      </c>
      <c r="F143" s="54">
        <f t="shared" si="25"/>
        <v>0</v>
      </c>
      <c r="G143" s="54">
        <f t="shared" si="26"/>
        <v>0</v>
      </c>
      <c r="H143" s="110">
        <f t="shared" si="16"/>
        <v>0</v>
      </c>
      <c r="I143" s="119">
        <f t="shared" si="24"/>
        <v>0</v>
      </c>
      <c r="J143" s="53">
        <f t="shared" si="27"/>
        <v>0</v>
      </c>
      <c r="K143" s="53"/>
      <c r="L143" s="112"/>
      <c r="M143" s="53">
        <f t="shared" si="28"/>
        <v>0</v>
      </c>
      <c r="N143" s="112"/>
      <c r="O143" s="53">
        <f t="shared" si="29"/>
        <v>0</v>
      </c>
      <c r="P143" s="53">
        <f t="shared" si="30"/>
        <v>0</v>
      </c>
    </row>
    <row r="144" spans="2:16" ht="12.5">
      <c r="B144" t="str">
        <f t="shared" si="15"/>
        <v/>
      </c>
      <c r="C144" s="49">
        <f>IF(D94="","-",+C143+1)</f>
        <v>2062</v>
      </c>
      <c r="D144" s="11">
        <f>IF(F143+SUM(E$100:E143)=D$93,F143,D$93-SUM(E$100:E143))</f>
        <v>0</v>
      </c>
      <c r="E144" s="55">
        <f t="shared" si="31"/>
        <v>0</v>
      </c>
      <c r="F144" s="54">
        <f t="shared" si="25"/>
        <v>0</v>
      </c>
      <c r="G144" s="54">
        <f t="shared" si="26"/>
        <v>0</v>
      </c>
      <c r="H144" s="110">
        <f t="shared" si="16"/>
        <v>0</v>
      </c>
      <c r="I144" s="119">
        <f t="shared" si="24"/>
        <v>0</v>
      </c>
      <c r="J144" s="53">
        <f t="shared" si="27"/>
        <v>0</v>
      </c>
      <c r="K144" s="53"/>
      <c r="L144" s="112"/>
      <c r="M144" s="53">
        <f t="shared" si="28"/>
        <v>0</v>
      </c>
      <c r="N144" s="112"/>
      <c r="O144" s="53">
        <f t="shared" si="29"/>
        <v>0</v>
      </c>
      <c r="P144" s="53">
        <f t="shared" si="30"/>
        <v>0</v>
      </c>
    </row>
    <row r="145" spans="2:16" ht="12.5">
      <c r="B145" t="str">
        <f t="shared" si="15"/>
        <v/>
      </c>
      <c r="C145" s="49">
        <f>IF(D94="","-",+C144+1)</f>
        <v>2063</v>
      </c>
      <c r="D145" s="11">
        <f>IF(F144+SUM(E$100:E144)=D$93,F144,D$93-SUM(E$100:E144))</f>
        <v>0</v>
      </c>
      <c r="E145" s="55">
        <f t="shared" si="31"/>
        <v>0</v>
      </c>
      <c r="F145" s="54">
        <f t="shared" si="25"/>
        <v>0</v>
      </c>
      <c r="G145" s="54">
        <f t="shared" si="26"/>
        <v>0</v>
      </c>
      <c r="H145" s="110">
        <f t="shared" si="16"/>
        <v>0</v>
      </c>
      <c r="I145" s="119">
        <f t="shared" si="24"/>
        <v>0</v>
      </c>
      <c r="J145" s="53">
        <f t="shared" si="27"/>
        <v>0</v>
      </c>
      <c r="K145" s="53"/>
      <c r="L145" s="112"/>
      <c r="M145" s="53">
        <f t="shared" si="28"/>
        <v>0</v>
      </c>
      <c r="N145" s="112"/>
      <c r="O145" s="53">
        <f t="shared" si="29"/>
        <v>0</v>
      </c>
      <c r="P145" s="53">
        <f t="shared" si="30"/>
        <v>0</v>
      </c>
    </row>
    <row r="146" spans="2:16" ht="12.5">
      <c r="B146" t="str">
        <f t="shared" si="15"/>
        <v/>
      </c>
      <c r="C146" s="49">
        <f>IF(D94="","-",+C145+1)</f>
        <v>2064</v>
      </c>
      <c r="D146" s="11">
        <f>IF(F145+SUM(E$100:E145)=D$93,F145,D$93-SUM(E$100:E145))</f>
        <v>0</v>
      </c>
      <c r="E146" s="55">
        <f t="shared" si="31"/>
        <v>0</v>
      </c>
      <c r="F146" s="54">
        <f t="shared" si="25"/>
        <v>0</v>
      </c>
      <c r="G146" s="54">
        <f t="shared" si="26"/>
        <v>0</v>
      </c>
      <c r="H146" s="110">
        <f t="shared" si="16"/>
        <v>0</v>
      </c>
      <c r="I146" s="119">
        <f t="shared" si="24"/>
        <v>0</v>
      </c>
      <c r="J146" s="53">
        <f t="shared" si="27"/>
        <v>0</v>
      </c>
      <c r="K146" s="53"/>
      <c r="L146" s="112"/>
      <c r="M146" s="53">
        <f t="shared" si="28"/>
        <v>0</v>
      </c>
      <c r="N146" s="112"/>
      <c r="O146" s="53">
        <f t="shared" si="29"/>
        <v>0</v>
      </c>
      <c r="P146" s="53">
        <f t="shared" si="30"/>
        <v>0</v>
      </c>
    </row>
    <row r="147" spans="2:16" ht="12.5">
      <c r="B147" t="str">
        <f t="shared" si="15"/>
        <v/>
      </c>
      <c r="C147" s="49">
        <f>IF(D94="","-",+C146+1)</f>
        <v>2065</v>
      </c>
      <c r="D147" s="11">
        <f>IF(F146+SUM(E$100:E146)=D$93,F146,D$93-SUM(E$100:E146))</f>
        <v>0</v>
      </c>
      <c r="E147" s="55">
        <f t="shared" si="31"/>
        <v>0</v>
      </c>
      <c r="F147" s="54">
        <f t="shared" si="25"/>
        <v>0</v>
      </c>
      <c r="G147" s="54">
        <f t="shared" si="26"/>
        <v>0</v>
      </c>
      <c r="H147" s="110">
        <f t="shared" si="16"/>
        <v>0</v>
      </c>
      <c r="I147" s="119">
        <f t="shared" si="24"/>
        <v>0</v>
      </c>
      <c r="J147" s="53">
        <f t="shared" si="27"/>
        <v>0</v>
      </c>
      <c r="K147" s="53"/>
      <c r="L147" s="112"/>
      <c r="M147" s="53">
        <f t="shared" si="28"/>
        <v>0</v>
      </c>
      <c r="N147" s="112"/>
      <c r="O147" s="53">
        <f t="shared" si="29"/>
        <v>0</v>
      </c>
      <c r="P147" s="53">
        <f t="shared" si="30"/>
        <v>0</v>
      </c>
    </row>
    <row r="148" spans="2:16" ht="12.5">
      <c r="B148" t="str">
        <f t="shared" si="15"/>
        <v/>
      </c>
      <c r="C148" s="49">
        <f>IF(D94="","-",+C147+1)</f>
        <v>2066</v>
      </c>
      <c r="D148" s="11">
        <f>IF(F147+SUM(E$100:E147)=D$93,F147,D$93-SUM(E$100:E147))</f>
        <v>0</v>
      </c>
      <c r="E148" s="55">
        <f t="shared" si="31"/>
        <v>0</v>
      </c>
      <c r="F148" s="54">
        <f t="shared" si="25"/>
        <v>0</v>
      </c>
      <c r="G148" s="54">
        <f t="shared" si="26"/>
        <v>0</v>
      </c>
      <c r="H148" s="110">
        <f t="shared" si="16"/>
        <v>0</v>
      </c>
      <c r="I148" s="119">
        <f t="shared" si="24"/>
        <v>0</v>
      </c>
      <c r="J148" s="53">
        <f t="shared" si="27"/>
        <v>0</v>
      </c>
      <c r="K148" s="53"/>
      <c r="L148" s="112"/>
      <c r="M148" s="53">
        <f t="shared" si="28"/>
        <v>0</v>
      </c>
      <c r="N148" s="112"/>
      <c r="O148" s="53">
        <f t="shared" si="29"/>
        <v>0</v>
      </c>
      <c r="P148" s="53">
        <f t="shared" si="30"/>
        <v>0</v>
      </c>
    </row>
    <row r="149" spans="2:16" ht="12.5">
      <c r="B149" t="str">
        <f t="shared" si="15"/>
        <v/>
      </c>
      <c r="C149" s="49">
        <f>IF(D94="","-",+C148+1)</f>
        <v>2067</v>
      </c>
      <c r="D149" s="11">
        <f>IF(F148+SUM(E$100:E148)=D$93,F148,D$93-SUM(E$100:E148))</f>
        <v>0</v>
      </c>
      <c r="E149" s="55">
        <f t="shared" si="31"/>
        <v>0</v>
      </c>
      <c r="F149" s="54">
        <f t="shared" si="25"/>
        <v>0</v>
      </c>
      <c r="G149" s="54">
        <f t="shared" si="26"/>
        <v>0</v>
      </c>
      <c r="H149" s="110">
        <f t="shared" si="16"/>
        <v>0</v>
      </c>
      <c r="I149" s="119">
        <f t="shared" si="24"/>
        <v>0</v>
      </c>
      <c r="J149" s="53">
        <f t="shared" si="27"/>
        <v>0</v>
      </c>
      <c r="K149" s="53"/>
      <c r="L149" s="112"/>
      <c r="M149" s="53">
        <f t="shared" si="28"/>
        <v>0</v>
      </c>
      <c r="N149" s="112"/>
      <c r="O149" s="53">
        <f t="shared" si="29"/>
        <v>0</v>
      </c>
      <c r="P149" s="53">
        <f t="shared" si="30"/>
        <v>0</v>
      </c>
    </row>
    <row r="150" spans="2:16" ht="12.5">
      <c r="B150" t="str">
        <f t="shared" si="15"/>
        <v/>
      </c>
      <c r="C150" s="49">
        <f>IF(D94="","-",+C149+1)</f>
        <v>2068</v>
      </c>
      <c r="D150" s="11">
        <f>IF(F149+SUM(E$100:E149)=D$93,F149,D$93-SUM(E$100:E149))</f>
        <v>0</v>
      </c>
      <c r="E150" s="55">
        <f t="shared" si="31"/>
        <v>0</v>
      </c>
      <c r="F150" s="54">
        <f t="shared" si="25"/>
        <v>0</v>
      </c>
      <c r="G150" s="54">
        <f t="shared" si="26"/>
        <v>0</v>
      </c>
      <c r="H150" s="110">
        <f t="shared" si="16"/>
        <v>0</v>
      </c>
      <c r="I150" s="119">
        <f t="shared" si="24"/>
        <v>0</v>
      </c>
      <c r="J150" s="53">
        <f t="shared" si="27"/>
        <v>0</v>
      </c>
      <c r="K150" s="53"/>
      <c r="L150" s="112"/>
      <c r="M150" s="53">
        <f t="shared" si="28"/>
        <v>0</v>
      </c>
      <c r="N150" s="112"/>
      <c r="O150" s="53">
        <f t="shared" si="29"/>
        <v>0</v>
      </c>
      <c r="P150" s="53">
        <f t="shared" si="30"/>
        <v>0</v>
      </c>
    </row>
    <row r="151" spans="2:16" ht="12.5">
      <c r="B151" t="str">
        <f t="shared" si="15"/>
        <v/>
      </c>
      <c r="C151" s="49">
        <f>IF(D94="","-",+C150+1)</f>
        <v>2069</v>
      </c>
      <c r="D151" s="11">
        <f>IF(F150+SUM(E$100:E150)=D$93,F150,D$93-SUM(E$100:E150))</f>
        <v>0</v>
      </c>
      <c r="E151" s="55">
        <f t="shared" si="31"/>
        <v>0</v>
      </c>
      <c r="F151" s="54">
        <f t="shared" si="25"/>
        <v>0</v>
      </c>
      <c r="G151" s="54">
        <f t="shared" si="26"/>
        <v>0</v>
      </c>
      <c r="H151" s="110">
        <f t="shared" si="16"/>
        <v>0</v>
      </c>
      <c r="I151" s="119">
        <f t="shared" si="24"/>
        <v>0</v>
      </c>
      <c r="J151" s="53">
        <f t="shared" si="27"/>
        <v>0</v>
      </c>
      <c r="K151" s="53"/>
      <c r="L151" s="112"/>
      <c r="M151" s="53">
        <f t="shared" si="28"/>
        <v>0</v>
      </c>
      <c r="N151" s="112"/>
      <c r="O151" s="53">
        <f t="shared" si="29"/>
        <v>0</v>
      </c>
      <c r="P151" s="53">
        <f t="shared" si="30"/>
        <v>0</v>
      </c>
    </row>
    <row r="152" spans="2:16" ht="12.5">
      <c r="B152" t="str">
        <f t="shared" si="15"/>
        <v/>
      </c>
      <c r="C152" s="49">
        <f>IF(D94="","-",+C151+1)</f>
        <v>2070</v>
      </c>
      <c r="D152" s="11">
        <f>IF(F151+SUM(E$100:E151)=D$93,F151,D$93-SUM(E$100:E151))</f>
        <v>0</v>
      </c>
      <c r="E152" s="55">
        <f t="shared" si="31"/>
        <v>0</v>
      </c>
      <c r="F152" s="54">
        <f t="shared" si="25"/>
        <v>0</v>
      </c>
      <c r="G152" s="54">
        <f t="shared" si="26"/>
        <v>0</v>
      </c>
      <c r="H152" s="110">
        <f t="shared" si="16"/>
        <v>0</v>
      </c>
      <c r="I152" s="119">
        <f t="shared" si="24"/>
        <v>0</v>
      </c>
      <c r="J152" s="53">
        <f t="shared" si="27"/>
        <v>0</v>
      </c>
      <c r="K152" s="53"/>
      <c r="L152" s="112"/>
      <c r="M152" s="53">
        <f t="shared" si="28"/>
        <v>0</v>
      </c>
      <c r="N152" s="112"/>
      <c r="O152" s="53">
        <f t="shared" si="29"/>
        <v>0</v>
      </c>
      <c r="P152" s="53">
        <f t="shared" si="30"/>
        <v>0</v>
      </c>
    </row>
    <row r="153" spans="2:16" ht="12.5">
      <c r="B153" t="str">
        <f t="shared" si="15"/>
        <v/>
      </c>
      <c r="C153" s="49">
        <f>IF(D94="","-",+C152+1)</f>
        <v>2071</v>
      </c>
      <c r="D153" s="11">
        <f>IF(F152+SUM(E$100:E152)=D$93,F152,D$93-SUM(E$100:E152))</f>
        <v>0</v>
      </c>
      <c r="E153" s="55">
        <f t="shared" si="31"/>
        <v>0</v>
      </c>
      <c r="F153" s="54">
        <f t="shared" si="25"/>
        <v>0</v>
      </c>
      <c r="G153" s="54">
        <f t="shared" si="26"/>
        <v>0</v>
      </c>
      <c r="H153" s="110">
        <f t="shared" si="16"/>
        <v>0</v>
      </c>
      <c r="I153" s="119">
        <f t="shared" si="24"/>
        <v>0</v>
      </c>
      <c r="J153" s="53">
        <f t="shared" si="27"/>
        <v>0</v>
      </c>
      <c r="K153" s="53"/>
      <c r="L153" s="112"/>
      <c r="M153" s="53">
        <f t="shared" si="28"/>
        <v>0</v>
      </c>
      <c r="N153" s="112"/>
      <c r="O153" s="53">
        <f t="shared" si="29"/>
        <v>0</v>
      </c>
      <c r="P153" s="53">
        <f t="shared" si="30"/>
        <v>0</v>
      </c>
    </row>
    <row r="154" spans="2:16" ht="12.5">
      <c r="B154" t="str">
        <f t="shared" si="15"/>
        <v/>
      </c>
      <c r="C154" s="49">
        <f>IF(D94="","-",+C153+1)</f>
        <v>2072</v>
      </c>
      <c r="D154" s="11">
        <f>IF(F153+SUM(E$100:E153)=D$93,F153,D$93-SUM(E$100:E153))</f>
        <v>0</v>
      </c>
      <c r="E154" s="55">
        <f t="shared" si="31"/>
        <v>0</v>
      </c>
      <c r="F154" s="54">
        <f t="shared" si="25"/>
        <v>0</v>
      </c>
      <c r="G154" s="54">
        <f t="shared" si="26"/>
        <v>0</v>
      </c>
      <c r="H154" s="110">
        <f t="shared" si="16"/>
        <v>0</v>
      </c>
      <c r="I154" s="119">
        <f t="shared" si="24"/>
        <v>0</v>
      </c>
      <c r="J154" s="53">
        <f t="shared" si="27"/>
        <v>0</v>
      </c>
      <c r="K154" s="53"/>
      <c r="L154" s="112"/>
      <c r="M154" s="53">
        <f t="shared" si="28"/>
        <v>0</v>
      </c>
      <c r="N154" s="112"/>
      <c r="O154" s="53">
        <f t="shared" si="29"/>
        <v>0</v>
      </c>
      <c r="P154" s="53">
        <f t="shared" si="30"/>
        <v>0</v>
      </c>
    </row>
    <row r="155" spans="2:16" ht="13" thickBot="1">
      <c r="B155" t="str">
        <f t="shared" si="15"/>
        <v/>
      </c>
      <c r="C155" s="58">
        <f>IF(D94="","-",+C154+1)</f>
        <v>2073</v>
      </c>
      <c r="D155" s="82">
        <f>IF(F154+SUM(E$100:E154)=D$93,F154,D$93-SUM(E$100:E154))</f>
        <v>0</v>
      </c>
      <c r="E155" s="60">
        <f t="shared" si="31"/>
        <v>0</v>
      </c>
      <c r="F155" s="59">
        <f t="shared" si="25"/>
        <v>0</v>
      </c>
      <c r="G155" s="59">
        <f t="shared" si="26"/>
        <v>0</v>
      </c>
      <c r="H155" s="120">
        <f t="shared" si="16"/>
        <v>0</v>
      </c>
      <c r="I155" s="121">
        <f t="shared" si="24"/>
        <v>0</v>
      </c>
      <c r="J155" s="63">
        <f t="shared" si="27"/>
        <v>0</v>
      </c>
      <c r="K155" s="53"/>
      <c r="L155" s="113"/>
      <c r="M155" s="63">
        <f t="shared" si="28"/>
        <v>0</v>
      </c>
      <c r="N155" s="113"/>
      <c r="O155" s="63">
        <f t="shared" si="29"/>
        <v>0</v>
      </c>
      <c r="P155" s="63">
        <f t="shared" si="30"/>
        <v>0</v>
      </c>
    </row>
    <row r="156" spans="2:16" ht="12.5">
      <c r="C156" s="11" t="s">
        <v>75</v>
      </c>
      <c r="D156" s="13"/>
      <c r="E156" s="13">
        <f>SUM(E100:E155)</f>
        <v>0</v>
      </c>
      <c r="F156" s="13"/>
      <c r="G156" s="13"/>
      <c r="H156" s="13">
        <f>SUM(H100:H155)</f>
        <v>0</v>
      </c>
      <c r="I156" s="13">
        <f>SUM(I100:I155)</f>
        <v>0</v>
      </c>
      <c r="J156" s="13">
        <f>SUM(J100:J155)</f>
        <v>0</v>
      </c>
      <c r="K156" s="13"/>
      <c r="L156" s="13"/>
      <c r="M156" s="13"/>
      <c r="N156" s="13"/>
      <c r="O156" s="13"/>
      <c r="P156" s="1"/>
    </row>
    <row r="157" spans="2:16" ht="12.5">
      <c r="C157" t="s">
        <v>90</v>
      </c>
      <c r="D157" s="2"/>
      <c r="E157" s="1"/>
      <c r="F157" s="1"/>
      <c r="G157" s="1"/>
      <c r="H157" s="1"/>
      <c r="I157" s="3"/>
      <c r="J157" s="3"/>
      <c r="K157" s="13"/>
      <c r="L157" s="3"/>
      <c r="M157" s="3"/>
      <c r="N157" s="3"/>
      <c r="O157" s="3"/>
      <c r="P157" s="1"/>
    </row>
    <row r="158" spans="2:16" ht="12.5">
      <c r="C158" s="83"/>
      <c r="D158" s="2"/>
      <c r="E158" s="1"/>
      <c r="F158" s="1"/>
      <c r="G158" s="1"/>
      <c r="H158" s="1"/>
      <c r="I158" s="3"/>
      <c r="J158" s="3"/>
      <c r="K158" s="13"/>
      <c r="L158" s="3"/>
      <c r="M158" s="3"/>
      <c r="N158" s="3"/>
      <c r="O158" s="3"/>
      <c r="P158" s="1"/>
    </row>
    <row r="159" spans="2:16" ht="13">
      <c r="C159" s="97" t="s">
        <v>130</v>
      </c>
      <c r="D159" s="2"/>
      <c r="E159" s="1"/>
      <c r="F159" s="1"/>
      <c r="G159" s="1"/>
      <c r="H159" s="1"/>
      <c r="I159" s="3"/>
      <c r="J159" s="3"/>
      <c r="K159" s="13"/>
      <c r="L159" s="3"/>
      <c r="M159" s="3"/>
      <c r="N159" s="3"/>
      <c r="O159" s="3"/>
      <c r="P159" s="1"/>
    </row>
    <row r="160" spans="2:16" ht="13">
      <c r="C160" s="25" t="s">
        <v>76</v>
      </c>
      <c r="D160" s="11"/>
      <c r="E160" s="11"/>
      <c r="F160" s="11"/>
      <c r="G160" s="11"/>
      <c r="H160" s="13"/>
      <c r="I160" s="13"/>
      <c r="J160" s="64"/>
      <c r="K160" s="64"/>
      <c r="L160" s="64"/>
      <c r="M160" s="64"/>
      <c r="N160" s="64"/>
      <c r="O160" s="64"/>
      <c r="P160" s="1"/>
    </row>
    <row r="161" spans="3:16" ht="13">
      <c r="C161" s="84" t="s">
        <v>77</v>
      </c>
      <c r="D161" s="11"/>
      <c r="E161" s="11"/>
      <c r="F161" s="11"/>
      <c r="G161" s="11"/>
      <c r="H161" s="13"/>
      <c r="I161" s="13"/>
      <c r="J161" s="64"/>
      <c r="K161" s="64"/>
      <c r="L161" s="64"/>
      <c r="M161" s="64"/>
      <c r="N161" s="64"/>
      <c r="O161" s="64"/>
      <c r="P161" s="1"/>
    </row>
    <row r="162" spans="3:16" ht="13">
      <c r="C162" s="84"/>
      <c r="D162" s="11"/>
      <c r="E162" s="11"/>
      <c r="F162" s="11"/>
      <c r="G162" s="11"/>
      <c r="H162" s="13"/>
      <c r="I162" s="13"/>
      <c r="J162" s="64"/>
      <c r="K162" s="64"/>
      <c r="L162" s="64"/>
      <c r="M162" s="64"/>
      <c r="N162" s="64"/>
      <c r="O162" s="64"/>
      <c r="P162" s="1"/>
    </row>
    <row r="163" spans="3:16" ht="17.5">
      <c r="C163" s="84"/>
      <c r="D163" s="11"/>
      <c r="E163" s="11"/>
      <c r="F163" s="11"/>
      <c r="G163" s="11"/>
      <c r="H163" s="13"/>
      <c r="I163" s="13"/>
      <c r="J163" s="64"/>
      <c r="K163" s="64"/>
      <c r="L163" s="64"/>
      <c r="M163" s="64"/>
      <c r="N163" s="64"/>
      <c r="P163" s="95" t="s">
        <v>129</v>
      </c>
    </row>
  </sheetData>
  <phoneticPr fontId="0" type="noConversion"/>
  <conditionalFormatting sqref="C17:C73">
    <cfRule type="cellIs" dxfId="1" priority="1" stopIfTrue="1" operator="equal">
      <formula>$I$10</formula>
    </cfRule>
  </conditionalFormatting>
  <conditionalFormatting sqref="C100:C155">
    <cfRule type="cellIs" dxfId="0"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9"/>
  <dimension ref="A1:U163"/>
  <sheetViews>
    <sheetView topLeftCell="F87" zoomScaleNormal="100" zoomScaleSheetLayoutView="90" workbookViewId="0">
      <selection activeCell="L111" sqref="L111:P114"/>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179687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1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t="str">
        <f>RIGHT(N3,3)</f>
        <v/>
      </c>
      <c r="P3" s="345">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72890.144685050924</v>
      </c>
      <c r="P5" s="1"/>
      <c r="R5" s="1"/>
      <c r="S5" s="1"/>
      <c r="T5" s="1"/>
      <c r="U5" s="1"/>
    </row>
    <row r="6" spans="1:21" ht="15.5">
      <c r="C6" s="6"/>
      <c r="D6" s="2"/>
      <c r="E6" s="1"/>
      <c r="F6" s="1"/>
      <c r="G6" s="1"/>
      <c r="H6" s="348"/>
      <c r="I6" s="348"/>
      <c r="J6" s="349"/>
      <c r="K6" s="22" t="s">
        <v>243</v>
      </c>
      <c r="L6" s="350"/>
      <c r="M6" s="1"/>
      <c r="N6" s="351">
        <f>VLOOKUP(I10,C17:I73,6)</f>
        <v>72890.144685050924</v>
      </c>
      <c r="O6" s="1"/>
      <c r="P6" s="1"/>
      <c r="R6" s="1"/>
      <c r="S6" s="1"/>
      <c r="T6" s="1"/>
      <c r="U6" s="1"/>
    </row>
    <row r="7" spans="1:21" ht="13.5" thickBot="1">
      <c r="C7" s="25" t="s">
        <v>46</v>
      </c>
      <c r="D7" s="96" t="s">
        <v>191</v>
      </c>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196</v>
      </c>
      <c r="E9" s="461" t="s">
        <v>312</v>
      </c>
      <c r="F9" s="31"/>
      <c r="G9" s="472" t="s">
        <v>327</v>
      </c>
      <c r="H9" s="31"/>
      <c r="I9" s="32"/>
      <c r="J9" s="33"/>
      <c r="P9" s="1"/>
      <c r="R9" s="1"/>
      <c r="S9" s="1"/>
      <c r="T9" s="1"/>
      <c r="U9" s="1"/>
    </row>
    <row r="10" spans="1:21" ht="13">
      <c r="C10" s="34" t="s">
        <v>49</v>
      </c>
      <c r="D10" s="355">
        <v>723818</v>
      </c>
      <c r="E10" s="1" t="s">
        <v>50</v>
      </c>
      <c r="G10" s="2"/>
      <c r="H10" s="2"/>
      <c r="I10" s="36">
        <f>+'OKT.WS.F.BPU.ATRR.Projected'!R101</f>
        <v>2026</v>
      </c>
      <c r="J10" s="33"/>
      <c r="K10" s="239" t="s">
        <v>51</v>
      </c>
      <c r="O10" s="1"/>
      <c r="P10" s="1"/>
      <c r="R10" s="1"/>
      <c r="S10" s="1"/>
      <c r="T10" s="1"/>
      <c r="U10" s="1"/>
    </row>
    <row r="11" spans="1:21" ht="12.5">
      <c r="C11" s="34" t="s">
        <v>52</v>
      </c>
      <c r="D11" s="37">
        <v>2010</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12</v>
      </c>
      <c r="E12" s="34" t="s">
        <v>55</v>
      </c>
      <c r="F12" s="2"/>
      <c r="I12" s="40">
        <f>'OKT.WS.F.BPU.ATRR.Projected'!$F$79</f>
        <v>0.1095320357910306</v>
      </c>
      <c r="J12" s="7"/>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c r="E14" s="1" t="s">
        <v>62</v>
      </c>
      <c r="F14" s="2"/>
      <c r="I14" s="356">
        <f>IF(D10=0,0,D10/D13)</f>
        <v>24127.266666666666</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363" t="s">
        <v>71</v>
      </c>
      <c r="H16" s="364" t="s">
        <v>72</v>
      </c>
      <c r="I16" s="46" t="s">
        <v>93</v>
      </c>
      <c r="J16" s="44" t="s">
        <v>73</v>
      </c>
      <c r="K16" s="365" t="s">
        <v>74</v>
      </c>
      <c r="L16" s="366" t="s">
        <v>74</v>
      </c>
      <c r="M16" s="365" t="s">
        <v>94</v>
      </c>
      <c r="N16" s="367" t="s">
        <v>94</v>
      </c>
      <c r="O16" s="365" t="s">
        <v>94</v>
      </c>
      <c r="P16" s="1"/>
      <c r="R16" s="1"/>
      <c r="S16" s="1"/>
      <c r="T16" s="1"/>
      <c r="U16" s="1"/>
    </row>
    <row r="17" spans="2:21" ht="12.5">
      <c r="B17" t="str">
        <f>IF(D17=F16,"","IU")</f>
        <v>IU</v>
      </c>
      <c r="C17" s="49">
        <f>IF(D11= "","-",D11)</f>
        <v>2010</v>
      </c>
      <c r="D17" s="368">
        <v>767749</v>
      </c>
      <c r="E17" s="369">
        <v>0</v>
      </c>
      <c r="F17" s="368">
        <v>767749</v>
      </c>
      <c r="G17" s="370">
        <v>92753.205799400443</v>
      </c>
      <c r="H17" s="371">
        <v>92753.205799400443</v>
      </c>
      <c r="I17" s="51">
        <f t="shared" ref="I17:I49" si="0">H17-G17</f>
        <v>0</v>
      </c>
      <c r="J17" s="51"/>
      <c r="K17" s="114">
        <f t="shared" ref="K17:K22" si="1">G17</f>
        <v>92753.205799400443</v>
      </c>
      <c r="L17" s="52">
        <f t="shared" ref="L17:L49" si="2">IF(K17&lt;&gt;0,+G17-K17,0)</f>
        <v>0</v>
      </c>
      <c r="M17" s="114">
        <f t="shared" ref="M17:M22" si="3">H17</f>
        <v>92753.205799400443</v>
      </c>
      <c r="N17" s="52">
        <f t="shared" ref="N17:N49" si="4">IF(M17&lt;&gt;0,+H17-M17,0)</f>
        <v>0</v>
      </c>
      <c r="O17" s="53">
        <f t="shared" ref="O17:O49" si="5">+N17-L17</f>
        <v>0</v>
      </c>
      <c r="P17" s="1"/>
      <c r="R17" s="1"/>
      <c r="S17" s="1"/>
      <c r="T17" s="1"/>
      <c r="U17" s="1"/>
    </row>
    <row r="18" spans="2:21" ht="12.5">
      <c r="B18" t="str">
        <f>IF(D18=F17,"","IU")</f>
        <v/>
      </c>
      <c r="C18" s="49">
        <f>IF(D11="","-",+C17+1)</f>
        <v>2011</v>
      </c>
      <c r="D18" s="372">
        <v>767749</v>
      </c>
      <c r="E18" s="370">
        <v>10981.365584860865</v>
      </c>
      <c r="F18" s="372">
        <v>756767.63441513909</v>
      </c>
      <c r="G18" s="370">
        <v>109365.67160279222</v>
      </c>
      <c r="H18" s="371">
        <v>109365.67160279222</v>
      </c>
      <c r="I18" s="51">
        <f t="shared" si="0"/>
        <v>0</v>
      </c>
      <c r="J18" s="51"/>
      <c r="K18" s="373">
        <f t="shared" si="1"/>
        <v>109365.67160279222</v>
      </c>
      <c r="L18" s="53">
        <f t="shared" si="2"/>
        <v>0</v>
      </c>
      <c r="M18" s="373">
        <f t="shared" si="3"/>
        <v>109365.67160279222</v>
      </c>
      <c r="N18" s="53">
        <f t="shared" si="4"/>
        <v>0</v>
      </c>
      <c r="O18" s="53">
        <f t="shared" si="5"/>
        <v>0</v>
      </c>
      <c r="P18" s="1"/>
      <c r="R18" s="1"/>
      <c r="S18" s="1"/>
      <c r="T18" s="1"/>
      <c r="U18" s="1"/>
    </row>
    <row r="19" spans="2:21" ht="12.5">
      <c r="B19" t="str">
        <f t="shared" ref="B19:B73" si="6">IF(D19=F18,"","IU")</f>
        <v/>
      </c>
      <c r="C19" s="49">
        <f>IF(D11="","-",+C18+1)</f>
        <v>2012</v>
      </c>
      <c r="D19" s="372">
        <v>756767.63441513909</v>
      </c>
      <c r="E19" s="370">
        <v>12221.81530625035</v>
      </c>
      <c r="F19" s="372">
        <v>744545.81910888874</v>
      </c>
      <c r="G19" s="370">
        <v>84179.959434377466</v>
      </c>
      <c r="H19" s="371">
        <v>84179.959434377466</v>
      </c>
      <c r="I19" s="51">
        <v>0</v>
      </c>
      <c r="J19" s="51"/>
      <c r="K19" s="373">
        <f t="shared" si="1"/>
        <v>84179.959434377466</v>
      </c>
      <c r="L19" s="53">
        <f t="shared" si="2"/>
        <v>0</v>
      </c>
      <c r="M19" s="373">
        <f t="shared" si="3"/>
        <v>84179.959434377466</v>
      </c>
      <c r="N19" s="53">
        <f t="shared" si="4"/>
        <v>0</v>
      </c>
      <c r="O19" s="53">
        <f t="shared" si="5"/>
        <v>0</v>
      </c>
      <c r="P19" s="1"/>
      <c r="R19" s="1"/>
      <c r="S19" s="1"/>
      <c r="T19" s="1"/>
      <c r="U19" s="1"/>
    </row>
    <row r="20" spans="2:21" ht="12.5">
      <c r="B20" t="str">
        <f t="shared" si="6"/>
        <v>IU</v>
      </c>
      <c r="C20" s="49">
        <f>IF(D11="","-",+C19+1)</f>
        <v>2013</v>
      </c>
      <c r="D20" s="372">
        <v>700614.81910888874</v>
      </c>
      <c r="E20" s="370">
        <v>12521.479662412485</v>
      </c>
      <c r="F20" s="372">
        <v>688093.33944647631</v>
      </c>
      <c r="G20" s="370">
        <v>87689.629791132116</v>
      </c>
      <c r="H20" s="371">
        <v>87689.629791132116</v>
      </c>
      <c r="I20" s="51">
        <v>0</v>
      </c>
      <c r="J20" s="51"/>
      <c r="K20" s="373">
        <f t="shared" si="1"/>
        <v>87689.629791132116</v>
      </c>
      <c r="L20" s="53">
        <f t="shared" ref="L20:L25" si="7">IF(K20&lt;&gt;0,+G20-K20,0)</f>
        <v>0</v>
      </c>
      <c r="M20" s="373">
        <f t="shared" si="3"/>
        <v>87689.629791132116</v>
      </c>
      <c r="N20" s="53">
        <f>IF(M20&lt;&gt;0,+H20-M20,0)</f>
        <v>0</v>
      </c>
      <c r="O20" s="53">
        <f>+N20-L20</f>
        <v>0</v>
      </c>
      <c r="P20" s="1"/>
      <c r="R20" s="1"/>
      <c r="S20" s="1"/>
      <c r="T20" s="1"/>
      <c r="U20" s="1"/>
    </row>
    <row r="21" spans="2:21" ht="12.5">
      <c r="B21" t="str">
        <f t="shared" si="6"/>
        <v/>
      </c>
      <c r="C21" s="49">
        <f>IF(D12="","-",+C20+1)</f>
        <v>2014</v>
      </c>
      <c r="D21" s="372">
        <v>688093.33944647631</v>
      </c>
      <c r="E21" s="370">
        <v>12521.479662412485</v>
      </c>
      <c r="F21" s="372">
        <v>675571.85978406388</v>
      </c>
      <c r="G21" s="370">
        <v>86852.845850246973</v>
      </c>
      <c r="H21" s="371">
        <v>86852.845850246973</v>
      </c>
      <c r="I21" s="51">
        <v>0</v>
      </c>
      <c r="J21" s="51"/>
      <c r="K21" s="373">
        <f t="shared" si="1"/>
        <v>86852.845850246973</v>
      </c>
      <c r="L21" s="53">
        <f t="shared" si="7"/>
        <v>0</v>
      </c>
      <c r="M21" s="373">
        <f t="shared" si="3"/>
        <v>86852.845850246973</v>
      </c>
      <c r="N21" s="53">
        <f>IF(M21&lt;&gt;0,+H21-M21,0)</f>
        <v>0</v>
      </c>
      <c r="O21" s="53">
        <f>+N21-L21</f>
        <v>0</v>
      </c>
      <c r="P21" s="1"/>
      <c r="R21" s="1"/>
      <c r="S21" s="1"/>
      <c r="T21" s="1"/>
      <c r="U21" s="1"/>
    </row>
    <row r="22" spans="2:21" ht="12.5">
      <c r="B22" t="str">
        <f t="shared" si="6"/>
        <v/>
      </c>
      <c r="C22" s="49">
        <f>IF(D11="","-",+C21+1)</f>
        <v>2015</v>
      </c>
      <c r="D22" s="372">
        <v>675571.85978406388</v>
      </c>
      <c r="E22" s="370">
        <v>12521.479662412485</v>
      </c>
      <c r="F22" s="372">
        <v>663050.38012165145</v>
      </c>
      <c r="G22" s="370">
        <v>80859.057608604737</v>
      </c>
      <c r="H22" s="371">
        <v>80859.057608604737</v>
      </c>
      <c r="I22" s="51">
        <f t="shared" si="0"/>
        <v>0</v>
      </c>
      <c r="J22" s="51"/>
      <c r="K22" s="373">
        <f t="shared" si="1"/>
        <v>80859.057608604737</v>
      </c>
      <c r="L22" s="53">
        <f t="shared" si="7"/>
        <v>0</v>
      </c>
      <c r="M22" s="373">
        <f t="shared" si="3"/>
        <v>80859.057608604737</v>
      </c>
      <c r="N22" s="53">
        <f>IF(M22&lt;&gt;0,+H22-M22,0)</f>
        <v>0</v>
      </c>
      <c r="O22" s="53">
        <f>+N22-L22</f>
        <v>0</v>
      </c>
      <c r="P22" s="1"/>
      <c r="R22" s="1"/>
      <c r="S22" s="1"/>
      <c r="T22" s="1"/>
      <c r="U22" s="1"/>
    </row>
    <row r="23" spans="2:21" ht="12.5">
      <c r="B23" t="str">
        <f t="shared" si="6"/>
        <v/>
      </c>
      <c r="C23" s="49">
        <f>IF(D11="","-",+C22+1)</f>
        <v>2016</v>
      </c>
      <c r="D23" s="372">
        <v>663050.38012165145</v>
      </c>
      <c r="E23" s="370">
        <v>15040.542945521509</v>
      </c>
      <c r="F23" s="372">
        <v>648009.83717612992</v>
      </c>
      <c r="G23" s="370">
        <v>84948.083991581108</v>
      </c>
      <c r="H23" s="371">
        <v>84948.083991581108</v>
      </c>
      <c r="I23" s="51">
        <f t="shared" si="0"/>
        <v>0</v>
      </c>
      <c r="J23" s="51"/>
      <c r="K23" s="373">
        <f t="shared" ref="K23:K28" si="8">G23</f>
        <v>84948.083991581108</v>
      </c>
      <c r="L23" s="53">
        <f t="shared" si="7"/>
        <v>0</v>
      </c>
      <c r="M23" s="373">
        <f t="shared" ref="M23:M28" si="9">H23</f>
        <v>84948.083991581108</v>
      </c>
      <c r="N23" s="53">
        <f t="shared" si="4"/>
        <v>0</v>
      </c>
      <c r="O23" s="53">
        <f t="shared" si="5"/>
        <v>0</v>
      </c>
      <c r="P23" s="1"/>
      <c r="R23" s="1"/>
      <c r="S23" s="1"/>
      <c r="T23" s="1"/>
      <c r="U23" s="1"/>
    </row>
    <row r="24" spans="2:21" ht="12.5">
      <c r="B24" t="str">
        <f t="shared" si="6"/>
        <v/>
      </c>
      <c r="C24" s="49">
        <f>IF(D11="","-",+C23+1)</f>
        <v>2017</v>
      </c>
      <c r="D24" s="372">
        <v>648009.83717612992</v>
      </c>
      <c r="E24" s="370">
        <v>14231.694883080969</v>
      </c>
      <c r="F24" s="372">
        <v>633778.14229304891</v>
      </c>
      <c r="G24" s="370">
        <v>84691.562397354341</v>
      </c>
      <c r="H24" s="371">
        <v>84691.562397354341</v>
      </c>
      <c r="I24" s="51">
        <f t="shared" si="0"/>
        <v>0</v>
      </c>
      <c r="J24" s="51"/>
      <c r="K24" s="373">
        <f t="shared" si="8"/>
        <v>84691.562397354341</v>
      </c>
      <c r="L24" s="53">
        <f t="shared" si="7"/>
        <v>0</v>
      </c>
      <c r="M24" s="373">
        <f t="shared" si="9"/>
        <v>84691.562397354341</v>
      </c>
      <c r="N24" s="53">
        <f>IF(M24&lt;&gt;0,+H24-M24,0)</f>
        <v>0</v>
      </c>
      <c r="O24" s="53">
        <f>+N24-L24</f>
        <v>0</v>
      </c>
      <c r="P24" s="1"/>
      <c r="R24" s="1"/>
      <c r="S24" s="1"/>
      <c r="T24" s="1"/>
      <c r="U24" s="1"/>
    </row>
    <row r="25" spans="2:21" ht="12.5">
      <c r="B25" t="str">
        <f t="shared" si="6"/>
        <v/>
      </c>
      <c r="C25" s="49">
        <f>IF(D11="","-",+C24+1)</f>
        <v>2018</v>
      </c>
      <c r="D25" s="372">
        <v>633778.14229304891</v>
      </c>
      <c r="E25" s="370">
        <v>17751.333847969061</v>
      </c>
      <c r="F25" s="372">
        <v>616026.80844507983</v>
      </c>
      <c r="G25" s="370">
        <v>81256.204053950511</v>
      </c>
      <c r="H25" s="371">
        <v>81256.204053950511</v>
      </c>
      <c r="I25" s="51">
        <f t="shared" si="0"/>
        <v>0</v>
      </c>
      <c r="J25" s="51"/>
      <c r="K25" s="373">
        <f t="shared" si="8"/>
        <v>81256.204053950511</v>
      </c>
      <c r="L25" s="53">
        <f t="shared" si="7"/>
        <v>0</v>
      </c>
      <c r="M25" s="373">
        <f t="shared" si="9"/>
        <v>81256.204053950511</v>
      </c>
      <c r="N25" s="53">
        <f>IF(M25&lt;&gt;0,+H25-M25,0)</f>
        <v>0</v>
      </c>
      <c r="O25" s="53">
        <f>+N25-L25</f>
        <v>0</v>
      </c>
      <c r="P25" s="1"/>
      <c r="R25" s="1"/>
      <c r="S25" s="1"/>
      <c r="T25" s="1"/>
      <c r="U25" s="1"/>
    </row>
    <row r="26" spans="2:21" ht="12.5">
      <c r="B26" t="str">
        <f t="shared" si="6"/>
        <v/>
      </c>
      <c r="C26" s="49">
        <f>IF(D11="","-",+C25+1)</f>
        <v>2019</v>
      </c>
      <c r="D26" s="372">
        <v>616026.80844507983</v>
      </c>
      <c r="E26" s="370">
        <v>21467.607261508991</v>
      </c>
      <c r="F26" s="372">
        <v>594559.2011835709</v>
      </c>
      <c r="G26" s="370">
        <v>84379.319531027868</v>
      </c>
      <c r="H26" s="371">
        <v>84379.319531027868</v>
      </c>
      <c r="I26" s="51">
        <f t="shared" si="0"/>
        <v>0</v>
      </c>
      <c r="J26" s="51"/>
      <c r="K26" s="373">
        <f t="shared" si="8"/>
        <v>84379.319531027868</v>
      </c>
      <c r="L26" s="53">
        <f t="shared" ref="L26" si="10">IF(K26&lt;&gt;0,+G26-K26,0)</f>
        <v>0</v>
      </c>
      <c r="M26" s="373">
        <f t="shared" si="9"/>
        <v>84379.319531027868</v>
      </c>
      <c r="N26" s="53">
        <f>IF(M26&lt;&gt;0,+H26-M26,0)</f>
        <v>0</v>
      </c>
      <c r="O26" s="53">
        <f>+N26-L26</f>
        <v>0</v>
      </c>
      <c r="P26" s="1"/>
      <c r="R26" s="1"/>
      <c r="S26" s="1"/>
      <c r="T26" s="1"/>
      <c r="U26" s="1"/>
    </row>
    <row r="27" spans="2:21" ht="12.5">
      <c r="B27" t="str">
        <f t="shared" si="6"/>
        <v>IU</v>
      </c>
      <c r="C27" s="49">
        <f>IF(D11="","-",+C26+1)</f>
        <v>2020</v>
      </c>
      <c r="D27" s="372">
        <v>598275.47459711076</v>
      </c>
      <c r="E27" s="370">
        <v>21194.679776158337</v>
      </c>
      <c r="F27" s="372">
        <v>577080.79482095246</v>
      </c>
      <c r="G27" s="370">
        <v>82861.19585201345</v>
      </c>
      <c r="H27" s="371">
        <v>82861.19585201345</v>
      </c>
      <c r="I27" s="51">
        <f t="shared" si="0"/>
        <v>0</v>
      </c>
      <c r="J27" s="51"/>
      <c r="K27" s="373">
        <f t="shared" si="8"/>
        <v>82861.19585201345</v>
      </c>
      <c r="L27" s="53">
        <f t="shared" ref="L27" si="11">IF(K27&lt;&gt;0,+G27-K27,0)</f>
        <v>0</v>
      </c>
      <c r="M27" s="373">
        <f t="shared" si="9"/>
        <v>82861.19585201345</v>
      </c>
      <c r="N27" s="53">
        <f>IF(M27&lt;&gt;0,+H27-M27,0)</f>
        <v>0</v>
      </c>
      <c r="O27" s="53">
        <f>+N27-L27</f>
        <v>0</v>
      </c>
      <c r="P27" s="1"/>
      <c r="R27" s="1"/>
      <c r="S27" s="1"/>
      <c r="T27" s="1"/>
      <c r="U27" s="1"/>
    </row>
    <row r="28" spans="2:21" ht="12.5">
      <c r="B28" t="str">
        <f t="shared" si="6"/>
        <v>IU</v>
      </c>
      <c r="C28" s="49">
        <f>IF(D11="","-",+C27+1)</f>
        <v>2021</v>
      </c>
      <c r="D28" s="372">
        <v>573364.52140741248</v>
      </c>
      <c r="E28" s="370">
        <v>23348.967741935485</v>
      </c>
      <c r="F28" s="372">
        <v>550015.55366547697</v>
      </c>
      <c r="G28" s="370">
        <v>84115.442190341273</v>
      </c>
      <c r="H28" s="371">
        <v>84115.442190341273</v>
      </c>
      <c r="I28" s="51">
        <f t="shared" si="0"/>
        <v>0</v>
      </c>
      <c r="J28" s="51"/>
      <c r="K28" s="373">
        <f t="shared" si="8"/>
        <v>84115.442190341273</v>
      </c>
      <c r="L28" s="53">
        <f t="shared" ref="L28" si="12">IF(K28&lt;&gt;0,+G28-K28,0)</f>
        <v>0</v>
      </c>
      <c r="M28" s="373">
        <f t="shared" si="9"/>
        <v>84115.442190341273</v>
      </c>
      <c r="N28" s="53">
        <f>IF(M28&lt;&gt;0,+H28-M28,0)</f>
        <v>0</v>
      </c>
      <c r="O28" s="53">
        <f>+N28-L28</f>
        <v>0</v>
      </c>
      <c r="P28" s="1"/>
      <c r="R28" s="1"/>
      <c r="S28" s="1"/>
      <c r="T28" s="1"/>
      <c r="U28" s="1"/>
    </row>
    <row r="29" spans="2:21" ht="12.5">
      <c r="B29" t="str">
        <f t="shared" si="6"/>
        <v/>
      </c>
      <c r="C29" s="49">
        <f>IF(D11="","-",+C28+1)</f>
        <v>2022</v>
      </c>
      <c r="D29" s="372">
        <v>550015.55366547697</v>
      </c>
      <c r="E29" s="370">
        <v>21933.878787878788</v>
      </c>
      <c r="F29" s="372">
        <v>528081.67487759818</v>
      </c>
      <c r="G29" s="370">
        <v>83794.43683291944</v>
      </c>
      <c r="H29" s="371">
        <v>83794.43683291944</v>
      </c>
      <c r="I29" s="51">
        <f t="shared" si="0"/>
        <v>0</v>
      </c>
      <c r="J29" s="51"/>
      <c r="K29" s="373">
        <f t="shared" ref="K29" si="13">G29</f>
        <v>83794.43683291944</v>
      </c>
      <c r="L29" s="53">
        <f t="shared" ref="L29" si="14">IF(K29&lt;&gt;0,+G29-K29,0)</f>
        <v>0</v>
      </c>
      <c r="M29" s="373">
        <f t="shared" ref="M29" si="15">H29</f>
        <v>83794.43683291944</v>
      </c>
      <c r="N29" s="53">
        <f t="shared" si="4"/>
        <v>0</v>
      </c>
      <c r="O29" s="53">
        <f t="shared" si="5"/>
        <v>0</v>
      </c>
      <c r="P29" s="1"/>
      <c r="R29" s="1"/>
      <c r="S29" s="1"/>
      <c r="T29" s="1"/>
      <c r="U29" s="1"/>
    </row>
    <row r="30" spans="2:21" ht="12.5">
      <c r="B30" t="str">
        <f t="shared" si="6"/>
        <v/>
      </c>
      <c r="C30" s="49">
        <f>IF(D11="","-",+C29+1)</f>
        <v>2023</v>
      </c>
      <c r="D30" s="372">
        <v>528081.67487759818</v>
      </c>
      <c r="E30" s="370">
        <v>23348.967741935485</v>
      </c>
      <c r="F30" s="372">
        <v>504732.70713566267</v>
      </c>
      <c r="G30" s="370">
        <v>81719.946902595548</v>
      </c>
      <c r="H30" s="371">
        <v>81719.946902595548</v>
      </c>
      <c r="I30" s="51">
        <f t="shared" si="0"/>
        <v>0</v>
      </c>
      <c r="J30" s="51"/>
      <c r="K30" s="373">
        <f t="shared" ref="K30:K31" si="16">G30</f>
        <v>81719.946902595548</v>
      </c>
      <c r="L30" s="53">
        <f t="shared" ref="L30:L31" si="17">IF(K30&lt;&gt;0,+G30-K30,0)</f>
        <v>0</v>
      </c>
      <c r="M30" s="373">
        <f t="shared" ref="M30:M31" si="18">H30</f>
        <v>81719.946902595548</v>
      </c>
      <c r="N30" s="53">
        <f t="shared" ref="N30:N31" si="19">IF(M30&lt;&gt;0,+H30-M30,0)</f>
        <v>0</v>
      </c>
      <c r="O30" s="53">
        <f t="shared" ref="O30:O31" si="20">+N30-L30</f>
        <v>0</v>
      </c>
      <c r="P30" s="1"/>
      <c r="R30" s="1"/>
      <c r="S30" s="1"/>
      <c r="T30" s="1"/>
      <c r="U30" s="1"/>
    </row>
    <row r="31" spans="2:21" ht="12.5">
      <c r="B31" t="str">
        <f t="shared" si="6"/>
        <v/>
      </c>
      <c r="C31" s="49">
        <f>IF(D11="","-",+C30+1)</f>
        <v>2024</v>
      </c>
      <c r="D31" s="372">
        <v>504732.70713566267</v>
      </c>
      <c r="E31" s="370">
        <v>23348.967741935485</v>
      </c>
      <c r="F31" s="372">
        <v>481383.73939372716</v>
      </c>
      <c r="G31" s="370">
        <v>79523.896357772843</v>
      </c>
      <c r="H31" s="371">
        <v>79523.896357772843</v>
      </c>
      <c r="I31" s="51">
        <f t="shared" si="0"/>
        <v>0</v>
      </c>
      <c r="J31" s="51"/>
      <c r="K31" s="373">
        <f t="shared" si="16"/>
        <v>79523.896357772843</v>
      </c>
      <c r="L31" s="53">
        <f t="shared" si="17"/>
        <v>0</v>
      </c>
      <c r="M31" s="373">
        <f t="shared" si="18"/>
        <v>79523.896357772843</v>
      </c>
      <c r="N31" s="53">
        <f t="shared" si="19"/>
        <v>0</v>
      </c>
      <c r="O31" s="53">
        <f t="shared" si="20"/>
        <v>0</v>
      </c>
      <c r="P31" s="1"/>
      <c r="R31" s="1"/>
      <c r="S31" s="1"/>
      <c r="T31" s="1"/>
      <c r="U31" s="1"/>
    </row>
    <row r="32" spans="2:21" ht="12.5">
      <c r="C32" s="49">
        <f>IF(D12="","-",+C31+1)</f>
        <v>2025</v>
      </c>
      <c r="D32" s="372">
        <v>481383.73939372716</v>
      </c>
      <c r="E32" s="370">
        <v>24127.266666666666</v>
      </c>
      <c r="F32" s="372">
        <v>457256.47272706049</v>
      </c>
      <c r="G32" s="370">
        <v>77840.918733315004</v>
      </c>
      <c r="H32" s="371">
        <v>77840.918733315004</v>
      </c>
      <c r="I32" s="51">
        <f>H32-G32</f>
        <v>0</v>
      </c>
      <c r="J32" s="51"/>
      <c r="K32" s="373">
        <f t="shared" ref="K32" si="21">G32</f>
        <v>77840.918733315004</v>
      </c>
      <c r="L32" s="53">
        <f t="shared" ref="L32" si="22">IF(K32&lt;&gt;0,+G32-K32,0)</f>
        <v>0</v>
      </c>
      <c r="M32" s="373">
        <f t="shared" ref="M32" si="23">H32</f>
        <v>77840.918733315004</v>
      </c>
      <c r="N32" s="53">
        <f t="shared" ref="N32" si="24">IF(M32&lt;&gt;0,+H32-M32,0)</f>
        <v>0</v>
      </c>
      <c r="O32" s="53">
        <f t="shared" ref="O32" si="25">+N32-L32</f>
        <v>0</v>
      </c>
      <c r="P32" s="1"/>
      <c r="R32" s="1"/>
      <c r="S32" s="1"/>
      <c r="T32" s="1"/>
      <c r="U32" s="1"/>
    </row>
    <row r="33" spans="2:21" ht="13">
      <c r="B33" t="str">
        <f>IF(D33=F31,"","IU")</f>
        <v>IU</v>
      </c>
      <c r="C33" s="479">
        <f>IF(D13="","-",+C32+1)</f>
        <v>2026</v>
      </c>
      <c r="D33" s="54">
        <f>IF(F32+SUM(E$17:E32)=D$10,F32,D$10-SUM(E$17:E32))</f>
        <v>457256.47272706049</v>
      </c>
      <c r="E33" s="374">
        <f>IF(+I14&lt;F31,I14,D33)</f>
        <v>24127.266666666666</v>
      </c>
      <c r="F33" s="54">
        <f t="shared" ref="F33:F49" si="26">+D33-E33</f>
        <v>433129.20606039383</v>
      </c>
      <c r="G33" s="375">
        <f t="shared" ref="G33:G73" si="27">(D33+F33)/2*I$12+E33</f>
        <v>72890.144685050924</v>
      </c>
      <c r="H33" s="356">
        <f t="shared" ref="H33:H73" si="28">+(D33+F33)/2*I$13+E33</f>
        <v>72890.144685050924</v>
      </c>
      <c r="I33" s="51">
        <f t="shared" si="0"/>
        <v>0</v>
      </c>
      <c r="J33" s="51"/>
      <c r="K33" s="112"/>
      <c r="L33" s="53">
        <f t="shared" si="2"/>
        <v>0</v>
      </c>
      <c r="M33" s="112"/>
      <c r="N33" s="53">
        <f t="shared" si="4"/>
        <v>0</v>
      </c>
      <c r="O33" s="53">
        <f t="shared" si="5"/>
        <v>0</v>
      </c>
      <c r="P33" s="1"/>
      <c r="R33" s="1"/>
      <c r="S33" s="1"/>
      <c r="T33" s="1"/>
      <c r="U33" s="1"/>
    </row>
    <row r="34" spans="2:21" ht="12.5">
      <c r="B34" t="str">
        <f>IF(D34=F33,"","IU")</f>
        <v/>
      </c>
      <c r="C34" s="376">
        <f>IF(D11="","-",+C33+1)</f>
        <v>2027</v>
      </c>
      <c r="D34" s="377">
        <f>IF(F33+SUM(E$17:E33)=D$10,F33,D$10-SUM(E$17:E33))</f>
        <v>433129.20606039383</v>
      </c>
      <c r="E34" s="378">
        <f>IF(+I14&lt;F33,I14,D34)</f>
        <v>24127.266666666666</v>
      </c>
      <c r="F34" s="377">
        <f t="shared" si="26"/>
        <v>409001.93939372717</v>
      </c>
      <c r="G34" s="379">
        <f t="shared" si="27"/>
        <v>70247.436048977863</v>
      </c>
      <c r="H34" s="380">
        <f t="shared" si="28"/>
        <v>70247.436048977863</v>
      </c>
      <c r="I34" s="381">
        <f t="shared" si="0"/>
        <v>0</v>
      </c>
      <c r="J34" s="381"/>
      <c r="K34" s="382"/>
      <c r="L34" s="383">
        <f t="shared" si="2"/>
        <v>0</v>
      </c>
      <c r="M34" s="382"/>
      <c r="N34" s="383">
        <f t="shared" si="4"/>
        <v>0</v>
      </c>
      <c r="O34" s="383">
        <f t="shared" si="5"/>
        <v>0</v>
      </c>
      <c r="P34" s="384"/>
      <c r="Q34" s="184"/>
      <c r="R34" s="384"/>
      <c r="S34" s="384"/>
      <c r="T34" s="384"/>
      <c r="U34" s="1"/>
    </row>
    <row r="35" spans="2:21" ht="12.5">
      <c r="B35" t="str">
        <f t="shared" si="6"/>
        <v/>
      </c>
      <c r="C35" s="49">
        <f>IF(D11="","-",+C34+1)</f>
        <v>2028</v>
      </c>
      <c r="D35" s="54">
        <f>IF(F34+SUM(E$17:E34)=D$10,F34,D$10-SUM(E$17:E34))</f>
        <v>409001.93939372717</v>
      </c>
      <c r="E35" s="374">
        <f>IF(+I14&lt;F34,I14,D35)</f>
        <v>24127.266666666666</v>
      </c>
      <c r="F35" s="54">
        <f t="shared" si="26"/>
        <v>384874.6727270605</v>
      </c>
      <c r="G35" s="375">
        <f t="shared" si="27"/>
        <v>67604.727412904787</v>
      </c>
      <c r="H35" s="356">
        <f t="shared" si="28"/>
        <v>67604.727412904787</v>
      </c>
      <c r="I35" s="51">
        <f t="shared" si="0"/>
        <v>0</v>
      </c>
      <c r="J35" s="51"/>
      <c r="K35" s="112"/>
      <c r="L35" s="53">
        <f t="shared" si="2"/>
        <v>0</v>
      </c>
      <c r="M35" s="112"/>
      <c r="N35" s="53">
        <f t="shared" si="4"/>
        <v>0</v>
      </c>
      <c r="O35" s="53">
        <f t="shared" si="5"/>
        <v>0</v>
      </c>
      <c r="P35" s="1"/>
      <c r="R35" s="1"/>
      <c r="S35" s="1"/>
      <c r="T35" s="1"/>
      <c r="U35" s="1"/>
    </row>
    <row r="36" spans="2:21" ht="12.5">
      <c r="B36" t="str">
        <f t="shared" si="6"/>
        <v/>
      </c>
      <c r="C36" s="49">
        <f>IF(D11="","-",+C35+1)</f>
        <v>2029</v>
      </c>
      <c r="D36" s="54">
        <f>IF(F35+SUM(E$17:E35)=D$10,F35,D$10-SUM(E$17:E35))</f>
        <v>384874.6727270605</v>
      </c>
      <c r="E36" s="374">
        <f>IF(+I14&lt;F35,I14,D36)</f>
        <v>24127.266666666666</v>
      </c>
      <c r="F36" s="54">
        <f t="shared" si="26"/>
        <v>360747.40606039384</v>
      </c>
      <c r="G36" s="375">
        <f t="shared" si="27"/>
        <v>64962.018776831712</v>
      </c>
      <c r="H36" s="356">
        <f t="shared" si="28"/>
        <v>64962.018776831712</v>
      </c>
      <c r="I36" s="51">
        <f t="shared" si="0"/>
        <v>0</v>
      </c>
      <c r="J36" s="51"/>
      <c r="K36" s="112"/>
      <c r="L36" s="53">
        <f t="shared" si="2"/>
        <v>0</v>
      </c>
      <c r="M36" s="112"/>
      <c r="N36" s="53">
        <f t="shared" si="4"/>
        <v>0</v>
      </c>
      <c r="O36" s="53">
        <f t="shared" si="5"/>
        <v>0</v>
      </c>
      <c r="P36" s="1"/>
      <c r="R36" s="1"/>
      <c r="S36" s="1"/>
      <c r="T36" s="1"/>
      <c r="U36" s="1"/>
    </row>
    <row r="37" spans="2:21" ht="12.5">
      <c r="B37" t="str">
        <f t="shared" si="6"/>
        <v/>
      </c>
      <c r="C37" s="49">
        <f>IF(D11="","-",+C36+1)</f>
        <v>2030</v>
      </c>
      <c r="D37" s="54">
        <f>IF(F36+SUM(E$17:E36)=D$10,F36,D$10-SUM(E$17:E36))</f>
        <v>360747.40606039384</v>
      </c>
      <c r="E37" s="374">
        <f>IF(+I14&lt;F36,I14,D37)</f>
        <v>24127.266666666666</v>
      </c>
      <c r="F37" s="54">
        <f t="shared" si="26"/>
        <v>336620.13939372718</v>
      </c>
      <c r="G37" s="375">
        <f t="shared" si="27"/>
        <v>62319.310140758636</v>
      </c>
      <c r="H37" s="356">
        <f t="shared" si="28"/>
        <v>62319.310140758636</v>
      </c>
      <c r="I37" s="51">
        <f t="shared" si="0"/>
        <v>0</v>
      </c>
      <c r="J37" s="51"/>
      <c r="K37" s="112"/>
      <c r="L37" s="53">
        <f t="shared" si="2"/>
        <v>0</v>
      </c>
      <c r="M37" s="112"/>
      <c r="N37" s="53">
        <f t="shared" si="4"/>
        <v>0</v>
      </c>
      <c r="O37" s="53">
        <f t="shared" si="5"/>
        <v>0</v>
      </c>
      <c r="P37" s="1"/>
      <c r="R37" s="1"/>
      <c r="S37" s="1"/>
      <c r="T37" s="1"/>
      <c r="U37" s="1"/>
    </row>
    <row r="38" spans="2:21" ht="12.5">
      <c r="B38" t="str">
        <f t="shared" si="6"/>
        <v/>
      </c>
      <c r="C38" s="49">
        <f>IF(D11="","-",+C37+1)</f>
        <v>2031</v>
      </c>
      <c r="D38" s="54">
        <f>IF(F37+SUM(E$17:E37)=D$10,F37,D$10-SUM(E$17:E37))</f>
        <v>336620.13939372718</v>
      </c>
      <c r="E38" s="374">
        <f>IF(+I14&lt;F37,I14,D38)</f>
        <v>24127.266666666666</v>
      </c>
      <c r="F38" s="54">
        <f t="shared" si="26"/>
        <v>312492.87272706052</v>
      </c>
      <c r="G38" s="375">
        <f t="shared" si="27"/>
        <v>59676.601504685575</v>
      </c>
      <c r="H38" s="356">
        <f t="shared" si="28"/>
        <v>59676.601504685575</v>
      </c>
      <c r="I38" s="51">
        <f t="shared" si="0"/>
        <v>0</v>
      </c>
      <c r="J38" s="51"/>
      <c r="K38" s="112"/>
      <c r="L38" s="53">
        <f t="shared" si="2"/>
        <v>0</v>
      </c>
      <c r="M38" s="112"/>
      <c r="N38" s="53">
        <f t="shared" si="4"/>
        <v>0</v>
      </c>
      <c r="O38" s="53">
        <f t="shared" si="5"/>
        <v>0</v>
      </c>
      <c r="P38" s="1"/>
      <c r="R38" s="1"/>
      <c r="S38" s="1"/>
      <c r="T38" s="1"/>
      <c r="U38" s="1"/>
    </row>
    <row r="39" spans="2:21" ht="12.5">
      <c r="B39" t="str">
        <f t="shared" si="6"/>
        <v/>
      </c>
      <c r="C39" s="49">
        <f>IF(D11="","-",+C38+1)</f>
        <v>2032</v>
      </c>
      <c r="D39" s="54">
        <f>IF(F38+SUM(E$17:E38)=D$10,F38,D$10-SUM(E$17:E38))</f>
        <v>312492.87272706052</v>
      </c>
      <c r="E39" s="374">
        <f>IF(+I14&lt;F38,I14,D39)</f>
        <v>24127.266666666666</v>
      </c>
      <c r="F39" s="54">
        <f t="shared" si="26"/>
        <v>288365.60606039385</v>
      </c>
      <c r="G39" s="375">
        <f t="shared" si="27"/>
        <v>57033.892868612485</v>
      </c>
      <c r="H39" s="356">
        <f t="shared" si="28"/>
        <v>57033.892868612485</v>
      </c>
      <c r="I39" s="51">
        <f t="shared" si="0"/>
        <v>0</v>
      </c>
      <c r="J39" s="51"/>
      <c r="K39" s="112"/>
      <c r="L39" s="53">
        <f t="shared" si="2"/>
        <v>0</v>
      </c>
      <c r="M39" s="112"/>
      <c r="N39" s="53">
        <f t="shared" si="4"/>
        <v>0</v>
      </c>
      <c r="O39" s="53">
        <f t="shared" si="5"/>
        <v>0</v>
      </c>
      <c r="P39" s="1"/>
      <c r="R39" s="1"/>
      <c r="S39" s="1"/>
      <c r="T39" s="1"/>
      <c r="U39" s="1"/>
    </row>
    <row r="40" spans="2:21" ht="12.5">
      <c r="B40" t="str">
        <f t="shared" si="6"/>
        <v/>
      </c>
      <c r="C40" s="49">
        <f>IF(D11="","-",+C39+1)</f>
        <v>2033</v>
      </c>
      <c r="D40" s="54">
        <f>IF(F39+SUM(E$17:E39)=D$10,F39,D$10-SUM(E$17:E39))</f>
        <v>288365.60606039385</v>
      </c>
      <c r="E40" s="374">
        <f>IF(+I14&lt;F39,I14,D40)</f>
        <v>24127.266666666666</v>
      </c>
      <c r="F40" s="54">
        <f t="shared" si="26"/>
        <v>264238.33939372719</v>
      </c>
      <c r="G40" s="375">
        <f t="shared" si="27"/>
        <v>54391.184232539425</v>
      </c>
      <c r="H40" s="356">
        <f t="shared" si="28"/>
        <v>54391.184232539425</v>
      </c>
      <c r="I40" s="51">
        <f t="shared" si="0"/>
        <v>0</v>
      </c>
      <c r="J40" s="51"/>
      <c r="K40" s="112"/>
      <c r="L40" s="53">
        <f t="shared" si="2"/>
        <v>0</v>
      </c>
      <c r="M40" s="112"/>
      <c r="N40" s="53">
        <f t="shared" si="4"/>
        <v>0</v>
      </c>
      <c r="O40" s="53">
        <f t="shared" si="5"/>
        <v>0</v>
      </c>
      <c r="P40" s="1"/>
      <c r="R40" s="1"/>
      <c r="S40" s="1"/>
      <c r="T40" s="1"/>
      <c r="U40" s="1"/>
    </row>
    <row r="41" spans="2:21" ht="12.5">
      <c r="B41" t="str">
        <f t="shared" si="6"/>
        <v/>
      </c>
      <c r="C41" s="49">
        <f>IF(D12="","-",+C40+1)</f>
        <v>2034</v>
      </c>
      <c r="D41" s="54">
        <f>IF(F40+SUM(E$17:E40)=D$10,F40,D$10-SUM(E$17:E40))</f>
        <v>264238.33939372719</v>
      </c>
      <c r="E41" s="374">
        <f>IF(+I14&lt;F40,I14,D41)</f>
        <v>24127.266666666666</v>
      </c>
      <c r="F41" s="54">
        <f t="shared" si="26"/>
        <v>240111.07272706053</v>
      </c>
      <c r="G41" s="375">
        <f t="shared" si="27"/>
        <v>51748.475596466349</v>
      </c>
      <c r="H41" s="356">
        <f t="shared" si="28"/>
        <v>51748.475596466349</v>
      </c>
      <c r="I41" s="51">
        <f t="shared" si="0"/>
        <v>0</v>
      </c>
      <c r="J41" s="51"/>
      <c r="K41" s="112"/>
      <c r="L41" s="53">
        <f t="shared" si="2"/>
        <v>0</v>
      </c>
      <c r="M41" s="112"/>
      <c r="N41" s="53">
        <f t="shared" si="4"/>
        <v>0</v>
      </c>
      <c r="O41" s="53">
        <f t="shared" si="5"/>
        <v>0</v>
      </c>
      <c r="P41" s="1"/>
      <c r="R41" s="1"/>
      <c r="S41" s="1"/>
      <c r="T41" s="1"/>
      <c r="U41" s="1"/>
    </row>
    <row r="42" spans="2:21" ht="12.5">
      <c r="B42" t="str">
        <f t="shared" si="6"/>
        <v/>
      </c>
      <c r="C42" s="49">
        <f>IF(D13="","-",+C41+1)</f>
        <v>2035</v>
      </c>
      <c r="D42" s="54">
        <f>IF(F41+SUM(E$17:E41)=D$10,F41,D$10-SUM(E$17:E41))</f>
        <v>240111.07272706053</v>
      </c>
      <c r="E42" s="374">
        <f>IF(+I14&lt;F41,I14,D42)</f>
        <v>24127.266666666666</v>
      </c>
      <c r="F42" s="54">
        <f t="shared" si="26"/>
        <v>215983.80606039386</v>
      </c>
      <c r="G42" s="375">
        <f t="shared" si="27"/>
        <v>49105.766960393274</v>
      </c>
      <c r="H42" s="356">
        <f t="shared" si="28"/>
        <v>49105.766960393274</v>
      </c>
      <c r="I42" s="51">
        <f t="shared" si="0"/>
        <v>0</v>
      </c>
      <c r="J42" s="51"/>
      <c r="K42" s="112"/>
      <c r="L42" s="53">
        <f t="shared" si="2"/>
        <v>0</v>
      </c>
      <c r="M42" s="112"/>
      <c r="N42" s="53">
        <f t="shared" si="4"/>
        <v>0</v>
      </c>
      <c r="O42" s="53">
        <f t="shared" si="5"/>
        <v>0</v>
      </c>
      <c r="P42" s="1"/>
      <c r="R42" s="1"/>
      <c r="S42" s="1"/>
      <c r="T42" s="1"/>
      <c r="U42" s="1"/>
    </row>
    <row r="43" spans="2:21" ht="12.5">
      <c r="B43" t="str">
        <f t="shared" si="6"/>
        <v/>
      </c>
      <c r="C43" s="49">
        <f>IF(D11="","-",+C42+1)</f>
        <v>2036</v>
      </c>
      <c r="D43" s="54">
        <f>IF(F42+SUM(E$17:E42)=D$10,F42,D$10-SUM(E$17:E42))</f>
        <v>215983.80606039386</v>
      </c>
      <c r="E43" s="374">
        <f>IF(+I14&lt;F42,I14,D43)</f>
        <v>24127.266666666666</v>
      </c>
      <c r="F43" s="54">
        <f t="shared" si="26"/>
        <v>191856.5393937272</v>
      </c>
      <c r="G43" s="375">
        <f t="shared" si="27"/>
        <v>46463.058324320198</v>
      </c>
      <c r="H43" s="356">
        <f t="shared" si="28"/>
        <v>46463.058324320198</v>
      </c>
      <c r="I43" s="51">
        <f t="shared" si="0"/>
        <v>0</v>
      </c>
      <c r="J43" s="51"/>
      <c r="K43" s="112"/>
      <c r="L43" s="53">
        <f t="shared" si="2"/>
        <v>0</v>
      </c>
      <c r="M43" s="112"/>
      <c r="N43" s="53">
        <f t="shared" si="4"/>
        <v>0</v>
      </c>
      <c r="O43" s="53">
        <f t="shared" si="5"/>
        <v>0</v>
      </c>
      <c r="P43" s="1"/>
      <c r="R43" s="1"/>
      <c r="S43" s="1"/>
      <c r="T43" s="1"/>
      <c r="U43" s="1"/>
    </row>
    <row r="44" spans="2:21" ht="12.5">
      <c r="B44" t="str">
        <f t="shared" si="6"/>
        <v/>
      </c>
      <c r="C44" s="49">
        <f>IF(D11="","-",+C43+1)</f>
        <v>2037</v>
      </c>
      <c r="D44" s="54">
        <f>IF(F43+SUM(E$17:E43)=D$10,F43,D$10-SUM(E$17:E43))</f>
        <v>191856.5393937272</v>
      </c>
      <c r="E44" s="374">
        <f>IF(+I14&lt;F43,I14,D44)</f>
        <v>24127.266666666666</v>
      </c>
      <c r="F44" s="54">
        <f t="shared" si="26"/>
        <v>167729.27272706054</v>
      </c>
      <c r="G44" s="375">
        <f t="shared" si="27"/>
        <v>43820.34968824713</v>
      </c>
      <c r="H44" s="356">
        <f t="shared" si="28"/>
        <v>43820.34968824713</v>
      </c>
      <c r="I44" s="51">
        <f t="shared" si="0"/>
        <v>0</v>
      </c>
      <c r="J44" s="51"/>
      <c r="K44" s="112"/>
      <c r="L44" s="53">
        <f t="shared" si="2"/>
        <v>0</v>
      </c>
      <c r="M44" s="112"/>
      <c r="N44" s="53">
        <f t="shared" si="4"/>
        <v>0</v>
      </c>
      <c r="O44" s="53">
        <f t="shared" si="5"/>
        <v>0</v>
      </c>
      <c r="P44" s="1"/>
      <c r="R44" s="1"/>
      <c r="S44" s="1"/>
      <c r="T44" s="1"/>
      <c r="U44" s="1"/>
    </row>
    <row r="45" spans="2:21" ht="12.5">
      <c r="B45" t="str">
        <f t="shared" si="6"/>
        <v/>
      </c>
      <c r="C45" s="49">
        <f>IF(D11="","-",+C44+1)</f>
        <v>2038</v>
      </c>
      <c r="D45" s="54">
        <f>IF(F44+SUM(E$17:E44)=D$10,F44,D$10-SUM(E$17:E44))</f>
        <v>167729.27272706054</v>
      </c>
      <c r="E45" s="374">
        <f>IF(+I14&lt;F44,I14,D45)</f>
        <v>24127.266666666666</v>
      </c>
      <c r="F45" s="54">
        <f t="shared" si="26"/>
        <v>143602.00606039388</v>
      </c>
      <c r="G45" s="375">
        <f t="shared" si="27"/>
        <v>41177.641052174062</v>
      </c>
      <c r="H45" s="356">
        <f t="shared" si="28"/>
        <v>41177.641052174062</v>
      </c>
      <c r="I45" s="51">
        <f t="shared" si="0"/>
        <v>0</v>
      </c>
      <c r="J45" s="51"/>
      <c r="K45" s="112"/>
      <c r="L45" s="53">
        <f t="shared" si="2"/>
        <v>0</v>
      </c>
      <c r="M45" s="112"/>
      <c r="N45" s="53">
        <f t="shared" si="4"/>
        <v>0</v>
      </c>
      <c r="O45" s="53">
        <f t="shared" si="5"/>
        <v>0</v>
      </c>
      <c r="P45" s="1"/>
      <c r="R45" s="1"/>
      <c r="S45" s="1"/>
      <c r="T45" s="1"/>
      <c r="U45" s="1"/>
    </row>
    <row r="46" spans="2:21" ht="12.5">
      <c r="B46" t="str">
        <f t="shared" si="6"/>
        <v/>
      </c>
      <c r="C46" s="49">
        <f>IF(D11="","-",+C45+1)</f>
        <v>2039</v>
      </c>
      <c r="D46" s="54">
        <f>IF(F45+SUM(E$17:E45)=D$10,F45,D$10-SUM(E$17:E45))</f>
        <v>143602.00606039388</v>
      </c>
      <c r="E46" s="374">
        <f>IF(+I14&lt;F45,I14,D46)</f>
        <v>24127.266666666666</v>
      </c>
      <c r="F46" s="54">
        <f t="shared" si="26"/>
        <v>119474.73939372721</v>
      </c>
      <c r="G46" s="375">
        <f t="shared" si="27"/>
        <v>38534.932416100986</v>
      </c>
      <c r="H46" s="356">
        <f t="shared" si="28"/>
        <v>38534.932416100986</v>
      </c>
      <c r="I46" s="51">
        <f t="shared" si="0"/>
        <v>0</v>
      </c>
      <c r="J46" s="51"/>
      <c r="K46" s="112"/>
      <c r="L46" s="53">
        <f t="shared" si="2"/>
        <v>0</v>
      </c>
      <c r="M46" s="112"/>
      <c r="N46" s="53">
        <f t="shared" si="4"/>
        <v>0</v>
      </c>
      <c r="O46" s="53">
        <f t="shared" si="5"/>
        <v>0</v>
      </c>
      <c r="P46" s="1"/>
      <c r="R46" s="1"/>
      <c r="S46" s="1"/>
      <c r="T46" s="1"/>
      <c r="U46" s="1"/>
    </row>
    <row r="47" spans="2:21" ht="12.5">
      <c r="B47" t="str">
        <f t="shared" si="6"/>
        <v/>
      </c>
      <c r="C47" s="49">
        <f>IF(D11="","-",+C46+1)</f>
        <v>2040</v>
      </c>
      <c r="D47" s="54">
        <f>IF(F46+SUM(E$17:E46)=D$10,F46,D$10-SUM(E$17:E46))</f>
        <v>119474.73939372721</v>
      </c>
      <c r="E47" s="374">
        <f>IF(+I14&lt;F46,I14,D47)</f>
        <v>24127.266666666666</v>
      </c>
      <c r="F47" s="54">
        <f t="shared" si="26"/>
        <v>95347.472727060551</v>
      </c>
      <c r="G47" s="375">
        <f t="shared" si="27"/>
        <v>35892.223780027911</v>
      </c>
      <c r="H47" s="356">
        <f t="shared" si="28"/>
        <v>35892.223780027911</v>
      </c>
      <c r="I47" s="51">
        <f t="shared" si="0"/>
        <v>0</v>
      </c>
      <c r="J47" s="51"/>
      <c r="K47" s="112"/>
      <c r="L47" s="53">
        <f t="shared" si="2"/>
        <v>0</v>
      </c>
      <c r="M47" s="112"/>
      <c r="N47" s="53">
        <f t="shared" si="4"/>
        <v>0</v>
      </c>
      <c r="O47" s="53">
        <f t="shared" si="5"/>
        <v>0</v>
      </c>
      <c r="P47" s="1"/>
      <c r="R47" s="1"/>
      <c r="S47" s="1"/>
      <c r="T47" s="1"/>
      <c r="U47" s="1"/>
    </row>
    <row r="48" spans="2:21" ht="12.5">
      <c r="B48" t="str">
        <f t="shared" si="6"/>
        <v/>
      </c>
      <c r="C48" s="49">
        <f>IF(D11="","-",+C47+1)</f>
        <v>2041</v>
      </c>
      <c r="D48" s="54">
        <f>IF(F47+SUM(E$17:E47)=D$10,F47,D$10-SUM(E$17:E47))</f>
        <v>95347.472727060551</v>
      </c>
      <c r="E48" s="374">
        <f>IF(+I14&lt;F47,I14,D48)</f>
        <v>24127.266666666666</v>
      </c>
      <c r="F48" s="54">
        <f t="shared" si="26"/>
        <v>71220.206060393888</v>
      </c>
      <c r="G48" s="375">
        <f t="shared" si="27"/>
        <v>33249.515143954843</v>
      </c>
      <c r="H48" s="356">
        <f t="shared" si="28"/>
        <v>33249.515143954843</v>
      </c>
      <c r="I48" s="51">
        <f t="shared" si="0"/>
        <v>0</v>
      </c>
      <c r="J48" s="51"/>
      <c r="K48" s="112"/>
      <c r="L48" s="53">
        <f t="shared" si="2"/>
        <v>0</v>
      </c>
      <c r="M48" s="112"/>
      <c r="N48" s="53">
        <f t="shared" si="4"/>
        <v>0</v>
      </c>
      <c r="O48" s="53">
        <f t="shared" si="5"/>
        <v>0</v>
      </c>
      <c r="P48" s="1"/>
      <c r="R48" s="1"/>
      <c r="S48" s="1"/>
      <c r="T48" s="1"/>
      <c r="U48" s="1"/>
    </row>
    <row r="49" spans="2:21" ht="12.5">
      <c r="B49" t="str">
        <f t="shared" si="6"/>
        <v/>
      </c>
      <c r="C49" s="49">
        <f>IF(D11="","-",+C48+1)</f>
        <v>2042</v>
      </c>
      <c r="D49" s="54">
        <f>IF(F48+SUM(E$17:E48)=D$10,F48,D$10-SUM(E$17:E48))</f>
        <v>71220.206060393888</v>
      </c>
      <c r="E49" s="374">
        <f>IF(+I14&lt;F48,I14,D49)</f>
        <v>24127.266666666666</v>
      </c>
      <c r="F49" s="54">
        <f t="shared" si="26"/>
        <v>47092.939393727225</v>
      </c>
      <c r="G49" s="375">
        <f t="shared" si="27"/>
        <v>30606.806507881767</v>
      </c>
      <c r="H49" s="356">
        <f t="shared" si="28"/>
        <v>30606.806507881767</v>
      </c>
      <c r="I49" s="51">
        <f t="shared" si="0"/>
        <v>0</v>
      </c>
      <c r="J49" s="51"/>
      <c r="K49" s="112"/>
      <c r="L49" s="53">
        <f t="shared" si="2"/>
        <v>0</v>
      </c>
      <c r="M49" s="112"/>
      <c r="N49" s="53">
        <f t="shared" si="4"/>
        <v>0</v>
      </c>
      <c r="O49" s="53">
        <f t="shared" si="5"/>
        <v>0</v>
      </c>
      <c r="P49" s="1"/>
      <c r="R49" s="1"/>
      <c r="S49" s="1"/>
      <c r="T49" s="1"/>
      <c r="U49" s="1"/>
    </row>
    <row r="50" spans="2:21" ht="12.5">
      <c r="B50" t="str">
        <f t="shared" si="6"/>
        <v/>
      </c>
      <c r="C50" s="49">
        <f>IF(D11="","-",+C49+1)</f>
        <v>2043</v>
      </c>
      <c r="D50" s="54">
        <f>IF(F49+SUM(E$17:E49)=D$10,F49,D$10-SUM(E$17:E49))</f>
        <v>47092.939393727225</v>
      </c>
      <c r="E50" s="374">
        <f>IF(+I14&lt;F49,I14,D50)</f>
        <v>24127.266666666666</v>
      </c>
      <c r="F50" s="54">
        <f t="shared" ref="F50:F73" si="29">+D50-E50</f>
        <v>22965.672727060559</v>
      </c>
      <c r="G50" s="375">
        <f t="shared" si="27"/>
        <v>27964.097871808695</v>
      </c>
      <c r="H50" s="356">
        <f t="shared" si="28"/>
        <v>27964.097871808695</v>
      </c>
      <c r="I50" s="51">
        <f t="shared" ref="I50:I73" si="30">H50-G50</f>
        <v>0</v>
      </c>
      <c r="J50" s="51"/>
      <c r="K50" s="112"/>
      <c r="L50" s="53">
        <f t="shared" ref="L50:L73" si="31">IF(K50&lt;&gt;0,+G50-K50,0)</f>
        <v>0</v>
      </c>
      <c r="M50" s="112"/>
      <c r="N50" s="53">
        <f t="shared" ref="N50:N73" si="32">IF(M50&lt;&gt;0,+H50-M50,0)</f>
        <v>0</v>
      </c>
      <c r="O50" s="53">
        <f t="shared" ref="O50:O73" si="33">+N50-L50</f>
        <v>0</v>
      </c>
      <c r="P50" s="1"/>
      <c r="R50" s="1"/>
      <c r="S50" s="1"/>
      <c r="T50" s="1"/>
      <c r="U50" s="1"/>
    </row>
    <row r="51" spans="2:21" ht="12.5">
      <c r="B51" t="str">
        <f t="shared" si="6"/>
        <v/>
      </c>
      <c r="C51" s="49">
        <f>IF(D11="","-",+C50+1)</f>
        <v>2044</v>
      </c>
      <c r="D51" s="54">
        <f>IF(F50+SUM(E$17:E50)=D$10,F50,D$10-SUM(E$17:E50))</f>
        <v>22965.672727060559</v>
      </c>
      <c r="E51" s="374">
        <f>IF(+I14&lt;F50,I14,D51)</f>
        <v>22965.672727060559</v>
      </c>
      <c r="F51" s="54">
        <f t="shared" si="29"/>
        <v>0</v>
      </c>
      <c r="G51" s="375">
        <f t="shared" si="27"/>
        <v>24223.411170613304</v>
      </c>
      <c r="H51" s="356">
        <f t="shared" si="28"/>
        <v>24223.411170613304</v>
      </c>
      <c r="I51" s="51">
        <f t="shared" si="30"/>
        <v>0</v>
      </c>
      <c r="J51" s="51"/>
      <c r="K51" s="112"/>
      <c r="L51" s="53">
        <f t="shared" si="31"/>
        <v>0</v>
      </c>
      <c r="M51" s="112"/>
      <c r="N51" s="53">
        <f t="shared" si="32"/>
        <v>0</v>
      </c>
      <c r="O51" s="53">
        <f t="shared" si="33"/>
        <v>0</v>
      </c>
      <c r="P51" s="1"/>
      <c r="R51" s="1"/>
      <c r="S51" s="1"/>
      <c r="T51" s="1"/>
      <c r="U51" s="1"/>
    </row>
    <row r="52" spans="2:21" ht="12.5">
      <c r="B52" t="str">
        <f t="shared" si="6"/>
        <v/>
      </c>
      <c r="C52" s="49">
        <f>IF(D11="","-",+C51+1)</f>
        <v>2045</v>
      </c>
      <c r="D52" s="54">
        <f>IF(F51+SUM(E$17:E51)=D$10,F51,D$10-SUM(E$17:E51))</f>
        <v>0</v>
      </c>
      <c r="E52" s="374">
        <f>IF(+I14&lt;F51,I14,D52)</f>
        <v>0</v>
      </c>
      <c r="F52" s="54">
        <f t="shared" si="29"/>
        <v>0</v>
      </c>
      <c r="G52" s="375">
        <f t="shared" si="27"/>
        <v>0</v>
      </c>
      <c r="H52" s="356">
        <f t="shared" si="28"/>
        <v>0</v>
      </c>
      <c r="I52" s="51">
        <f t="shared" si="30"/>
        <v>0</v>
      </c>
      <c r="J52" s="51"/>
      <c r="K52" s="112"/>
      <c r="L52" s="53">
        <f t="shared" si="31"/>
        <v>0</v>
      </c>
      <c r="M52" s="112"/>
      <c r="N52" s="53">
        <f t="shared" si="32"/>
        <v>0</v>
      </c>
      <c r="O52" s="53">
        <f t="shared" si="33"/>
        <v>0</v>
      </c>
      <c r="P52" s="1"/>
      <c r="R52" s="1"/>
      <c r="S52" s="1"/>
      <c r="T52" s="1"/>
      <c r="U52" s="1"/>
    </row>
    <row r="53" spans="2:21" ht="12.5">
      <c r="B53" t="str">
        <f t="shared" si="6"/>
        <v/>
      </c>
      <c r="C53" s="49">
        <f>IF(D11="","-",+C52+1)</f>
        <v>2046</v>
      </c>
      <c r="D53" s="54">
        <f>IF(F52+SUM(E$17:E52)=D$10,F52,D$10-SUM(E$17:E52))</f>
        <v>0</v>
      </c>
      <c r="E53" s="374">
        <f>IF(+I14&lt;F52,I14,D53)</f>
        <v>0</v>
      </c>
      <c r="F53" s="54">
        <f t="shared" si="29"/>
        <v>0</v>
      </c>
      <c r="G53" s="375">
        <f t="shared" si="27"/>
        <v>0</v>
      </c>
      <c r="H53" s="356">
        <f t="shared" si="28"/>
        <v>0</v>
      </c>
      <c r="I53" s="51">
        <f t="shared" si="30"/>
        <v>0</v>
      </c>
      <c r="J53" s="51"/>
      <c r="K53" s="112"/>
      <c r="L53" s="53">
        <f t="shared" si="31"/>
        <v>0</v>
      </c>
      <c r="M53" s="112"/>
      <c r="N53" s="53">
        <f t="shared" si="32"/>
        <v>0</v>
      </c>
      <c r="O53" s="53">
        <f t="shared" si="33"/>
        <v>0</v>
      </c>
      <c r="P53" s="1"/>
      <c r="R53" s="1"/>
      <c r="S53" s="1"/>
      <c r="T53" s="1"/>
      <c r="U53" s="1"/>
    </row>
    <row r="54" spans="2:21" ht="12.5">
      <c r="B54" t="str">
        <f t="shared" si="6"/>
        <v/>
      </c>
      <c r="C54" s="49">
        <f>IF(D11="","-",+C53+1)</f>
        <v>2047</v>
      </c>
      <c r="D54" s="54">
        <f>IF(F53+SUM(E$17:E53)=D$10,F53,D$10-SUM(E$17:E53))</f>
        <v>0</v>
      </c>
      <c r="E54" s="374">
        <f>IF(+I14&lt;F53,I14,D54)</f>
        <v>0</v>
      </c>
      <c r="F54" s="54">
        <f t="shared" si="29"/>
        <v>0</v>
      </c>
      <c r="G54" s="375">
        <f t="shared" si="27"/>
        <v>0</v>
      </c>
      <c r="H54" s="356">
        <f t="shared" si="28"/>
        <v>0</v>
      </c>
      <c r="I54" s="51">
        <f t="shared" si="30"/>
        <v>0</v>
      </c>
      <c r="J54" s="51"/>
      <c r="K54" s="112"/>
      <c r="L54" s="53">
        <f t="shared" si="31"/>
        <v>0</v>
      </c>
      <c r="M54" s="112"/>
      <c r="N54" s="53">
        <f t="shared" si="32"/>
        <v>0</v>
      </c>
      <c r="O54" s="53">
        <f t="shared" si="33"/>
        <v>0</v>
      </c>
      <c r="P54" s="1"/>
      <c r="R54" s="1"/>
      <c r="S54" s="1"/>
      <c r="T54" s="1"/>
      <c r="U54" s="1"/>
    </row>
    <row r="55" spans="2:21" ht="12.5">
      <c r="B55" t="str">
        <f t="shared" si="6"/>
        <v/>
      </c>
      <c r="C55" s="49">
        <f>IF(D11="","-",+C54+1)</f>
        <v>2048</v>
      </c>
      <c r="D55" s="54">
        <f>IF(F54+SUM(E$17:E54)=D$10,F54,D$10-SUM(E$17:E54))</f>
        <v>0</v>
      </c>
      <c r="E55" s="374">
        <f>IF(+I14&lt;F54,I14,D55)</f>
        <v>0</v>
      </c>
      <c r="F55" s="54">
        <f t="shared" si="29"/>
        <v>0</v>
      </c>
      <c r="G55" s="375">
        <f t="shared" si="27"/>
        <v>0</v>
      </c>
      <c r="H55" s="356">
        <f t="shared" si="28"/>
        <v>0</v>
      </c>
      <c r="I55" s="51">
        <f t="shared" si="30"/>
        <v>0</v>
      </c>
      <c r="J55" s="51"/>
      <c r="K55" s="112"/>
      <c r="L55" s="53">
        <f t="shared" si="31"/>
        <v>0</v>
      </c>
      <c r="M55" s="112"/>
      <c r="N55" s="53">
        <f t="shared" si="32"/>
        <v>0</v>
      </c>
      <c r="O55" s="53">
        <f t="shared" si="33"/>
        <v>0</v>
      </c>
      <c r="P55" s="1"/>
      <c r="R55" s="1"/>
      <c r="S55" s="1"/>
      <c r="T55" s="1"/>
      <c r="U55" s="1"/>
    </row>
    <row r="56" spans="2:21" ht="12.5">
      <c r="B56" t="str">
        <f t="shared" si="6"/>
        <v/>
      </c>
      <c r="C56" s="49">
        <f>IF(D11="","-",+C55+1)</f>
        <v>2049</v>
      </c>
      <c r="D56" s="54">
        <f>IF(F55+SUM(E$17:E55)=D$10,F55,D$10-SUM(E$17:E55))</f>
        <v>0</v>
      </c>
      <c r="E56" s="374">
        <f>IF(+I14&lt;F55,I14,D56)</f>
        <v>0</v>
      </c>
      <c r="F56" s="54">
        <f t="shared" si="29"/>
        <v>0</v>
      </c>
      <c r="G56" s="375">
        <f t="shared" si="27"/>
        <v>0</v>
      </c>
      <c r="H56" s="356">
        <f t="shared" si="28"/>
        <v>0</v>
      </c>
      <c r="I56" s="51">
        <f t="shared" si="30"/>
        <v>0</v>
      </c>
      <c r="J56" s="51"/>
      <c r="K56" s="112"/>
      <c r="L56" s="53">
        <f t="shared" si="31"/>
        <v>0</v>
      </c>
      <c r="M56" s="112"/>
      <c r="N56" s="53">
        <f t="shared" si="32"/>
        <v>0</v>
      </c>
      <c r="O56" s="53">
        <f t="shared" si="33"/>
        <v>0</v>
      </c>
      <c r="P56" s="1"/>
      <c r="R56" s="1"/>
      <c r="S56" s="1"/>
      <c r="T56" s="1"/>
      <c r="U56" s="1"/>
    </row>
    <row r="57" spans="2:21" ht="12.5">
      <c r="B57" t="str">
        <f t="shared" si="6"/>
        <v/>
      </c>
      <c r="C57" s="49">
        <f>IF(D11="","-",+C56+1)</f>
        <v>2050</v>
      </c>
      <c r="D57" s="54">
        <f>IF(F56+SUM(E$17:E56)=D$10,F56,D$10-SUM(E$17:E56))</f>
        <v>0</v>
      </c>
      <c r="E57" s="374">
        <f>IF(+I14&lt;F56,I14,D57)</f>
        <v>0</v>
      </c>
      <c r="F57" s="54">
        <f t="shared" si="29"/>
        <v>0</v>
      </c>
      <c r="G57" s="375">
        <f t="shared" si="27"/>
        <v>0</v>
      </c>
      <c r="H57" s="356">
        <f t="shared" si="28"/>
        <v>0</v>
      </c>
      <c r="I57" s="51">
        <f t="shared" si="30"/>
        <v>0</v>
      </c>
      <c r="J57" s="51"/>
      <c r="K57" s="112"/>
      <c r="L57" s="53">
        <f t="shared" si="31"/>
        <v>0</v>
      </c>
      <c r="M57" s="112"/>
      <c r="N57" s="53">
        <f t="shared" si="32"/>
        <v>0</v>
      </c>
      <c r="O57" s="53">
        <f t="shared" si="33"/>
        <v>0</v>
      </c>
      <c r="P57" s="1"/>
      <c r="R57" s="1"/>
      <c r="S57" s="1"/>
      <c r="T57" s="1"/>
      <c r="U57" s="1"/>
    </row>
    <row r="58" spans="2:21" ht="12.5">
      <c r="B58" t="str">
        <f t="shared" si="6"/>
        <v/>
      </c>
      <c r="C58" s="49">
        <f>IF(D11="","-",+C57+1)</f>
        <v>2051</v>
      </c>
      <c r="D58" s="54">
        <f>IF(F57+SUM(E$17:E57)=D$10,F57,D$10-SUM(E$17:E57))</f>
        <v>0</v>
      </c>
      <c r="E58" s="374">
        <f>IF(+I14&lt;F57,I14,D58)</f>
        <v>0</v>
      </c>
      <c r="F58" s="54">
        <f t="shared" si="29"/>
        <v>0</v>
      </c>
      <c r="G58" s="375">
        <f t="shared" si="27"/>
        <v>0</v>
      </c>
      <c r="H58" s="356">
        <f t="shared" si="28"/>
        <v>0</v>
      </c>
      <c r="I58" s="51">
        <f t="shared" si="30"/>
        <v>0</v>
      </c>
      <c r="J58" s="51"/>
      <c r="K58" s="112"/>
      <c r="L58" s="53">
        <f t="shared" si="31"/>
        <v>0</v>
      </c>
      <c r="M58" s="112"/>
      <c r="N58" s="53">
        <f t="shared" si="32"/>
        <v>0</v>
      </c>
      <c r="O58" s="53">
        <f t="shared" si="33"/>
        <v>0</v>
      </c>
      <c r="P58" s="1"/>
      <c r="R58" s="1"/>
      <c r="S58" s="1"/>
      <c r="T58" s="1"/>
      <c r="U58" s="1"/>
    </row>
    <row r="59" spans="2:21" ht="12.5">
      <c r="B59" t="str">
        <f t="shared" si="6"/>
        <v/>
      </c>
      <c r="C59" s="49">
        <f>IF(D11="","-",+C58+1)</f>
        <v>2052</v>
      </c>
      <c r="D59" s="54">
        <f>IF(F58+SUM(E$17:E58)=D$10,F58,D$10-SUM(E$17:E58))</f>
        <v>0</v>
      </c>
      <c r="E59" s="374">
        <f>IF(+I14&lt;F58,I14,D59)</f>
        <v>0</v>
      </c>
      <c r="F59" s="54">
        <f t="shared" si="29"/>
        <v>0</v>
      </c>
      <c r="G59" s="375">
        <f t="shared" si="27"/>
        <v>0</v>
      </c>
      <c r="H59" s="356">
        <f t="shared" si="28"/>
        <v>0</v>
      </c>
      <c r="I59" s="51">
        <f t="shared" si="30"/>
        <v>0</v>
      </c>
      <c r="J59" s="51"/>
      <c r="K59" s="112"/>
      <c r="L59" s="53">
        <f t="shared" si="31"/>
        <v>0</v>
      </c>
      <c r="M59" s="112"/>
      <c r="N59" s="53">
        <f t="shared" si="32"/>
        <v>0</v>
      </c>
      <c r="O59" s="53">
        <f t="shared" si="33"/>
        <v>0</v>
      </c>
      <c r="P59" s="1"/>
      <c r="R59" s="1"/>
      <c r="S59" s="1"/>
      <c r="T59" s="1"/>
      <c r="U59" s="1"/>
    </row>
    <row r="60" spans="2:21" ht="12.5">
      <c r="B60" t="str">
        <f t="shared" si="6"/>
        <v/>
      </c>
      <c r="C60" s="49">
        <f>IF(D11="","-",+C59+1)</f>
        <v>2053</v>
      </c>
      <c r="D60" s="54">
        <f>IF(F59+SUM(E$17:E59)=D$10,F59,D$10-SUM(E$17:E59))</f>
        <v>0</v>
      </c>
      <c r="E60" s="374">
        <f>IF(+I14&lt;F59,I14,D60)</f>
        <v>0</v>
      </c>
      <c r="F60" s="54">
        <f t="shared" si="29"/>
        <v>0</v>
      </c>
      <c r="G60" s="375">
        <f t="shared" si="27"/>
        <v>0</v>
      </c>
      <c r="H60" s="356">
        <f t="shared" si="28"/>
        <v>0</v>
      </c>
      <c r="I60" s="51">
        <f t="shared" si="30"/>
        <v>0</v>
      </c>
      <c r="J60" s="51"/>
      <c r="K60" s="112"/>
      <c r="L60" s="53">
        <f t="shared" si="31"/>
        <v>0</v>
      </c>
      <c r="M60" s="112"/>
      <c r="N60" s="53">
        <f t="shared" si="32"/>
        <v>0</v>
      </c>
      <c r="O60" s="53">
        <f t="shared" si="33"/>
        <v>0</v>
      </c>
      <c r="P60" s="1"/>
      <c r="R60" s="1"/>
      <c r="S60" s="1"/>
      <c r="T60" s="1"/>
      <c r="U60" s="1"/>
    </row>
    <row r="61" spans="2:21" ht="12.5">
      <c r="B61" t="str">
        <f t="shared" si="6"/>
        <v/>
      </c>
      <c r="C61" s="49">
        <f>IF(D11="","-",+C60+1)</f>
        <v>2054</v>
      </c>
      <c r="D61" s="54">
        <f>IF(F60+SUM(E$17:E60)=D$10,F60,D$10-SUM(E$17:E60))</f>
        <v>0</v>
      </c>
      <c r="E61" s="374">
        <f>IF(+I14&lt;F60,I14,D61)</f>
        <v>0</v>
      </c>
      <c r="F61" s="54">
        <f t="shared" si="29"/>
        <v>0</v>
      </c>
      <c r="G61" s="375">
        <f t="shared" si="27"/>
        <v>0</v>
      </c>
      <c r="H61" s="356">
        <f t="shared" si="28"/>
        <v>0</v>
      </c>
      <c r="I61" s="51">
        <f t="shared" si="30"/>
        <v>0</v>
      </c>
      <c r="J61" s="51"/>
      <c r="K61" s="112"/>
      <c r="L61" s="53">
        <f t="shared" si="31"/>
        <v>0</v>
      </c>
      <c r="M61" s="112"/>
      <c r="N61" s="53">
        <f t="shared" si="32"/>
        <v>0</v>
      </c>
      <c r="O61" s="53">
        <f t="shared" si="33"/>
        <v>0</v>
      </c>
      <c r="P61" s="1"/>
      <c r="R61" s="1"/>
      <c r="S61" s="1"/>
      <c r="T61" s="1"/>
      <c r="U61" s="1"/>
    </row>
    <row r="62" spans="2:21" ht="12.5">
      <c r="B62" t="str">
        <f t="shared" si="6"/>
        <v/>
      </c>
      <c r="C62" s="49">
        <f>IF(D11="","-",+C61+1)</f>
        <v>2055</v>
      </c>
      <c r="D62" s="54">
        <f>IF(F61+SUM(E$17:E61)=D$10,F61,D$10-SUM(E$17:E61))</f>
        <v>0</v>
      </c>
      <c r="E62" s="374">
        <f>IF(+I14&lt;F61,I14,D62)</f>
        <v>0</v>
      </c>
      <c r="F62" s="54">
        <f t="shared" si="29"/>
        <v>0</v>
      </c>
      <c r="G62" s="385">
        <f t="shared" si="27"/>
        <v>0</v>
      </c>
      <c r="H62" s="356">
        <f t="shared" si="28"/>
        <v>0</v>
      </c>
      <c r="I62" s="51">
        <f t="shared" si="30"/>
        <v>0</v>
      </c>
      <c r="J62" s="51"/>
      <c r="K62" s="112"/>
      <c r="L62" s="53">
        <f t="shared" si="31"/>
        <v>0</v>
      </c>
      <c r="M62" s="112"/>
      <c r="N62" s="53">
        <f t="shared" si="32"/>
        <v>0</v>
      </c>
      <c r="O62" s="53">
        <f t="shared" si="33"/>
        <v>0</v>
      </c>
      <c r="P62" s="1"/>
      <c r="R62" s="1"/>
      <c r="S62" s="1"/>
      <c r="T62" s="1"/>
      <c r="U62" s="1"/>
    </row>
    <row r="63" spans="2:21" ht="12.5">
      <c r="B63" t="str">
        <f t="shared" si="6"/>
        <v/>
      </c>
      <c r="C63" s="49">
        <f>IF(D11="","-",+C62+1)</f>
        <v>2056</v>
      </c>
      <c r="D63" s="54">
        <f>IF(F62+SUM(E$17:E62)=D$10,F62,D$10-SUM(E$17:E62))</f>
        <v>0</v>
      </c>
      <c r="E63" s="374">
        <f>IF(+I14&lt;F62,I14,D63)</f>
        <v>0</v>
      </c>
      <c r="F63" s="54">
        <f t="shared" si="29"/>
        <v>0</v>
      </c>
      <c r="G63" s="385">
        <f t="shared" si="27"/>
        <v>0</v>
      </c>
      <c r="H63" s="356">
        <f t="shared" si="28"/>
        <v>0</v>
      </c>
      <c r="I63" s="51">
        <f t="shared" si="30"/>
        <v>0</v>
      </c>
      <c r="J63" s="51"/>
      <c r="K63" s="112"/>
      <c r="L63" s="53">
        <f t="shared" si="31"/>
        <v>0</v>
      </c>
      <c r="M63" s="112"/>
      <c r="N63" s="53">
        <f t="shared" si="32"/>
        <v>0</v>
      </c>
      <c r="O63" s="53">
        <f t="shared" si="33"/>
        <v>0</v>
      </c>
      <c r="P63" s="1"/>
      <c r="R63" s="1"/>
      <c r="S63" s="1"/>
      <c r="T63" s="1"/>
      <c r="U63" s="1"/>
    </row>
    <row r="64" spans="2:21" ht="12.5">
      <c r="B64" t="str">
        <f t="shared" si="6"/>
        <v/>
      </c>
      <c r="C64" s="49">
        <f>IF(D11="","-",+C63+1)</f>
        <v>2057</v>
      </c>
      <c r="D64" s="54">
        <f>IF(F63+SUM(E$17:E63)=D$10,F63,D$10-SUM(E$17:E63))</f>
        <v>0</v>
      </c>
      <c r="E64" s="374">
        <f>IF(+I14&lt;F63,I14,D64)</f>
        <v>0</v>
      </c>
      <c r="F64" s="54">
        <f t="shared" si="29"/>
        <v>0</v>
      </c>
      <c r="G64" s="385">
        <f t="shared" si="27"/>
        <v>0</v>
      </c>
      <c r="H64" s="356">
        <f t="shared" si="28"/>
        <v>0</v>
      </c>
      <c r="I64" s="51">
        <f t="shared" si="30"/>
        <v>0</v>
      </c>
      <c r="J64" s="51"/>
      <c r="K64" s="112"/>
      <c r="L64" s="53">
        <f t="shared" si="31"/>
        <v>0</v>
      </c>
      <c r="M64" s="112"/>
      <c r="N64" s="53">
        <f t="shared" si="32"/>
        <v>0</v>
      </c>
      <c r="O64" s="53">
        <f t="shared" si="33"/>
        <v>0</v>
      </c>
      <c r="P64" s="1"/>
      <c r="R64" s="1"/>
      <c r="S64" s="1"/>
      <c r="T64" s="1"/>
      <c r="U64" s="1"/>
    </row>
    <row r="65" spans="1:21" ht="12.5">
      <c r="B65" t="str">
        <f t="shared" si="6"/>
        <v/>
      </c>
      <c r="C65" s="49">
        <f>IF(D11="","-",+C64+1)</f>
        <v>2058</v>
      </c>
      <c r="D65" s="54">
        <f>IF(F64+SUM(E$17:E64)=D$10,F64,D$10-SUM(E$17:E64))</f>
        <v>0</v>
      </c>
      <c r="E65" s="374">
        <f>IF(+I14&lt;F64,I14,D65)</f>
        <v>0</v>
      </c>
      <c r="F65" s="54">
        <f t="shared" si="29"/>
        <v>0</v>
      </c>
      <c r="G65" s="385">
        <f t="shared" si="27"/>
        <v>0</v>
      </c>
      <c r="H65" s="356">
        <f t="shared" si="28"/>
        <v>0</v>
      </c>
      <c r="I65" s="51">
        <f t="shared" si="30"/>
        <v>0</v>
      </c>
      <c r="J65" s="51"/>
      <c r="K65" s="112"/>
      <c r="L65" s="53">
        <f t="shared" si="31"/>
        <v>0</v>
      </c>
      <c r="M65" s="112"/>
      <c r="N65" s="53">
        <f t="shared" si="32"/>
        <v>0</v>
      </c>
      <c r="O65" s="53">
        <f t="shared" si="33"/>
        <v>0</v>
      </c>
      <c r="P65" s="1"/>
      <c r="R65" s="1"/>
      <c r="S65" s="1"/>
      <c r="T65" s="1"/>
      <c r="U65" s="1"/>
    </row>
    <row r="66" spans="1:21" ht="12.5">
      <c r="B66" t="str">
        <f t="shared" si="6"/>
        <v/>
      </c>
      <c r="C66" s="49">
        <f>IF(D11="","-",+C65+1)</f>
        <v>2059</v>
      </c>
      <c r="D66" s="54">
        <f>IF(F65+SUM(E$17:E65)=D$10,F65,D$10-SUM(E$17:E65))</f>
        <v>0</v>
      </c>
      <c r="E66" s="374">
        <f>IF(+I14&lt;F65,I14,D66)</f>
        <v>0</v>
      </c>
      <c r="F66" s="54">
        <f t="shared" si="29"/>
        <v>0</v>
      </c>
      <c r="G66" s="385">
        <f t="shared" si="27"/>
        <v>0</v>
      </c>
      <c r="H66" s="356">
        <f t="shared" si="28"/>
        <v>0</v>
      </c>
      <c r="I66" s="51">
        <f t="shared" si="30"/>
        <v>0</v>
      </c>
      <c r="J66" s="51"/>
      <c r="K66" s="112"/>
      <c r="L66" s="53">
        <f t="shared" si="31"/>
        <v>0</v>
      </c>
      <c r="M66" s="112"/>
      <c r="N66" s="53">
        <f t="shared" si="32"/>
        <v>0</v>
      </c>
      <c r="O66" s="53">
        <f t="shared" si="33"/>
        <v>0</v>
      </c>
      <c r="P66" s="1"/>
      <c r="R66" s="1"/>
      <c r="S66" s="1"/>
      <c r="T66" s="1"/>
      <c r="U66" s="1"/>
    </row>
    <row r="67" spans="1:21" ht="12.5">
      <c r="B67" t="str">
        <f t="shared" si="6"/>
        <v/>
      </c>
      <c r="C67" s="49">
        <f>IF(D11="","-",+C66+1)</f>
        <v>2060</v>
      </c>
      <c r="D67" s="54">
        <f>IF(F66+SUM(E$17:E66)=D$10,F66,D$10-SUM(E$17:E66))</f>
        <v>0</v>
      </c>
      <c r="E67" s="374">
        <f>IF(+I14&lt;F66,I14,D67)</f>
        <v>0</v>
      </c>
      <c r="F67" s="54">
        <f t="shared" si="29"/>
        <v>0</v>
      </c>
      <c r="G67" s="385">
        <f t="shared" si="27"/>
        <v>0</v>
      </c>
      <c r="H67" s="356">
        <f t="shared" si="28"/>
        <v>0</v>
      </c>
      <c r="I67" s="51">
        <f t="shared" si="30"/>
        <v>0</v>
      </c>
      <c r="J67" s="51"/>
      <c r="K67" s="112"/>
      <c r="L67" s="53">
        <f t="shared" si="31"/>
        <v>0</v>
      </c>
      <c r="M67" s="112"/>
      <c r="N67" s="53">
        <f t="shared" si="32"/>
        <v>0</v>
      </c>
      <c r="O67" s="53">
        <f t="shared" si="33"/>
        <v>0</v>
      </c>
      <c r="P67" s="1"/>
      <c r="R67" s="1"/>
      <c r="S67" s="1"/>
      <c r="T67" s="1"/>
      <c r="U67" s="1"/>
    </row>
    <row r="68" spans="1:21" ht="12.5">
      <c r="B68" t="str">
        <f t="shared" si="6"/>
        <v/>
      </c>
      <c r="C68" s="49">
        <f>IF(D11="","-",+C67+1)</f>
        <v>2061</v>
      </c>
      <c r="D68" s="54">
        <f>IF(F67+SUM(E$17:E67)=D$10,F67,D$10-SUM(E$17:E67))</f>
        <v>0</v>
      </c>
      <c r="E68" s="374">
        <f>IF(+I14&lt;F67,I14,D68)</f>
        <v>0</v>
      </c>
      <c r="F68" s="54">
        <f t="shared" si="29"/>
        <v>0</v>
      </c>
      <c r="G68" s="385">
        <f t="shared" si="27"/>
        <v>0</v>
      </c>
      <c r="H68" s="356">
        <f t="shared" si="28"/>
        <v>0</v>
      </c>
      <c r="I68" s="51">
        <f t="shared" si="30"/>
        <v>0</v>
      </c>
      <c r="J68" s="51"/>
      <c r="K68" s="112"/>
      <c r="L68" s="53">
        <f t="shared" si="31"/>
        <v>0</v>
      </c>
      <c r="M68" s="112"/>
      <c r="N68" s="53">
        <f t="shared" si="32"/>
        <v>0</v>
      </c>
      <c r="O68" s="53">
        <f t="shared" si="33"/>
        <v>0</v>
      </c>
      <c r="P68" s="1"/>
      <c r="R68" s="1"/>
      <c r="S68" s="1"/>
      <c r="T68" s="1"/>
      <c r="U68" s="1"/>
    </row>
    <row r="69" spans="1:21" ht="12.5">
      <c r="B69" t="str">
        <f t="shared" si="6"/>
        <v/>
      </c>
      <c r="C69" s="49">
        <f>IF(D11="","-",+C68+1)</f>
        <v>2062</v>
      </c>
      <c r="D69" s="54">
        <f>IF(F68+SUM(E$17:E68)=D$10,F68,D$10-SUM(E$17:E68))</f>
        <v>0</v>
      </c>
      <c r="E69" s="374">
        <f>IF(+I14&lt;F68,I14,D69)</f>
        <v>0</v>
      </c>
      <c r="F69" s="54">
        <f t="shared" si="29"/>
        <v>0</v>
      </c>
      <c r="G69" s="385">
        <f t="shared" si="27"/>
        <v>0</v>
      </c>
      <c r="H69" s="356">
        <f t="shared" si="28"/>
        <v>0</v>
      </c>
      <c r="I69" s="51">
        <f t="shared" si="30"/>
        <v>0</v>
      </c>
      <c r="J69" s="51"/>
      <c r="K69" s="112"/>
      <c r="L69" s="53">
        <f t="shared" si="31"/>
        <v>0</v>
      </c>
      <c r="M69" s="112"/>
      <c r="N69" s="53">
        <f t="shared" si="32"/>
        <v>0</v>
      </c>
      <c r="O69" s="53">
        <f t="shared" si="33"/>
        <v>0</v>
      </c>
      <c r="P69" s="1"/>
      <c r="R69" s="1"/>
      <c r="S69" s="1"/>
      <c r="T69" s="1"/>
      <c r="U69" s="1"/>
    </row>
    <row r="70" spans="1:21" ht="12.5">
      <c r="B70" t="str">
        <f t="shared" si="6"/>
        <v/>
      </c>
      <c r="C70" s="49">
        <f>IF(D11="","-",+C69+1)</f>
        <v>2063</v>
      </c>
      <c r="D70" s="54">
        <f>IF(F69+SUM(E$17:E69)=D$10,F69,D$10-SUM(E$17:E69))</f>
        <v>0</v>
      </c>
      <c r="E70" s="374">
        <f>IF(+I14&lt;F69,I14,D70)</f>
        <v>0</v>
      </c>
      <c r="F70" s="54">
        <f t="shared" si="29"/>
        <v>0</v>
      </c>
      <c r="G70" s="385">
        <f t="shared" si="27"/>
        <v>0</v>
      </c>
      <c r="H70" s="356">
        <f t="shared" si="28"/>
        <v>0</v>
      </c>
      <c r="I70" s="51">
        <f t="shared" si="30"/>
        <v>0</v>
      </c>
      <c r="J70" s="51"/>
      <c r="K70" s="112"/>
      <c r="L70" s="53">
        <f t="shared" si="31"/>
        <v>0</v>
      </c>
      <c r="M70" s="112"/>
      <c r="N70" s="53">
        <f t="shared" si="32"/>
        <v>0</v>
      </c>
      <c r="O70" s="53">
        <f t="shared" si="33"/>
        <v>0</v>
      </c>
      <c r="P70" s="1"/>
      <c r="R70" s="1"/>
      <c r="S70" s="1"/>
      <c r="T70" s="1"/>
      <c r="U70" s="1"/>
    </row>
    <row r="71" spans="1:21" ht="12.5">
      <c r="B71" t="str">
        <f t="shared" si="6"/>
        <v/>
      </c>
      <c r="C71" s="49">
        <f>IF(D11="","-",+C70+1)</f>
        <v>2064</v>
      </c>
      <c r="D71" s="54">
        <f>IF(F70+SUM(E$17:E70)=D$10,F70,D$10-SUM(E$17:E70))</f>
        <v>0</v>
      </c>
      <c r="E71" s="374">
        <f>IF(+I14&lt;F70,I14,D71)</f>
        <v>0</v>
      </c>
      <c r="F71" s="54">
        <f t="shared" si="29"/>
        <v>0</v>
      </c>
      <c r="G71" s="385">
        <f t="shared" si="27"/>
        <v>0</v>
      </c>
      <c r="H71" s="356">
        <f t="shared" si="28"/>
        <v>0</v>
      </c>
      <c r="I71" s="51">
        <f t="shared" si="30"/>
        <v>0</v>
      </c>
      <c r="J71" s="51"/>
      <c r="K71" s="112"/>
      <c r="L71" s="53">
        <f t="shared" si="31"/>
        <v>0</v>
      </c>
      <c r="M71" s="112"/>
      <c r="N71" s="53">
        <f t="shared" si="32"/>
        <v>0</v>
      </c>
      <c r="O71" s="53">
        <f t="shared" si="33"/>
        <v>0</v>
      </c>
      <c r="P71" s="1"/>
      <c r="R71" s="1"/>
      <c r="S71" s="1"/>
      <c r="T71" s="1"/>
      <c r="U71" s="1"/>
    </row>
    <row r="72" spans="1:21" ht="12.5">
      <c r="B72" t="str">
        <f t="shared" si="6"/>
        <v/>
      </c>
      <c r="C72" s="49">
        <f>IF(D11="","-",+C71+1)</f>
        <v>2065</v>
      </c>
      <c r="D72" s="54">
        <f>IF(F71+SUM(E$17:E71)=D$10,F71,D$10-SUM(E$17:E71))</f>
        <v>0</v>
      </c>
      <c r="E72" s="374">
        <f>IF(+I14&lt;F71,I14,D72)</f>
        <v>0</v>
      </c>
      <c r="F72" s="54">
        <f t="shared" si="29"/>
        <v>0</v>
      </c>
      <c r="G72" s="385">
        <f t="shared" si="27"/>
        <v>0</v>
      </c>
      <c r="H72" s="356">
        <f t="shared" si="28"/>
        <v>0</v>
      </c>
      <c r="I72" s="51">
        <f t="shared" si="30"/>
        <v>0</v>
      </c>
      <c r="J72" s="51"/>
      <c r="K72" s="112"/>
      <c r="L72" s="53">
        <f t="shared" si="31"/>
        <v>0</v>
      </c>
      <c r="M72" s="112"/>
      <c r="N72" s="53">
        <f t="shared" si="32"/>
        <v>0</v>
      </c>
      <c r="O72" s="53">
        <f t="shared" si="33"/>
        <v>0</v>
      </c>
      <c r="P72" s="1"/>
      <c r="R72" s="1"/>
      <c r="S72" s="1"/>
      <c r="T72" s="1"/>
      <c r="U72" s="1"/>
    </row>
    <row r="73" spans="1:21" ht="13" thickBot="1">
      <c r="B73" t="str">
        <f t="shared" si="6"/>
        <v/>
      </c>
      <c r="C73" s="58">
        <f>IF(D11="","-",+C72+1)</f>
        <v>2066</v>
      </c>
      <c r="D73" s="59">
        <f>IF(F72+SUM(E$17:E72)=D$10,F72,D$10-SUM(E$17:E72))</f>
        <v>0</v>
      </c>
      <c r="E73" s="386">
        <f>IF(+I14&lt;F72,I14,D73)</f>
        <v>0</v>
      </c>
      <c r="F73" s="59">
        <f t="shared" si="29"/>
        <v>0</v>
      </c>
      <c r="G73" s="387">
        <f t="shared" si="27"/>
        <v>0</v>
      </c>
      <c r="H73" s="354">
        <f t="shared" si="28"/>
        <v>0</v>
      </c>
      <c r="I73" s="62">
        <f t="shared" si="30"/>
        <v>0</v>
      </c>
      <c r="J73" s="51"/>
      <c r="K73" s="113"/>
      <c r="L73" s="63">
        <f t="shared" si="31"/>
        <v>0</v>
      </c>
      <c r="M73" s="113"/>
      <c r="N73" s="63">
        <f t="shared" si="32"/>
        <v>0</v>
      </c>
      <c r="O73" s="63">
        <f t="shared" si="33"/>
        <v>0</v>
      </c>
      <c r="P73" s="1"/>
      <c r="R73" s="1"/>
      <c r="S73" s="1"/>
      <c r="T73" s="1"/>
      <c r="U73" s="1"/>
    </row>
    <row r="74" spans="1:21" ht="12.5">
      <c r="C74" s="11" t="s">
        <v>75</v>
      </c>
      <c r="D74" s="239"/>
      <c r="E74" s="239">
        <f>SUM(E17:E73)</f>
        <v>723818.00000000035</v>
      </c>
      <c r="F74" s="239"/>
      <c r="G74" s="239">
        <f>SUM(G17:G73)</f>
        <v>2298742.9711117754</v>
      </c>
      <c r="H74" s="239">
        <f>SUM(H17:H73)</f>
        <v>2298742.9711117754</v>
      </c>
      <c r="I74" s="239">
        <f>SUM(I17:I73)</f>
        <v>0</v>
      </c>
      <c r="J74" s="239"/>
      <c r="K74" s="239"/>
      <c r="L74" s="239"/>
      <c r="M74" s="239"/>
      <c r="N74" s="239"/>
      <c r="O74" s="1"/>
      <c r="P74" s="1"/>
      <c r="R74" s="1"/>
      <c r="S74" s="1"/>
      <c r="T74" s="1"/>
      <c r="U74" s="1"/>
    </row>
    <row r="75" spans="1:21" ht="12.5">
      <c r="D75" s="2"/>
      <c r="E75" s="1"/>
      <c r="F75" s="1"/>
      <c r="G75" s="1"/>
      <c r="H75" s="257"/>
      <c r="I75" s="257"/>
      <c r="J75" s="239"/>
      <c r="K75" s="257"/>
      <c r="L75" s="257"/>
      <c r="M75" s="257"/>
      <c r="N75" s="257"/>
      <c r="O75" s="1"/>
      <c r="P75" s="1"/>
      <c r="R75" s="1"/>
      <c r="S75" s="1"/>
      <c r="T75" s="1"/>
      <c r="U75" s="1"/>
    </row>
    <row r="76" spans="1:21" ht="13">
      <c r="C76" s="29" t="s">
        <v>95</v>
      </c>
      <c r="D76" s="2"/>
      <c r="E76" s="1"/>
      <c r="F76" s="1"/>
      <c r="G76" s="1"/>
      <c r="H76" s="257"/>
      <c r="I76" s="257"/>
      <c r="J76" s="239"/>
      <c r="K76" s="257"/>
      <c r="L76" s="257"/>
      <c r="M76" s="257"/>
      <c r="N76" s="257"/>
      <c r="O76" s="1"/>
      <c r="P76" s="1"/>
      <c r="R76" s="1"/>
      <c r="S76" s="1"/>
      <c r="T76" s="1"/>
      <c r="U76" s="1"/>
    </row>
    <row r="77" spans="1:21" ht="13">
      <c r="C77" s="25" t="s">
        <v>76</v>
      </c>
      <c r="D77" s="2"/>
      <c r="E77" s="1"/>
      <c r="F77" s="1"/>
      <c r="G77" s="1"/>
      <c r="H77" s="257"/>
      <c r="I77" s="257"/>
      <c r="J77" s="239"/>
      <c r="K77" s="257"/>
      <c r="L77" s="257"/>
      <c r="M77" s="257"/>
      <c r="N77" s="257"/>
      <c r="O77" s="1"/>
      <c r="P77" s="1"/>
      <c r="R77" s="1"/>
      <c r="S77" s="1"/>
      <c r="T77" s="1"/>
      <c r="U77" s="1"/>
    </row>
    <row r="78" spans="1:21" ht="17.5">
      <c r="C78" s="25" t="s">
        <v>77</v>
      </c>
      <c r="D78" s="11"/>
      <c r="E78" s="11"/>
      <c r="F78" s="11"/>
      <c r="G78" s="239"/>
      <c r="H78" s="239"/>
      <c r="I78" s="64"/>
      <c r="J78" s="64"/>
      <c r="K78" s="64"/>
      <c r="L78" s="64"/>
      <c r="M78" s="64"/>
      <c r="N78" s="64"/>
      <c r="O78" s="12"/>
      <c r="P78" s="1"/>
      <c r="R78" s="1"/>
      <c r="S78" s="1"/>
      <c r="T78" s="1"/>
      <c r="U78" s="1"/>
    </row>
    <row r="79" spans="1:21" ht="13">
      <c r="C79" s="25"/>
      <c r="D79" s="11"/>
      <c r="E79" s="11"/>
      <c r="F79" s="11"/>
      <c r="G79" s="239"/>
      <c r="H79" s="239"/>
      <c r="I79" s="64"/>
      <c r="J79" s="64"/>
      <c r="K79" s="64"/>
      <c r="L79" s="64"/>
      <c r="M79" s="64"/>
      <c r="N79" s="64"/>
      <c r="O79" s="1"/>
      <c r="P79" s="1"/>
      <c r="R79" s="1"/>
      <c r="S79" s="1"/>
      <c r="T79" s="1"/>
      <c r="U79" s="1"/>
    </row>
    <row r="80" spans="1:21" ht="15.5">
      <c r="A80" s="388"/>
      <c r="B80" s="1"/>
      <c r="C80" s="1"/>
      <c r="D80" s="2"/>
      <c r="E80" s="1"/>
      <c r="F80" s="11"/>
      <c r="G80" s="1"/>
      <c r="H80" s="257"/>
      <c r="I80" s="1"/>
      <c r="J80" s="1"/>
      <c r="K80" s="1"/>
      <c r="L80" s="1"/>
      <c r="M80" s="1"/>
      <c r="N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92"/>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1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79523.896357772843</v>
      </c>
      <c r="N88" s="393">
        <f>IF(J93&lt;D11,0,VLOOKUP(J93,C17:O73,11))</f>
        <v>79523.896357772843</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91071.098091088061</v>
      </c>
      <c r="N89" s="396">
        <f>IF(J93&lt;D11,0,VLOOKUP(J93,C100:P155,7))</f>
        <v>91071.098091088061</v>
      </c>
      <c r="O89" s="70">
        <f>+N89-M89</f>
        <v>0</v>
      </c>
      <c r="P89" s="1"/>
      <c r="Q89" s="1"/>
      <c r="R89" s="1"/>
      <c r="S89" s="1"/>
      <c r="T89" s="1"/>
      <c r="U89" s="1"/>
    </row>
    <row r="90" spans="1:21" ht="13.5" thickBot="1">
      <c r="C90" s="25" t="s">
        <v>82</v>
      </c>
      <c r="D90" s="96" t="str">
        <f>+D7</f>
        <v>Snyder 138 kV Terminal Addition</v>
      </c>
      <c r="E90" s="1"/>
      <c r="F90" s="1"/>
      <c r="G90" s="1"/>
      <c r="H90" s="1"/>
      <c r="I90" s="257"/>
      <c r="J90" s="257"/>
      <c r="K90" s="397"/>
      <c r="L90" s="109" t="s">
        <v>135</v>
      </c>
      <c r="M90" s="398">
        <f>+M89-M88</f>
        <v>11547.201733315218</v>
      </c>
      <c r="N90" s="398">
        <f>+N89-N88</f>
        <v>11547.201733315218</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TP2009013</v>
      </c>
      <c r="E92" s="75"/>
      <c r="F92" s="75"/>
      <c r="G92" s="75"/>
      <c r="H92" s="75"/>
      <c r="I92" s="75"/>
      <c r="J92" s="400"/>
      <c r="Q92" s="1"/>
      <c r="R92" s="1"/>
      <c r="S92" s="1"/>
      <c r="T92" s="1"/>
      <c r="U92" s="1"/>
    </row>
    <row r="93" spans="1:21" ht="13">
      <c r="C93" s="34" t="s">
        <v>49</v>
      </c>
      <c r="D93" s="355">
        <f>IF(D11=I10,0,D10)</f>
        <v>723818</v>
      </c>
      <c r="E93" s="1" t="s">
        <v>84</v>
      </c>
      <c r="H93" s="2"/>
      <c r="I93" s="2"/>
      <c r="J93" s="36">
        <f>+'OKT.WS.G.BPU.ATRR.True-up'!M16</f>
        <v>2024</v>
      </c>
      <c r="K93" s="33"/>
      <c r="L93" s="239" t="s">
        <v>85</v>
      </c>
      <c r="P93" s="1"/>
      <c r="Q93" s="1"/>
      <c r="R93" s="1"/>
      <c r="S93" s="1"/>
      <c r="T93" s="1"/>
      <c r="U93" s="1"/>
    </row>
    <row r="94" spans="1:21" ht="12.5">
      <c r="C94" s="34" t="s">
        <v>52</v>
      </c>
      <c r="D94" s="85">
        <f>D11</f>
        <v>2010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D12</f>
        <v>12</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f>+D14</f>
        <v>0</v>
      </c>
      <c r="E97" s="71" t="s">
        <v>62</v>
      </c>
      <c r="F97" s="76"/>
      <c r="G97" s="76"/>
      <c r="H97" s="77"/>
      <c r="I97" s="77"/>
      <c r="J97" s="354">
        <f>IF(D93=0,0,D93/D96)</f>
        <v>42577.529411764706</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IF(D100=F99,"","IU")</f>
        <v>IU</v>
      </c>
      <c r="C100" s="49">
        <f>IF(D94= "","-",D94)</f>
        <v>2010</v>
      </c>
      <c r="D100" s="368">
        <v>0</v>
      </c>
      <c r="E100" s="370">
        <v>0</v>
      </c>
      <c r="F100" s="372">
        <v>634790</v>
      </c>
      <c r="G100" s="403">
        <v>317395</v>
      </c>
      <c r="H100" s="403">
        <v>107896.39563165967</v>
      </c>
      <c r="I100" s="403">
        <v>107896.39563165967</v>
      </c>
      <c r="J100" s="53">
        <f t="shared" ref="J100:J131" si="34">+I100-H100</f>
        <v>0</v>
      </c>
      <c r="K100" s="53"/>
      <c r="L100" s="373">
        <f t="shared" ref="L100:L105" si="35">H100</f>
        <v>107896.39563165967</v>
      </c>
      <c r="M100" s="53">
        <f>IF(L100&lt;&gt;0,+H100-L100,0)</f>
        <v>0</v>
      </c>
      <c r="N100" s="373">
        <f t="shared" ref="N100:N105" si="36">I100</f>
        <v>107896.39563165967</v>
      </c>
      <c r="O100" s="52">
        <f t="shared" ref="O100:O131" si="37">IF(N100&lt;&gt;0,+I100-N100,0)</f>
        <v>0</v>
      </c>
      <c r="P100" s="52">
        <f t="shared" ref="P100:P131" si="38">+O100-M100</f>
        <v>0</v>
      </c>
      <c r="Q100" s="1"/>
      <c r="R100" s="1"/>
      <c r="S100" s="1"/>
      <c r="T100" s="1"/>
      <c r="U100" s="1"/>
    </row>
    <row r="101" spans="1:21" ht="12.5">
      <c r="B101" t="str">
        <f t="shared" ref="B101:B155" si="39">IF(D101=F100,"","IU")</f>
        <v/>
      </c>
      <c r="C101" s="49">
        <f>IF(D94="","-",+C100+1)</f>
        <v>2011</v>
      </c>
      <c r="D101" s="368">
        <v>634790</v>
      </c>
      <c r="E101" s="370">
        <v>12180.958103448274</v>
      </c>
      <c r="F101" s="372">
        <v>622609.04189655173</v>
      </c>
      <c r="G101" s="372">
        <v>628699.52094827592</v>
      </c>
      <c r="H101" s="372">
        <v>58926.291922257748</v>
      </c>
      <c r="I101" s="372">
        <v>58926.291922257748</v>
      </c>
      <c r="J101" s="53">
        <v>0</v>
      </c>
      <c r="K101" s="53"/>
      <c r="L101" s="373">
        <f t="shared" si="35"/>
        <v>58926.291922257748</v>
      </c>
      <c r="M101" s="53">
        <f t="shared" ref="M101:M131" si="40">IF(L101&lt;&gt;0,+H101-L101,0)</f>
        <v>0</v>
      </c>
      <c r="N101" s="373">
        <f t="shared" si="36"/>
        <v>58926.291922257748</v>
      </c>
      <c r="O101" s="53">
        <f t="shared" si="37"/>
        <v>0</v>
      </c>
      <c r="P101" s="53">
        <f t="shared" si="38"/>
        <v>0</v>
      </c>
      <c r="Q101" s="1"/>
      <c r="R101" s="1"/>
      <c r="S101" s="1"/>
      <c r="T101" s="1"/>
      <c r="U101" s="1"/>
    </row>
    <row r="102" spans="1:21" ht="12.5">
      <c r="B102" t="str">
        <f t="shared" si="39"/>
        <v>IU</v>
      </c>
      <c r="C102" s="49">
        <f>IF(D94="","-",+C101+1)</f>
        <v>2012</v>
      </c>
      <c r="D102" s="368">
        <v>711637.04189655173</v>
      </c>
      <c r="E102" s="370">
        <v>12479.620689655172</v>
      </c>
      <c r="F102" s="372">
        <v>699157.42120689654</v>
      </c>
      <c r="G102" s="372">
        <v>705397.23155172414</v>
      </c>
      <c r="H102" s="372">
        <v>83971.238209738236</v>
      </c>
      <c r="I102" s="372">
        <v>83971.238209738236</v>
      </c>
      <c r="J102" s="53">
        <v>0</v>
      </c>
      <c r="K102" s="53"/>
      <c r="L102" s="373">
        <f t="shared" si="35"/>
        <v>83971.238209738236</v>
      </c>
      <c r="M102" s="53">
        <f t="shared" ref="M102:M107" si="41">IF(L102&lt;&gt;0,+H102-L102,0)</f>
        <v>0</v>
      </c>
      <c r="N102" s="373">
        <f t="shared" si="36"/>
        <v>83971.238209738236</v>
      </c>
      <c r="O102" s="53">
        <f>IF(N102&lt;&gt;0,+I102-N102,0)</f>
        <v>0</v>
      </c>
      <c r="P102" s="53">
        <f>+O102-M102</f>
        <v>0</v>
      </c>
      <c r="Q102" s="1"/>
      <c r="R102" s="1"/>
      <c r="S102" s="1"/>
      <c r="T102" s="1"/>
      <c r="U102" s="1"/>
    </row>
    <row r="103" spans="1:21" ht="12.5">
      <c r="B103" t="str">
        <f t="shared" si="39"/>
        <v/>
      </c>
      <c r="C103" s="49">
        <f>IF(D94="","-",+C102+1)</f>
        <v>2013</v>
      </c>
      <c r="D103" s="368">
        <v>699157.42120689654</v>
      </c>
      <c r="E103" s="370">
        <v>12479.620689655172</v>
      </c>
      <c r="F103" s="372">
        <v>686677.80051724135</v>
      </c>
      <c r="G103" s="372">
        <v>692917.61086206895</v>
      </c>
      <c r="H103" s="372">
        <v>91236.605288625666</v>
      </c>
      <c r="I103" s="372">
        <v>91236.605288625666</v>
      </c>
      <c r="J103" s="53">
        <v>0</v>
      </c>
      <c r="K103" s="53"/>
      <c r="L103" s="373">
        <f t="shared" si="35"/>
        <v>91236.605288625666</v>
      </c>
      <c r="M103" s="53">
        <f t="shared" si="41"/>
        <v>0</v>
      </c>
      <c r="N103" s="373">
        <f t="shared" si="36"/>
        <v>91236.605288625666</v>
      </c>
      <c r="O103" s="53">
        <f>IF(N103&lt;&gt;0,+I103-N103,0)</f>
        <v>0</v>
      </c>
      <c r="P103" s="53">
        <f>+O103-M103</f>
        <v>0</v>
      </c>
      <c r="Q103" s="1"/>
      <c r="R103" s="1"/>
      <c r="S103" s="1"/>
      <c r="T103" s="1"/>
      <c r="U103" s="1"/>
    </row>
    <row r="104" spans="1:21" ht="12.5">
      <c r="B104" t="str">
        <f t="shared" si="39"/>
        <v/>
      </c>
      <c r="C104" s="49">
        <f>IF(D94="","-",+C103+1)</f>
        <v>2014</v>
      </c>
      <c r="D104" s="368">
        <v>686677.80051724135</v>
      </c>
      <c r="E104" s="370">
        <v>12479.620689655172</v>
      </c>
      <c r="F104" s="372">
        <v>674198.17982758617</v>
      </c>
      <c r="G104" s="372">
        <v>680437.99017241376</v>
      </c>
      <c r="H104" s="372">
        <v>85656.254524456934</v>
      </c>
      <c r="I104" s="372">
        <v>85656.254524456934</v>
      </c>
      <c r="J104" s="53">
        <v>0</v>
      </c>
      <c r="K104" s="53"/>
      <c r="L104" s="373">
        <f t="shared" si="35"/>
        <v>85656.254524456934</v>
      </c>
      <c r="M104" s="53">
        <f t="shared" si="41"/>
        <v>0</v>
      </c>
      <c r="N104" s="373">
        <f t="shared" si="36"/>
        <v>85656.254524456934</v>
      </c>
      <c r="O104" s="53">
        <f>IF(N104&lt;&gt;0,+I104-N104,0)</f>
        <v>0</v>
      </c>
      <c r="P104" s="53">
        <f>+O104-M104</f>
        <v>0</v>
      </c>
      <c r="Q104" s="1"/>
      <c r="R104" s="1"/>
      <c r="S104" s="1"/>
      <c r="T104" s="1"/>
      <c r="U104" s="1"/>
    </row>
    <row r="105" spans="1:21" ht="12.5">
      <c r="B105" t="str">
        <f t="shared" si="39"/>
        <v/>
      </c>
      <c r="C105" s="49">
        <f>IF(D94="","-",+C104+1)</f>
        <v>2015</v>
      </c>
      <c r="D105" s="368">
        <v>674198.17982758617</v>
      </c>
      <c r="E105" s="370">
        <v>15079.541666666666</v>
      </c>
      <c r="F105" s="372">
        <v>659118.63816091954</v>
      </c>
      <c r="G105" s="372">
        <v>666658.40899425279</v>
      </c>
      <c r="H105" s="372">
        <v>89298.24140660846</v>
      </c>
      <c r="I105" s="372">
        <v>89298.24140660846</v>
      </c>
      <c r="J105" s="53">
        <f t="shared" si="34"/>
        <v>0</v>
      </c>
      <c r="K105" s="53"/>
      <c r="L105" s="373">
        <f t="shared" si="35"/>
        <v>89298.24140660846</v>
      </c>
      <c r="M105" s="53">
        <f t="shared" si="41"/>
        <v>0</v>
      </c>
      <c r="N105" s="373">
        <f t="shared" si="36"/>
        <v>89298.24140660846</v>
      </c>
      <c r="O105" s="53">
        <f t="shared" si="37"/>
        <v>0</v>
      </c>
      <c r="P105" s="53">
        <f t="shared" si="38"/>
        <v>0</v>
      </c>
      <c r="Q105" s="1"/>
      <c r="R105" s="1"/>
      <c r="S105" s="1"/>
      <c r="T105" s="1"/>
      <c r="U105" s="1"/>
    </row>
    <row r="106" spans="1:21" ht="12.5">
      <c r="B106" t="str">
        <f t="shared" si="39"/>
        <v/>
      </c>
      <c r="C106" s="49">
        <f>IF(D94="","-",+C105+1)</f>
        <v>2016</v>
      </c>
      <c r="D106" s="368">
        <v>659118.63816091954</v>
      </c>
      <c r="E106" s="370">
        <v>14192.509803921568</v>
      </c>
      <c r="F106" s="372">
        <v>644926.12835699797</v>
      </c>
      <c r="G106" s="372">
        <v>652022.38325895881</v>
      </c>
      <c r="H106" s="372">
        <v>84851.823004071382</v>
      </c>
      <c r="I106" s="372">
        <v>84851.823004071382</v>
      </c>
      <c r="J106" s="53">
        <f t="shared" si="34"/>
        <v>0</v>
      </c>
      <c r="K106" s="53"/>
      <c r="L106" s="373">
        <f>H106</f>
        <v>84851.823004071382</v>
      </c>
      <c r="M106" s="53">
        <f t="shared" si="41"/>
        <v>0</v>
      </c>
      <c r="N106" s="373">
        <f>I106</f>
        <v>84851.823004071382</v>
      </c>
      <c r="O106" s="53">
        <f>IF(N106&lt;&gt;0,+I106-N106,0)</f>
        <v>0</v>
      </c>
      <c r="P106" s="53">
        <f>+O106-M106</f>
        <v>0</v>
      </c>
      <c r="Q106" s="1"/>
      <c r="R106" s="1"/>
      <c r="S106" s="1"/>
      <c r="T106" s="1"/>
      <c r="U106" s="1"/>
    </row>
    <row r="107" spans="1:21" ht="12.5">
      <c r="B107" t="str">
        <f t="shared" si="39"/>
        <v/>
      </c>
      <c r="C107" s="49">
        <f>IF(D94="","-",+C106+1)</f>
        <v>2017</v>
      </c>
      <c r="D107" s="368">
        <v>644926.12835699797</v>
      </c>
      <c r="E107" s="370">
        <v>18095.45</v>
      </c>
      <c r="F107" s="372">
        <v>626830.67835699802</v>
      </c>
      <c r="G107" s="372">
        <v>635878.40335699799</v>
      </c>
      <c r="H107" s="372">
        <v>92706.791991345061</v>
      </c>
      <c r="I107" s="372">
        <v>92706.791991345061</v>
      </c>
      <c r="J107" s="53">
        <f t="shared" si="34"/>
        <v>0</v>
      </c>
      <c r="K107" s="53"/>
      <c r="L107" s="373">
        <f>H107</f>
        <v>92706.791991345061</v>
      </c>
      <c r="M107" s="53">
        <f t="shared" si="41"/>
        <v>0</v>
      </c>
      <c r="N107" s="373">
        <f>I107</f>
        <v>92706.791991345061</v>
      </c>
      <c r="O107" s="53">
        <f>IF(N107&lt;&gt;0,+I107-N107,0)</f>
        <v>0</v>
      </c>
      <c r="P107" s="53">
        <f>+O107-M107</f>
        <v>0</v>
      </c>
      <c r="Q107" s="1"/>
      <c r="R107" s="1"/>
      <c r="S107" s="1"/>
      <c r="T107" s="1"/>
      <c r="U107" s="1"/>
    </row>
    <row r="108" spans="1:21" ht="12.5">
      <c r="B108" t="str">
        <f t="shared" si="39"/>
        <v/>
      </c>
      <c r="C108" s="49">
        <f>IF(D94="","-",+C107+1)</f>
        <v>2018</v>
      </c>
      <c r="D108" s="368">
        <v>626830.67835699802</v>
      </c>
      <c r="E108" s="370">
        <v>20106.055555555555</v>
      </c>
      <c r="F108" s="372">
        <v>606724.62280144251</v>
      </c>
      <c r="G108" s="372">
        <v>616777.65057922027</v>
      </c>
      <c r="H108" s="372">
        <v>85214.614900276356</v>
      </c>
      <c r="I108" s="372">
        <v>85214.614900276356</v>
      </c>
      <c r="J108" s="53">
        <f t="shared" si="34"/>
        <v>0</v>
      </c>
      <c r="K108" s="53"/>
      <c r="L108" s="373">
        <f>H108</f>
        <v>85214.614900276356</v>
      </c>
      <c r="M108" s="53">
        <f t="shared" ref="M108" si="42">IF(L108&lt;&gt;0,+H108-L108,0)</f>
        <v>0</v>
      </c>
      <c r="N108" s="373">
        <f>I108</f>
        <v>85214.614900276356</v>
      </c>
      <c r="O108" s="53">
        <f>IF(N108&lt;&gt;0,+I108-N108,0)</f>
        <v>0</v>
      </c>
      <c r="P108" s="53">
        <f>+O108-M108</f>
        <v>0</v>
      </c>
      <c r="Q108" s="1"/>
      <c r="R108" s="1"/>
      <c r="S108" s="1"/>
      <c r="T108" s="1"/>
      <c r="U108" s="1"/>
    </row>
    <row r="109" spans="1:21" ht="12.5">
      <c r="B109" t="str">
        <f t="shared" si="39"/>
        <v/>
      </c>
      <c r="C109" s="49">
        <f>IF(D94="","-",+C108+1)</f>
        <v>2019</v>
      </c>
      <c r="D109" s="368">
        <v>606724.62280144251</v>
      </c>
      <c r="E109" s="370">
        <v>20106.055555555555</v>
      </c>
      <c r="F109" s="372">
        <v>586618.56724588701</v>
      </c>
      <c r="G109" s="372">
        <v>596671.59502366476</v>
      </c>
      <c r="H109" s="372">
        <v>83092.170434109707</v>
      </c>
      <c r="I109" s="372">
        <v>83092.170434109707</v>
      </c>
      <c r="J109" s="53">
        <f t="shared" si="34"/>
        <v>0</v>
      </c>
      <c r="K109" s="53"/>
      <c r="L109" s="373">
        <f>H109</f>
        <v>83092.170434109707</v>
      </c>
      <c r="M109" s="53">
        <f t="shared" ref="M109:M110" si="43">IF(L109&lt;&gt;0,+H109-L109,0)</f>
        <v>0</v>
      </c>
      <c r="N109" s="373">
        <f>I109</f>
        <v>83092.170434109707</v>
      </c>
      <c r="O109" s="53">
        <f>IF(N109&lt;&gt;0,+I109-N109,0)</f>
        <v>0</v>
      </c>
      <c r="P109" s="53">
        <f t="shared" si="38"/>
        <v>0</v>
      </c>
      <c r="Q109" s="1"/>
      <c r="R109" s="1"/>
      <c r="S109" s="1"/>
      <c r="T109" s="1"/>
      <c r="U109" s="1"/>
    </row>
    <row r="110" spans="1:21" ht="12.5">
      <c r="B110" t="str">
        <f t="shared" si="39"/>
        <v/>
      </c>
      <c r="C110" s="49">
        <f>IF(D94="","-",+C109+1)</f>
        <v>2020</v>
      </c>
      <c r="D110" s="368">
        <v>586618.56724588701</v>
      </c>
      <c r="E110" s="370">
        <v>25850.642857142859</v>
      </c>
      <c r="F110" s="372">
        <v>560767.92438874417</v>
      </c>
      <c r="G110" s="372">
        <v>573693.24581731553</v>
      </c>
      <c r="H110" s="372">
        <v>86899.348480192144</v>
      </c>
      <c r="I110" s="372">
        <v>86899.348480192144</v>
      </c>
      <c r="J110" s="53">
        <f t="shared" si="34"/>
        <v>0</v>
      </c>
      <c r="K110" s="53"/>
      <c r="L110" s="373">
        <f>H110</f>
        <v>86899.348480192144</v>
      </c>
      <c r="M110" s="53">
        <f t="shared" si="43"/>
        <v>0</v>
      </c>
      <c r="N110" s="373">
        <f>I110</f>
        <v>86899.348480192144</v>
      </c>
      <c r="O110" s="53">
        <f>IF(N110&lt;&gt;0,+I110-N110,0)</f>
        <v>0</v>
      </c>
      <c r="P110" s="53">
        <f t="shared" si="38"/>
        <v>0</v>
      </c>
      <c r="Q110" s="1"/>
      <c r="R110" s="1"/>
      <c r="S110" s="1"/>
      <c r="T110" s="1"/>
      <c r="U110" s="1"/>
    </row>
    <row r="111" spans="1:21" ht="12.5">
      <c r="B111" t="str">
        <f t="shared" si="39"/>
        <v/>
      </c>
      <c r="C111" s="49">
        <f>IF(D94="","-",+C110+1)</f>
        <v>2021</v>
      </c>
      <c r="D111" s="368">
        <v>560767.92438874417</v>
      </c>
      <c r="E111" s="370">
        <v>28952.720000000001</v>
      </c>
      <c r="F111" s="372">
        <v>531815.2043887442</v>
      </c>
      <c r="G111" s="372">
        <v>546291.56438874418</v>
      </c>
      <c r="H111" s="372">
        <v>93394.372694725258</v>
      </c>
      <c r="I111" s="372">
        <v>93394.372694725258</v>
      </c>
      <c r="J111" s="53">
        <f t="shared" si="34"/>
        <v>0</v>
      </c>
      <c r="K111" s="53"/>
      <c r="L111" s="373">
        <f t="shared" ref="L111:L114" si="44">H111</f>
        <v>93394.372694725258</v>
      </c>
      <c r="M111" s="53">
        <f t="shared" ref="M111:M114" si="45">IF(L111&lt;&gt;0,+H111-L111,0)</f>
        <v>0</v>
      </c>
      <c r="N111" s="373">
        <f t="shared" ref="N111:N114" si="46">I111</f>
        <v>93394.372694725258</v>
      </c>
      <c r="O111" s="53">
        <f t="shared" ref="O111:O114" si="47">IF(N111&lt;&gt;0,+I111-N111,0)</f>
        <v>0</v>
      </c>
      <c r="P111" s="53">
        <f t="shared" ref="P111:P114" si="48">+O111-M111</f>
        <v>0</v>
      </c>
      <c r="Q111" s="1"/>
      <c r="R111" s="1"/>
      <c r="S111" s="1"/>
      <c r="T111" s="1"/>
      <c r="U111" s="1"/>
    </row>
    <row r="112" spans="1:21" ht="12.5">
      <c r="B112" t="str">
        <f t="shared" si="39"/>
        <v/>
      </c>
      <c r="C112" s="49">
        <f>IF(D94="","-",+C111+1)</f>
        <v>2022</v>
      </c>
      <c r="D112" s="368">
        <v>531815.2043887442</v>
      </c>
      <c r="E112" s="370">
        <v>34467.523809523809</v>
      </c>
      <c r="F112" s="372">
        <v>497347.68057922041</v>
      </c>
      <c r="G112" s="372">
        <v>514581.4424839823</v>
      </c>
      <c r="H112" s="372">
        <v>93626.902157801858</v>
      </c>
      <c r="I112" s="372">
        <v>93626.902157801858</v>
      </c>
      <c r="J112" s="53">
        <f t="shared" si="34"/>
        <v>0</v>
      </c>
      <c r="K112" s="53"/>
      <c r="L112" s="373">
        <f t="shared" si="44"/>
        <v>93626.902157801858</v>
      </c>
      <c r="M112" s="53">
        <f t="shared" si="45"/>
        <v>0</v>
      </c>
      <c r="N112" s="373">
        <f t="shared" si="46"/>
        <v>93626.902157801858</v>
      </c>
      <c r="O112" s="53">
        <f t="shared" si="47"/>
        <v>0</v>
      </c>
      <c r="P112" s="53">
        <f t="shared" si="48"/>
        <v>0</v>
      </c>
      <c r="Q112" s="1"/>
      <c r="R112" s="1"/>
      <c r="S112" s="1"/>
      <c r="T112" s="1"/>
      <c r="U112" s="1"/>
    </row>
    <row r="113" spans="2:21" ht="12.5">
      <c r="B113" t="str">
        <f t="shared" si="39"/>
        <v/>
      </c>
      <c r="C113" s="49">
        <f>IF(D94="","-",+C112+1)</f>
        <v>2023</v>
      </c>
      <c r="D113" s="368">
        <v>497347.68057922041</v>
      </c>
      <c r="E113" s="370">
        <v>38095.684210526313</v>
      </c>
      <c r="F113" s="372">
        <v>459251.99636869412</v>
      </c>
      <c r="G113" s="372">
        <v>478299.83847395726</v>
      </c>
      <c r="H113" s="372">
        <v>90533.685322118108</v>
      </c>
      <c r="I113" s="372">
        <v>90533.685322118108</v>
      </c>
      <c r="J113" s="53">
        <f t="shared" si="34"/>
        <v>0</v>
      </c>
      <c r="K113" s="53"/>
      <c r="L113" s="373">
        <f t="shared" si="44"/>
        <v>90533.685322118108</v>
      </c>
      <c r="M113" s="53">
        <f t="shared" si="45"/>
        <v>0</v>
      </c>
      <c r="N113" s="373">
        <f t="shared" si="46"/>
        <v>90533.685322118108</v>
      </c>
      <c r="O113" s="53">
        <f t="shared" si="47"/>
        <v>0</v>
      </c>
      <c r="P113" s="53">
        <f t="shared" si="48"/>
        <v>0</v>
      </c>
      <c r="Q113" s="1"/>
      <c r="R113" s="1"/>
      <c r="S113" s="1"/>
      <c r="T113" s="1"/>
      <c r="U113" s="1"/>
    </row>
    <row r="114" spans="2:21" ht="12.5">
      <c r="B114" t="str">
        <f t="shared" si="39"/>
        <v/>
      </c>
      <c r="C114" s="49">
        <f>IF(D94="","-",+C113+1)</f>
        <v>2024</v>
      </c>
      <c r="D114" s="368">
        <v>459251.99636869412</v>
      </c>
      <c r="E114" s="370">
        <v>42577.529411764706</v>
      </c>
      <c r="F114" s="372">
        <v>416674.46695692942</v>
      </c>
      <c r="G114" s="372">
        <v>437963.23166281177</v>
      </c>
      <c r="H114" s="372">
        <v>91071.098091088061</v>
      </c>
      <c r="I114" s="372">
        <v>91071.098091088061</v>
      </c>
      <c r="J114" s="53">
        <f t="shared" si="34"/>
        <v>0</v>
      </c>
      <c r="K114" s="53"/>
      <c r="L114" s="373">
        <f t="shared" si="44"/>
        <v>91071.098091088061</v>
      </c>
      <c r="M114" s="53">
        <f t="shared" si="45"/>
        <v>0</v>
      </c>
      <c r="N114" s="373">
        <f t="shared" si="46"/>
        <v>91071.098091088061</v>
      </c>
      <c r="O114" s="53">
        <f t="shared" si="47"/>
        <v>0</v>
      </c>
      <c r="P114" s="53">
        <f t="shared" si="48"/>
        <v>0</v>
      </c>
      <c r="Q114" s="1"/>
      <c r="R114" s="1"/>
      <c r="S114" s="1"/>
      <c r="T114" s="1"/>
      <c r="U114" s="1"/>
    </row>
    <row r="115" spans="2:21" ht="12.5">
      <c r="B115" t="str">
        <f t="shared" si="39"/>
        <v/>
      </c>
      <c r="C115" s="49">
        <f>IF(D94="","-",+C114+1)</f>
        <v>2025</v>
      </c>
      <c r="D115" s="11">
        <f>IF(F114+SUM(E$100:E114)=D$93,F114,D$93-SUM(E$100:E114))</f>
        <v>416674.46695692942</v>
      </c>
      <c r="E115" s="374">
        <f>IF(+J97&lt;F114,J97,D115)</f>
        <v>42577.529411764706</v>
      </c>
      <c r="F115" s="54">
        <f t="shared" ref="F115:F131" si="49">+D115-E115</f>
        <v>374096.93754516472</v>
      </c>
      <c r="G115" s="54">
        <f t="shared" ref="G115:G131" si="50">+(F115+D115)/2</f>
        <v>395385.70225104707</v>
      </c>
      <c r="H115" s="385">
        <f t="shared" ref="H115:H132" si="51">+J$95*G115+E115</f>
        <v>86356.692411674856</v>
      </c>
      <c r="I115" s="404">
        <f t="shared" ref="I115:I132" si="52">+J$96*G115+E115</f>
        <v>86356.692411674856</v>
      </c>
      <c r="J115" s="53">
        <f t="shared" si="34"/>
        <v>0</v>
      </c>
      <c r="K115" s="53"/>
      <c r="L115" s="112"/>
      <c r="M115" s="53">
        <f t="shared" si="40"/>
        <v>0</v>
      </c>
      <c r="N115" s="112"/>
      <c r="O115" s="53">
        <f t="shared" si="37"/>
        <v>0</v>
      </c>
      <c r="P115" s="53">
        <f t="shared" si="38"/>
        <v>0</v>
      </c>
      <c r="Q115" s="1"/>
      <c r="R115" s="1"/>
      <c r="S115" s="1"/>
      <c r="T115" s="1"/>
      <c r="U115" s="1"/>
    </row>
    <row r="116" spans="2:21" ht="12.5">
      <c r="B116" t="str">
        <f t="shared" si="39"/>
        <v/>
      </c>
      <c r="C116" s="49">
        <f>IF(D94="","-",+C115+1)</f>
        <v>2026</v>
      </c>
      <c r="D116" s="11">
        <f>IF(F115+SUM(E$100:E115)=D$93,F115,D$93-SUM(E$100:E115))</f>
        <v>374096.93754516472</v>
      </c>
      <c r="E116" s="374">
        <f>IF(+J97&lt;F115,J97,D116)</f>
        <v>42577.529411764706</v>
      </c>
      <c r="F116" s="54">
        <f t="shared" si="49"/>
        <v>331519.40813340002</v>
      </c>
      <c r="G116" s="54">
        <f t="shared" si="50"/>
        <v>352808.17283928237</v>
      </c>
      <c r="H116" s="385">
        <f t="shared" si="51"/>
        <v>81642.286732261651</v>
      </c>
      <c r="I116" s="404">
        <f t="shared" si="52"/>
        <v>81642.286732261651</v>
      </c>
      <c r="J116" s="53">
        <f t="shared" si="34"/>
        <v>0</v>
      </c>
      <c r="K116" s="53"/>
      <c r="L116" s="112"/>
      <c r="M116" s="53">
        <f t="shared" si="40"/>
        <v>0</v>
      </c>
      <c r="N116" s="112"/>
      <c r="O116" s="53">
        <f t="shared" si="37"/>
        <v>0</v>
      </c>
      <c r="P116" s="53">
        <f t="shared" si="38"/>
        <v>0</v>
      </c>
      <c r="Q116" s="1"/>
      <c r="R116" s="1"/>
      <c r="S116" s="1"/>
      <c r="T116" s="1"/>
      <c r="U116" s="1"/>
    </row>
    <row r="117" spans="2:21" ht="12.5">
      <c r="B117" t="str">
        <f t="shared" si="39"/>
        <v/>
      </c>
      <c r="C117" s="49">
        <f>IF(D94="","-",+C116+1)</f>
        <v>2027</v>
      </c>
      <c r="D117" s="11">
        <f>IF(F116+SUM(E$100:E116)=D$93,F116,D$93-SUM(E$100:E116))</f>
        <v>331519.40813340002</v>
      </c>
      <c r="E117" s="374">
        <f>IF(+J97&lt;F116,J97,D117)</f>
        <v>42577.529411764706</v>
      </c>
      <c r="F117" s="54">
        <f t="shared" si="49"/>
        <v>288941.87872163532</v>
      </c>
      <c r="G117" s="54">
        <f t="shared" si="50"/>
        <v>310230.64342751767</v>
      </c>
      <c r="H117" s="385">
        <f t="shared" si="51"/>
        <v>76927.881052848446</v>
      </c>
      <c r="I117" s="404">
        <f t="shared" si="52"/>
        <v>76927.881052848446</v>
      </c>
      <c r="J117" s="53">
        <f t="shared" si="34"/>
        <v>0</v>
      </c>
      <c r="K117" s="53"/>
      <c r="L117" s="112"/>
      <c r="M117" s="53">
        <f t="shared" si="40"/>
        <v>0</v>
      </c>
      <c r="N117" s="112"/>
      <c r="O117" s="53">
        <f t="shared" si="37"/>
        <v>0</v>
      </c>
      <c r="P117" s="53">
        <f t="shared" si="38"/>
        <v>0</v>
      </c>
      <c r="Q117" s="1"/>
      <c r="R117" s="1"/>
      <c r="S117" s="1"/>
      <c r="T117" s="1"/>
      <c r="U117" s="1"/>
    </row>
    <row r="118" spans="2:21" ht="12.5">
      <c r="B118" t="str">
        <f t="shared" si="39"/>
        <v/>
      </c>
      <c r="C118" s="49">
        <f>IF(D94="","-",+C117+1)</f>
        <v>2028</v>
      </c>
      <c r="D118" s="11">
        <f>IF(F117+SUM(E$100:E117)=D$93,F117,D$93-SUM(E$100:E117))</f>
        <v>288941.87872163532</v>
      </c>
      <c r="E118" s="374">
        <f>IF(+J97&lt;F117,J97,D118)</f>
        <v>42577.529411764706</v>
      </c>
      <c r="F118" s="54">
        <f t="shared" si="49"/>
        <v>246364.34930987062</v>
      </c>
      <c r="G118" s="54">
        <f t="shared" si="50"/>
        <v>267653.11401575297</v>
      </c>
      <c r="H118" s="385">
        <f t="shared" si="51"/>
        <v>72213.475373435242</v>
      </c>
      <c r="I118" s="404">
        <f t="shared" si="52"/>
        <v>72213.475373435242</v>
      </c>
      <c r="J118" s="53">
        <f t="shared" si="34"/>
        <v>0</v>
      </c>
      <c r="K118" s="53"/>
      <c r="L118" s="112"/>
      <c r="M118" s="53">
        <f t="shared" si="40"/>
        <v>0</v>
      </c>
      <c r="N118" s="112"/>
      <c r="O118" s="53">
        <f t="shared" si="37"/>
        <v>0</v>
      </c>
      <c r="P118" s="53">
        <f t="shared" si="38"/>
        <v>0</v>
      </c>
      <c r="Q118" s="1"/>
      <c r="R118" s="1"/>
      <c r="S118" s="1"/>
      <c r="T118" s="1"/>
      <c r="U118" s="1"/>
    </row>
    <row r="119" spans="2:21" ht="12.5">
      <c r="B119" t="str">
        <f t="shared" si="39"/>
        <v/>
      </c>
      <c r="C119" s="49">
        <f>IF(D94="","-",+C118+1)</f>
        <v>2029</v>
      </c>
      <c r="D119" s="11">
        <f>IF(F118+SUM(E$100:E118)=D$93,F118,D$93-SUM(E$100:E118))</f>
        <v>246364.34930987062</v>
      </c>
      <c r="E119" s="374">
        <f>IF(+J97&lt;F118,J97,D119)</f>
        <v>42577.529411764706</v>
      </c>
      <c r="F119" s="54">
        <f t="shared" si="49"/>
        <v>203786.81989810592</v>
      </c>
      <c r="G119" s="54">
        <f t="shared" si="50"/>
        <v>225075.58460398827</v>
      </c>
      <c r="H119" s="385">
        <f t="shared" si="51"/>
        <v>67499.069694022037</v>
      </c>
      <c r="I119" s="404">
        <f t="shared" si="52"/>
        <v>67499.069694022037</v>
      </c>
      <c r="J119" s="53">
        <f t="shared" si="34"/>
        <v>0</v>
      </c>
      <c r="K119" s="53"/>
      <c r="L119" s="112"/>
      <c r="M119" s="53">
        <f t="shared" si="40"/>
        <v>0</v>
      </c>
      <c r="N119" s="112"/>
      <c r="O119" s="53">
        <f t="shared" si="37"/>
        <v>0</v>
      </c>
      <c r="P119" s="53">
        <f t="shared" si="38"/>
        <v>0</v>
      </c>
      <c r="Q119" s="1"/>
      <c r="R119" s="1"/>
      <c r="S119" s="1"/>
      <c r="T119" s="1"/>
      <c r="U119" s="1"/>
    </row>
    <row r="120" spans="2:21" ht="12.5">
      <c r="B120" t="str">
        <f t="shared" si="39"/>
        <v/>
      </c>
      <c r="C120" s="49">
        <f>IF(D94="","-",+C119+1)</f>
        <v>2030</v>
      </c>
      <c r="D120" s="11">
        <f>IF(F119+SUM(E$100:E119)=D$93,F119,D$93-SUM(E$100:E119))</f>
        <v>203786.81989810592</v>
      </c>
      <c r="E120" s="374">
        <f>IF(+J97&lt;F119,J97,D120)</f>
        <v>42577.529411764706</v>
      </c>
      <c r="F120" s="54">
        <f t="shared" si="49"/>
        <v>161209.29048634123</v>
      </c>
      <c r="G120" s="54">
        <f t="shared" si="50"/>
        <v>182498.05519222358</v>
      </c>
      <c r="H120" s="385">
        <f t="shared" si="51"/>
        <v>62784.664014608825</v>
      </c>
      <c r="I120" s="404">
        <f t="shared" si="52"/>
        <v>62784.664014608825</v>
      </c>
      <c r="J120" s="53">
        <f t="shared" si="34"/>
        <v>0</v>
      </c>
      <c r="K120" s="53"/>
      <c r="L120" s="112"/>
      <c r="M120" s="53">
        <f t="shared" si="40"/>
        <v>0</v>
      </c>
      <c r="N120" s="112"/>
      <c r="O120" s="53">
        <f t="shared" si="37"/>
        <v>0</v>
      </c>
      <c r="P120" s="53">
        <f t="shared" si="38"/>
        <v>0</v>
      </c>
      <c r="Q120" s="1"/>
      <c r="R120" s="1"/>
      <c r="S120" s="1"/>
      <c r="T120" s="1"/>
      <c r="U120" s="1"/>
    </row>
    <row r="121" spans="2:21" ht="12.5">
      <c r="B121" t="str">
        <f t="shared" si="39"/>
        <v/>
      </c>
      <c r="C121" s="49">
        <f>IF(D94="","-",+C120+1)</f>
        <v>2031</v>
      </c>
      <c r="D121" s="11">
        <f>IF(F120+SUM(E$100:E120)=D$93,F120,D$93-SUM(E$100:E120))</f>
        <v>161209.29048634123</v>
      </c>
      <c r="E121" s="374">
        <f>IF(+J97&lt;F120,J97,D121)</f>
        <v>42577.529411764706</v>
      </c>
      <c r="F121" s="54">
        <f t="shared" si="49"/>
        <v>118631.76107457653</v>
      </c>
      <c r="G121" s="54">
        <f t="shared" si="50"/>
        <v>139920.52578045888</v>
      </c>
      <c r="H121" s="385">
        <f t="shared" si="51"/>
        <v>58070.25833519562</v>
      </c>
      <c r="I121" s="404">
        <f t="shared" si="52"/>
        <v>58070.25833519562</v>
      </c>
      <c r="J121" s="53">
        <f t="shared" si="34"/>
        <v>0</v>
      </c>
      <c r="K121" s="53"/>
      <c r="L121" s="112"/>
      <c r="M121" s="53">
        <f t="shared" si="40"/>
        <v>0</v>
      </c>
      <c r="N121" s="112"/>
      <c r="O121" s="53">
        <f t="shared" si="37"/>
        <v>0</v>
      </c>
      <c r="P121" s="53">
        <f t="shared" si="38"/>
        <v>0</v>
      </c>
      <c r="Q121" s="1"/>
      <c r="R121" s="1"/>
      <c r="S121" s="1"/>
      <c r="T121" s="1"/>
      <c r="U121" s="1"/>
    </row>
    <row r="122" spans="2:21" ht="12.5">
      <c r="B122" t="str">
        <f t="shared" si="39"/>
        <v/>
      </c>
      <c r="C122" s="49">
        <f>IF(D94="","-",+C121+1)</f>
        <v>2032</v>
      </c>
      <c r="D122" s="11">
        <f>IF(F121+SUM(E$100:E121)=D$93,F121,D$93-SUM(E$100:E121))</f>
        <v>118631.76107457653</v>
      </c>
      <c r="E122" s="374">
        <f>IF(+J97&lt;F121,J97,D122)</f>
        <v>42577.529411764706</v>
      </c>
      <c r="F122" s="54">
        <f t="shared" si="49"/>
        <v>76054.231662811828</v>
      </c>
      <c r="G122" s="54">
        <f t="shared" si="50"/>
        <v>97342.996368694177</v>
      </c>
      <c r="H122" s="385">
        <f t="shared" si="51"/>
        <v>53355.852655782415</v>
      </c>
      <c r="I122" s="404">
        <f t="shared" si="52"/>
        <v>53355.852655782415</v>
      </c>
      <c r="J122" s="53">
        <f t="shared" si="34"/>
        <v>0</v>
      </c>
      <c r="K122" s="53"/>
      <c r="L122" s="112"/>
      <c r="M122" s="53">
        <f t="shared" si="40"/>
        <v>0</v>
      </c>
      <c r="N122" s="112"/>
      <c r="O122" s="53">
        <f t="shared" si="37"/>
        <v>0</v>
      </c>
      <c r="P122" s="53">
        <f t="shared" si="38"/>
        <v>0</v>
      </c>
      <c r="Q122" s="1"/>
      <c r="R122" s="1"/>
      <c r="S122" s="1"/>
      <c r="T122" s="1"/>
      <c r="U122" s="1"/>
    </row>
    <row r="123" spans="2:21" ht="12.5">
      <c r="B123" t="str">
        <f t="shared" si="39"/>
        <v/>
      </c>
      <c r="C123" s="49">
        <f>IF(D94="","-",+C122+1)</f>
        <v>2033</v>
      </c>
      <c r="D123" s="11">
        <f>IF(F122+SUM(E$100:E122)=D$93,F122,D$93-SUM(E$100:E122))</f>
        <v>76054.231662811828</v>
      </c>
      <c r="E123" s="374">
        <f>IF(+J97&lt;F122,J97,D123)</f>
        <v>42577.529411764706</v>
      </c>
      <c r="F123" s="54">
        <f t="shared" si="49"/>
        <v>33476.702251047122</v>
      </c>
      <c r="G123" s="54">
        <f t="shared" si="50"/>
        <v>54765.466956929478</v>
      </c>
      <c r="H123" s="385">
        <f t="shared" si="51"/>
        <v>48641.446976369203</v>
      </c>
      <c r="I123" s="404">
        <f t="shared" si="52"/>
        <v>48641.446976369203</v>
      </c>
      <c r="J123" s="53">
        <f t="shared" si="34"/>
        <v>0</v>
      </c>
      <c r="K123" s="53"/>
      <c r="L123" s="112"/>
      <c r="M123" s="53">
        <f t="shared" si="40"/>
        <v>0</v>
      </c>
      <c r="N123" s="112"/>
      <c r="O123" s="53">
        <f t="shared" si="37"/>
        <v>0</v>
      </c>
      <c r="P123" s="53">
        <f t="shared" si="38"/>
        <v>0</v>
      </c>
      <c r="Q123" s="1"/>
      <c r="R123" s="1"/>
      <c r="S123" s="1"/>
      <c r="T123" s="1"/>
      <c r="U123" s="1"/>
    </row>
    <row r="124" spans="2:21" ht="12.5">
      <c r="B124" t="str">
        <f t="shared" si="39"/>
        <v/>
      </c>
      <c r="C124" s="49">
        <f>IF(D94="","-",+C123+1)</f>
        <v>2034</v>
      </c>
      <c r="D124" s="11">
        <f>IF(F123+SUM(E$100:E123)=D$93,F123,D$93-SUM(E$100:E123))</f>
        <v>33476.702251047122</v>
      </c>
      <c r="E124" s="374">
        <f>IF(+J97&lt;F123,J97,D124)</f>
        <v>33476.702251047122</v>
      </c>
      <c r="F124" s="54">
        <f t="shared" si="49"/>
        <v>0</v>
      </c>
      <c r="G124" s="54">
        <f t="shared" si="50"/>
        <v>16738.351125523561</v>
      </c>
      <c r="H124" s="385">
        <f t="shared" si="51"/>
        <v>35330.059613496072</v>
      </c>
      <c r="I124" s="404">
        <f t="shared" si="52"/>
        <v>35330.059613496072</v>
      </c>
      <c r="J124" s="53">
        <f t="shared" si="34"/>
        <v>0</v>
      </c>
      <c r="K124" s="53"/>
      <c r="L124" s="112"/>
      <c r="M124" s="53">
        <f t="shared" si="40"/>
        <v>0</v>
      </c>
      <c r="N124" s="112"/>
      <c r="O124" s="53">
        <f t="shared" si="37"/>
        <v>0</v>
      </c>
      <c r="P124" s="53">
        <f t="shared" si="38"/>
        <v>0</v>
      </c>
      <c r="Q124" s="1"/>
      <c r="R124" s="1"/>
      <c r="S124" s="1"/>
      <c r="T124" s="1"/>
      <c r="U124" s="1"/>
    </row>
    <row r="125" spans="2:21" ht="12.5">
      <c r="B125" t="str">
        <f t="shared" si="39"/>
        <v/>
      </c>
      <c r="C125" s="49">
        <f>IF(D94="","-",+C124+1)</f>
        <v>2035</v>
      </c>
      <c r="D125" s="11">
        <f>IF(F124+SUM(E$100:E124)=D$93,F124,D$93-SUM(E$100:E124))</f>
        <v>0</v>
      </c>
      <c r="E125" s="374">
        <f>IF(+J97&lt;F124,J97,D125)</f>
        <v>0</v>
      </c>
      <c r="F125" s="54">
        <f t="shared" si="49"/>
        <v>0</v>
      </c>
      <c r="G125" s="54">
        <f t="shared" si="50"/>
        <v>0</v>
      </c>
      <c r="H125" s="385">
        <f t="shared" si="51"/>
        <v>0</v>
      </c>
      <c r="I125" s="404">
        <f t="shared" si="52"/>
        <v>0</v>
      </c>
      <c r="J125" s="53">
        <f t="shared" si="34"/>
        <v>0</v>
      </c>
      <c r="K125" s="53"/>
      <c r="L125" s="112"/>
      <c r="M125" s="53">
        <f t="shared" si="40"/>
        <v>0</v>
      </c>
      <c r="N125" s="112"/>
      <c r="O125" s="53">
        <f t="shared" si="37"/>
        <v>0</v>
      </c>
      <c r="P125" s="53">
        <f t="shared" si="38"/>
        <v>0</v>
      </c>
      <c r="Q125" s="1"/>
      <c r="R125" s="1"/>
      <c r="S125" s="1"/>
      <c r="T125" s="1"/>
      <c r="U125" s="1"/>
    </row>
    <row r="126" spans="2:21" ht="12.5">
      <c r="B126" t="str">
        <f t="shared" si="39"/>
        <v/>
      </c>
      <c r="C126" s="49">
        <f>IF(D94="","-",+C125+1)</f>
        <v>2036</v>
      </c>
      <c r="D126" s="11">
        <f>IF(F125+SUM(E$100:E125)=D$93,F125,D$93-SUM(E$100:E125))</f>
        <v>0</v>
      </c>
      <c r="E126" s="374">
        <f>IF(+J97&lt;F125,J97,D126)</f>
        <v>0</v>
      </c>
      <c r="F126" s="54">
        <f t="shared" si="49"/>
        <v>0</v>
      </c>
      <c r="G126" s="54">
        <f t="shared" si="50"/>
        <v>0</v>
      </c>
      <c r="H126" s="385">
        <f t="shared" si="51"/>
        <v>0</v>
      </c>
      <c r="I126" s="404">
        <f t="shared" si="52"/>
        <v>0</v>
      </c>
      <c r="J126" s="53">
        <f t="shared" si="34"/>
        <v>0</v>
      </c>
      <c r="K126" s="53"/>
      <c r="L126" s="112"/>
      <c r="M126" s="53">
        <f t="shared" si="40"/>
        <v>0</v>
      </c>
      <c r="N126" s="112"/>
      <c r="O126" s="53">
        <f t="shared" si="37"/>
        <v>0</v>
      </c>
      <c r="P126" s="53">
        <f t="shared" si="38"/>
        <v>0</v>
      </c>
      <c r="Q126" s="1"/>
      <c r="R126" s="1"/>
      <c r="S126" s="1"/>
      <c r="T126" s="1"/>
      <c r="U126" s="1"/>
    </row>
    <row r="127" spans="2:21" ht="12.5">
      <c r="B127" t="str">
        <f t="shared" si="39"/>
        <v/>
      </c>
      <c r="C127" s="49">
        <f>IF(D94="","-",+C126+1)</f>
        <v>2037</v>
      </c>
      <c r="D127" s="11">
        <f>IF(F126+SUM(E$100:E126)=D$93,F126,D$93-SUM(E$100:E126))</f>
        <v>0</v>
      </c>
      <c r="E127" s="374">
        <f>IF(+J97&lt;F126,J97,D127)</f>
        <v>0</v>
      </c>
      <c r="F127" s="54">
        <f t="shared" si="49"/>
        <v>0</v>
      </c>
      <c r="G127" s="54">
        <f t="shared" si="50"/>
        <v>0</v>
      </c>
      <c r="H127" s="385">
        <f t="shared" si="51"/>
        <v>0</v>
      </c>
      <c r="I127" s="404">
        <f t="shared" si="52"/>
        <v>0</v>
      </c>
      <c r="J127" s="53">
        <f t="shared" si="34"/>
        <v>0</v>
      </c>
      <c r="K127" s="53"/>
      <c r="L127" s="112"/>
      <c r="M127" s="53">
        <f t="shared" si="40"/>
        <v>0</v>
      </c>
      <c r="N127" s="112"/>
      <c r="O127" s="53">
        <f t="shared" si="37"/>
        <v>0</v>
      </c>
      <c r="P127" s="53">
        <f t="shared" si="38"/>
        <v>0</v>
      </c>
      <c r="Q127" s="1"/>
      <c r="R127" s="1"/>
      <c r="S127" s="1"/>
      <c r="T127" s="1"/>
      <c r="U127" s="1"/>
    </row>
    <row r="128" spans="2:21" ht="12.5">
      <c r="B128" t="str">
        <f t="shared" si="39"/>
        <v/>
      </c>
      <c r="C128" s="49">
        <f>IF(D94="","-",+C127+1)</f>
        <v>2038</v>
      </c>
      <c r="D128" s="11">
        <f>IF(F127+SUM(E$100:E127)=D$93,F127,D$93-SUM(E$100:E127))</f>
        <v>0</v>
      </c>
      <c r="E128" s="374">
        <f>IF(+J97&lt;F127,J97,D128)</f>
        <v>0</v>
      </c>
      <c r="F128" s="54">
        <f t="shared" si="49"/>
        <v>0</v>
      </c>
      <c r="G128" s="54">
        <f t="shared" si="50"/>
        <v>0</v>
      </c>
      <c r="H128" s="385">
        <f t="shared" si="51"/>
        <v>0</v>
      </c>
      <c r="I128" s="404">
        <f t="shared" si="52"/>
        <v>0</v>
      </c>
      <c r="J128" s="53">
        <f t="shared" si="34"/>
        <v>0</v>
      </c>
      <c r="K128" s="53"/>
      <c r="L128" s="112"/>
      <c r="M128" s="53">
        <f t="shared" si="40"/>
        <v>0</v>
      </c>
      <c r="N128" s="112"/>
      <c r="O128" s="53">
        <f t="shared" si="37"/>
        <v>0</v>
      </c>
      <c r="P128" s="53">
        <f t="shared" si="38"/>
        <v>0</v>
      </c>
      <c r="Q128" s="1"/>
      <c r="R128" s="1"/>
      <c r="S128" s="1"/>
      <c r="T128" s="1"/>
      <c r="U128" s="1"/>
    </row>
    <row r="129" spans="2:21" ht="12.5">
      <c r="B129" t="str">
        <f t="shared" si="39"/>
        <v/>
      </c>
      <c r="C129" s="49">
        <f>IF(D94="","-",+C128+1)</f>
        <v>2039</v>
      </c>
      <c r="D129" s="11">
        <f>IF(F128+SUM(E$100:E128)=D$93,F128,D$93-SUM(E$100:E128))</f>
        <v>0</v>
      </c>
      <c r="E129" s="374">
        <f>IF(+J97&lt;F128,J97,D129)</f>
        <v>0</v>
      </c>
      <c r="F129" s="54">
        <f t="shared" si="49"/>
        <v>0</v>
      </c>
      <c r="G129" s="54">
        <f t="shared" si="50"/>
        <v>0</v>
      </c>
      <c r="H129" s="385">
        <f t="shared" si="51"/>
        <v>0</v>
      </c>
      <c r="I129" s="404">
        <f t="shared" si="52"/>
        <v>0</v>
      </c>
      <c r="J129" s="53">
        <f t="shared" si="34"/>
        <v>0</v>
      </c>
      <c r="K129" s="53"/>
      <c r="L129" s="112"/>
      <c r="M129" s="53">
        <f t="shared" si="40"/>
        <v>0</v>
      </c>
      <c r="N129" s="112"/>
      <c r="O129" s="53">
        <f t="shared" si="37"/>
        <v>0</v>
      </c>
      <c r="P129" s="53">
        <f t="shared" si="38"/>
        <v>0</v>
      </c>
      <c r="Q129" s="1"/>
      <c r="R129" s="1"/>
      <c r="S129" s="1"/>
      <c r="T129" s="1"/>
      <c r="U129" s="1"/>
    </row>
    <row r="130" spans="2:21" ht="12.5">
      <c r="B130" t="str">
        <f t="shared" si="39"/>
        <v/>
      </c>
      <c r="C130" s="49">
        <f>IF(D94="","-",+C129+1)</f>
        <v>2040</v>
      </c>
      <c r="D130" s="11">
        <f>IF(F129+SUM(E$100:E129)=D$93,F129,D$93-SUM(E$100:E129))</f>
        <v>0</v>
      </c>
      <c r="E130" s="374">
        <f>IF(+J97&lt;F129,J97,D130)</f>
        <v>0</v>
      </c>
      <c r="F130" s="54">
        <f t="shared" si="49"/>
        <v>0</v>
      </c>
      <c r="G130" s="54">
        <f t="shared" si="50"/>
        <v>0</v>
      </c>
      <c r="H130" s="385">
        <f t="shared" si="51"/>
        <v>0</v>
      </c>
      <c r="I130" s="404">
        <f t="shared" si="52"/>
        <v>0</v>
      </c>
      <c r="J130" s="53">
        <f t="shared" si="34"/>
        <v>0</v>
      </c>
      <c r="K130" s="53"/>
      <c r="L130" s="112"/>
      <c r="M130" s="53">
        <f t="shared" si="40"/>
        <v>0</v>
      </c>
      <c r="N130" s="112"/>
      <c r="O130" s="53">
        <f t="shared" si="37"/>
        <v>0</v>
      </c>
      <c r="P130" s="53">
        <f t="shared" si="38"/>
        <v>0</v>
      </c>
      <c r="Q130" s="1"/>
      <c r="R130" s="1"/>
      <c r="S130" s="1"/>
      <c r="T130" s="1"/>
      <c r="U130" s="1"/>
    </row>
    <row r="131" spans="2:21" ht="12.5">
      <c r="B131" t="str">
        <f t="shared" si="39"/>
        <v/>
      </c>
      <c r="C131" s="49">
        <f>IF(D94="","-",+C130+1)</f>
        <v>2041</v>
      </c>
      <c r="D131" s="11">
        <f>IF(F130+SUM(E$100:E130)=D$93,F130,D$93-SUM(E$100:E130))</f>
        <v>0</v>
      </c>
      <c r="E131" s="374">
        <f>IF(+J97&lt;F130,J97,D131)</f>
        <v>0</v>
      </c>
      <c r="F131" s="54">
        <f t="shared" si="49"/>
        <v>0</v>
      </c>
      <c r="G131" s="54">
        <f t="shared" si="50"/>
        <v>0</v>
      </c>
      <c r="H131" s="385">
        <f t="shared" si="51"/>
        <v>0</v>
      </c>
      <c r="I131" s="404">
        <f t="shared" si="52"/>
        <v>0</v>
      </c>
      <c r="J131" s="53">
        <f t="shared" si="34"/>
        <v>0</v>
      </c>
      <c r="K131" s="53"/>
      <c r="L131" s="112"/>
      <c r="M131" s="53">
        <f t="shared" si="40"/>
        <v>0</v>
      </c>
      <c r="N131" s="112"/>
      <c r="O131" s="53">
        <f t="shared" si="37"/>
        <v>0</v>
      </c>
      <c r="P131" s="53">
        <f t="shared" si="38"/>
        <v>0</v>
      </c>
      <c r="Q131" s="1"/>
      <c r="R131" s="1"/>
      <c r="S131" s="1"/>
      <c r="T131" s="1"/>
      <c r="U131" s="1"/>
    </row>
    <row r="132" spans="2:21" ht="12.5">
      <c r="B132" t="str">
        <f t="shared" si="39"/>
        <v/>
      </c>
      <c r="C132" s="49">
        <f>IF(D94="","-",+C131+1)</f>
        <v>2042</v>
      </c>
      <c r="D132" s="11">
        <f>IF(F131+SUM(E$100:E131)=D$93,F131,D$93-SUM(E$100:E131))</f>
        <v>0</v>
      </c>
      <c r="E132" s="374">
        <f>IF(+J97&lt;F131,J97,D132)</f>
        <v>0</v>
      </c>
      <c r="F132" s="54">
        <f t="shared" ref="F132:F155" si="53">+D132-E132</f>
        <v>0</v>
      </c>
      <c r="G132" s="54">
        <f t="shared" ref="G132:G155" si="54">+(F132+D132)/2</f>
        <v>0</v>
      </c>
      <c r="H132" s="385">
        <f t="shared" si="51"/>
        <v>0</v>
      </c>
      <c r="I132" s="404">
        <f t="shared" si="52"/>
        <v>0</v>
      </c>
      <c r="J132" s="53">
        <f t="shared" ref="J132:J155" si="55">+I132-H132</f>
        <v>0</v>
      </c>
      <c r="K132" s="53"/>
      <c r="L132" s="112"/>
      <c r="M132" s="53">
        <f t="shared" ref="M132:M155" si="56">IF(L132&lt;&gt;0,+H132-L132,0)</f>
        <v>0</v>
      </c>
      <c r="N132" s="112"/>
      <c r="O132" s="53">
        <f t="shared" ref="O132:O155" si="57">IF(N132&lt;&gt;0,+I132-N132,0)</f>
        <v>0</v>
      </c>
      <c r="P132" s="53">
        <f t="shared" ref="P132:P155" si="58">+O132-M132</f>
        <v>0</v>
      </c>
      <c r="Q132" s="1"/>
      <c r="R132" s="1"/>
      <c r="S132" s="1"/>
      <c r="T132" s="1"/>
      <c r="U132" s="1"/>
    </row>
    <row r="133" spans="2:21" ht="12.5">
      <c r="B133" t="str">
        <f t="shared" si="39"/>
        <v/>
      </c>
      <c r="C133" s="49">
        <f>IF(D94="","-",+C132+1)</f>
        <v>2043</v>
      </c>
      <c r="D133" s="11">
        <f>IF(F132+SUM(E$100:E132)=D$93,F132,D$93-SUM(E$100:E132))</f>
        <v>0</v>
      </c>
      <c r="E133" s="374">
        <f>IF(+J97&lt;F132,J97,D133)</f>
        <v>0</v>
      </c>
      <c r="F133" s="54">
        <f t="shared" si="53"/>
        <v>0</v>
      </c>
      <c r="G133" s="54">
        <f t="shared" si="54"/>
        <v>0</v>
      </c>
      <c r="H133" s="385">
        <f t="shared" ref="H133:H155" si="59">+J$95*G133+E133</f>
        <v>0</v>
      </c>
      <c r="I133" s="404">
        <f t="shared" ref="I133:I155" si="60">+J$96*G133+E133</f>
        <v>0</v>
      </c>
      <c r="J133" s="53">
        <f t="shared" si="55"/>
        <v>0</v>
      </c>
      <c r="K133" s="53"/>
      <c r="L133" s="112"/>
      <c r="M133" s="53">
        <f t="shared" si="56"/>
        <v>0</v>
      </c>
      <c r="N133" s="112"/>
      <c r="O133" s="53">
        <f t="shared" si="57"/>
        <v>0</v>
      </c>
      <c r="P133" s="53">
        <f t="shared" si="58"/>
        <v>0</v>
      </c>
      <c r="Q133" s="1"/>
      <c r="R133" s="1"/>
      <c r="S133" s="1"/>
      <c r="T133" s="1"/>
      <c r="U133" s="1"/>
    </row>
    <row r="134" spans="2:21" ht="12.5">
      <c r="B134" t="str">
        <f t="shared" si="39"/>
        <v/>
      </c>
      <c r="C134" s="49">
        <f>IF(D94="","-",+C133+1)</f>
        <v>2044</v>
      </c>
      <c r="D134" s="11">
        <f>IF(F133+SUM(E$100:E133)=D$93,F133,D$93-SUM(E$100:E133))</f>
        <v>0</v>
      </c>
      <c r="E134" s="374">
        <f>IF(+J97&lt;F133,J97,D134)</f>
        <v>0</v>
      </c>
      <c r="F134" s="54">
        <f t="shared" si="53"/>
        <v>0</v>
      </c>
      <c r="G134" s="54">
        <f t="shared" si="54"/>
        <v>0</v>
      </c>
      <c r="H134" s="385">
        <f t="shared" si="59"/>
        <v>0</v>
      </c>
      <c r="I134" s="404">
        <f t="shared" si="60"/>
        <v>0</v>
      </c>
      <c r="J134" s="53">
        <f t="shared" si="55"/>
        <v>0</v>
      </c>
      <c r="K134" s="53"/>
      <c r="L134" s="112"/>
      <c r="M134" s="53">
        <f t="shared" si="56"/>
        <v>0</v>
      </c>
      <c r="N134" s="112"/>
      <c r="O134" s="53">
        <f t="shared" si="57"/>
        <v>0</v>
      </c>
      <c r="P134" s="53">
        <f t="shared" si="58"/>
        <v>0</v>
      </c>
      <c r="Q134" s="1"/>
      <c r="R134" s="1"/>
      <c r="S134" s="1"/>
      <c r="T134" s="1"/>
      <c r="U134" s="1"/>
    </row>
    <row r="135" spans="2:21" ht="12.5">
      <c r="B135" t="str">
        <f t="shared" si="39"/>
        <v/>
      </c>
      <c r="C135" s="49">
        <f>IF(D94="","-",+C134+1)</f>
        <v>2045</v>
      </c>
      <c r="D135" s="11">
        <f>IF(F134+SUM(E$100:E134)=D$93,F134,D$93-SUM(E$100:E134))</f>
        <v>0</v>
      </c>
      <c r="E135" s="374">
        <f>IF(+J97&lt;F134,J97,D135)</f>
        <v>0</v>
      </c>
      <c r="F135" s="54">
        <f t="shared" si="53"/>
        <v>0</v>
      </c>
      <c r="G135" s="54">
        <f t="shared" si="54"/>
        <v>0</v>
      </c>
      <c r="H135" s="385">
        <f t="shared" si="59"/>
        <v>0</v>
      </c>
      <c r="I135" s="404">
        <f t="shared" si="60"/>
        <v>0</v>
      </c>
      <c r="J135" s="53">
        <f t="shared" si="55"/>
        <v>0</v>
      </c>
      <c r="K135" s="53"/>
      <c r="L135" s="112"/>
      <c r="M135" s="53">
        <f t="shared" si="56"/>
        <v>0</v>
      </c>
      <c r="N135" s="112"/>
      <c r="O135" s="53">
        <f t="shared" si="57"/>
        <v>0</v>
      </c>
      <c r="P135" s="53">
        <f t="shared" si="58"/>
        <v>0</v>
      </c>
      <c r="Q135" s="1"/>
      <c r="R135" s="1"/>
      <c r="S135" s="1"/>
      <c r="T135" s="1"/>
      <c r="U135" s="1"/>
    </row>
    <row r="136" spans="2:21" ht="12.5">
      <c r="B136" t="str">
        <f t="shared" si="39"/>
        <v/>
      </c>
      <c r="C136" s="49">
        <f>IF(D94="","-",+C135+1)</f>
        <v>2046</v>
      </c>
      <c r="D136" s="11">
        <f>IF(F135+SUM(E$100:E135)=D$93,F135,D$93-SUM(E$100:E135))</f>
        <v>0</v>
      </c>
      <c r="E136" s="374">
        <f>IF(+J97&lt;F135,J97,D136)</f>
        <v>0</v>
      </c>
      <c r="F136" s="54">
        <f t="shared" si="53"/>
        <v>0</v>
      </c>
      <c r="G136" s="54">
        <f t="shared" si="54"/>
        <v>0</v>
      </c>
      <c r="H136" s="385">
        <f t="shared" si="59"/>
        <v>0</v>
      </c>
      <c r="I136" s="404">
        <f t="shared" si="60"/>
        <v>0</v>
      </c>
      <c r="J136" s="53">
        <f t="shared" si="55"/>
        <v>0</v>
      </c>
      <c r="K136" s="53"/>
      <c r="L136" s="112"/>
      <c r="M136" s="53">
        <f t="shared" si="56"/>
        <v>0</v>
      </c>
      <c r="N136" s="112"/>
      <c r="O136" s="53">
        <f t="shared" si="57"/>
        <v>0</v>
      </c>
      <c r="P136" s="53">
        <f t="shared" si="58"/>
        <v>0</v>
      </c>
      <c r="Q136" s="1"/>
      <c r="R136" s="1"/>
      <c r="S136" s="1"/>
      <c r="T136" s="1"/>
      <c r="U136" s="1"/>
    </row>
    <row r="137" spans="2:21" ht="12.5">
      <c r="B137" t="str">
        <f t="shared" si="39"/>
        <v/>
      </c>
      <c r="C137" s="49">
        <f>IF(D94="","-",+C136+1)</f>
        <v>2047</v>
      </c>
      <c r="D137" s="11">
        <f>IF(F136+SUM(E$100:E136)=D$93,F136,D$93-SUM(E$100:E136))</f>
        <v>0</v>
      </c>
      <c r="E137" s="374">
        <f>IF(+J97&lt;F136,J97,D137)</f>
        <v>0</v>
      </c>
      <c r="F137" s="54">
        <f t="shared" si="53"/>
        <v>0</v>
      </c>
      <c r="G137" s="54">
        <f t="shared" si="54"/>
        <v>0</v>
      </c>
      <c r="H137" s="385">
        <f t="shared" si="59"/>
        <v>0</v>
      </c>
      <c r="I137" s="404">
        <f t="shared" si="60"/>
        <v>0</v>
      </c>
      <c r="J137" s="53">
        <f t="shared" si="55"/>
        <v>0</v>
      </c>
      <c r="K137" s="53"/>
      <c r="L137" s="112"/>
      <c r="M137" s="53">
        <f t="shared" si="56"/>
        <v>0</v>
      </c>
      <c r="N137" s="112"/>
      <c r="O137" s="53">
        <f t="shared" si="57"/>
        <v>0</v>
      </c>
      <c r="P137" s="53">
        <f t="shared" si="58"/>
        <v>0</v>
      </c>
      <c r="Q137" s="1"/>
      <c r="R137" s="1"/>
      <c r="S137" s="1"/>
      <c r="T137" s="1"/>
      <c r="U137" s="1"/>
    </row>
    <row r="138" spans="2:21" ht="12.5">
      <c r="B138" t="str">
        <f t="shared" si="39"/>
        <v/>
      </c>
      <c r="C138" s="49">
        <f>IF(D94="","-",+C137+1)</f>
        <v>2048</v>
      </c>
      <c r="D138" s="11">
        <f>IF(F137+SUM(E$100:E137)=D$93,F137,D$93-SUM(E$100:E137))</f>
        <v>0</v>
      </c>
      <c r="E138" s="374">
        <f>IF(+J97&lt;F137,J97,D138)</f>
        <v>0</v>
      </c>
      <c r="F138" s="54">
        <f t="shared" si="53"/>
        <v>0</v>
      </c>
      <c r="G138" s="54">
        <f t="shared" si="54"/>
        <v>0</v>
      </c>
      <c r="H138" s="385">
        <f t="shared" si="59"/>
        <v>0</v>
      </c>
      <c r="I138" s="404">
        <f t="shared" si="60"/>
        <v>0</v>
      </c>
      <c r="J138" s="53">
        <f t="shared" si="55"/>
        <v>0</v>
      </c>
      <c r="K138" s="53"/>
      <c r="L138" s="112"/>
      <c r="M138" s="53">
        <f t="shared" si="56"/>
        <v>0</v>
      </c>
      <c r="N138" s="112"/>
      <c r="O138" s="53">
        <f t="shared" si="57"/>
        <v>0</v>
      </c>
      <c r="P138" s="53">
        <f t="shared" si="58"/>
        <v>0</v>
      </c>
      <c r="Q138" s="1"/>
      <c r="R138" s="1"/>
      <c r="S138" s="1"/>
      <c r="T138" s="1"/>
      <c r="U138" s="1"/>
    </row>
    <row r="139" spans="2:21" ht="12.5">
      <c r="B139" t="str">
        <f t="shared" si="39"/>
        <v/>
      </c>
      <c r="C139" s="49">
        <f>IF(D94="","-",+C138+1)</f>
        <v>2049</v>
      </c>
      <c r="D139" s="11">
        <f>IF(F138+SUM(E$100:E138)=D$93,F138,D$93-SUM(E$100:E138))</f>
        <v>0</v>
      </c>
      <c r="E139" s="374">
        <f>IF(+J97&lt;F138,J97,D139)</f>
        <v>0</v>
      </c>
      <c r="F139" s="54">
        <f t="shared" si="53"/>
        <v>0</v>
      </c>
      <c r="G139" s="54">
        <f t="shared" si="54"/>
        <v>0</v>
      </c>
      <c r="H139" s="385">
        <f t="shared" si="59"/>
        <v>0</v>
      </c>
      <c r="I139" s="404">
        <f t="shared" si="60"/>
        <v>0</v>
      </c>
      <c r="J139" s="53">
        <f t="shared" si="55"/>
        <v>0</v>
      </c>
      <c r="K139" s="53"/>
      <c r="L139" s="112"/>
      <c r="M139" s="53">
        <f t="shared" si="56"/>
        <v>0</v>
      </c>
      <c r="N139" s="112"/>
      <c r="O139" s="53">
        <f t="shared" si="57"/>
        <v>0</v>
      </c>
      <c r="P139" s="53">
        <f t="shared" si="58"/>
        <v>0</v>
      </c>
      <c r="Q139" s="1"/>
      <c r="R139" s="1"/>
      <c r="S139" s="1"/>
      <c r="T139" s="1"/>
      <c r="U139" s="1"/>
    </row>
    <row r="140" spans="2:21" ht="12.5">
      <c r="B140" t="str">
        <f t="shared" si="39"/>
        <v/>
      </c>
      <c r="C140" s="49">
        <f>IF(D94="","-",+C139+1)</f>
        <v>2050</v>
      </c>
      <c r="D140" s="11">
        <f>IF(F139+SUM(E$100:E139)=D$93,F139,D$93-SUM(E$100:E139))</f>
        <v>0</v>
      </c>
      <c r="E140" s="374">
        <f>IF(+J97&lt;F139,J97,D140)</f>
        <v>0</v>
      </c>
      <c r="F140" s="54">
        <f t="shared" si="53"/>
        <v>0</v>
      </c>
      <c r="G140" s="54">
        <f t="shared" si="54"/>
        <v>0</v>
      </c>
      <c r="H140" s="385">
        <f t="shared" si="59"/>
        <v>0</v>
      </c>
      <c r="I140" s="404">
        <f t="shared" si="60"/>
        <v>0</v>
      </c>
      <c r="J140" s="53">
        <f t="shared" si="55"/>
        <v>0</v>
      </c>
      <c r="K140" s="53"/>
      <c r="L140" s="112"/>
      <c r="M140" s="53">
        <f t="shared" si="56"/>
        <v>0</v>
      </c>
      <c r="N140" s="112"/>
      <c r="O140" s="53">
        <f t="shared" si="57"/>
        <v>0</v>
      </c>
      <c r="P140" s="53">
        <f t="shared" si="58"/>
        <v>0</v>
      </c>
      <c r="Q140" s="1"/>
      <c r="R140" s="1"/>
      <c r="S140" s="1"/>
      <c r="T140" s="1"/>
      <c r="U140" s="1"/>
    </row>
    <row r="141" spans="2:21" ht="12.5">
      <c r="B141" t="str">
        <f t="shared" si="39"/>
        <v/>
      </c>
      <c r="C141" s="49">
        <f>IF(D94="","-",+C140+1)</f>
        <v>2051</v>
      </c>
      <c r="D141" s="11">
        <f>IF(F140+SUM(E$100:E140)=D$93,F140,D$93-SUM(E$100:E140))</f>
        <v>0</v>
      </c>
      <c r="E141" s="374">
        <f>IF(+J97&lt;F140,J97,D141)</f>
        <v>0</v>
      </c>
      <c r="F141" s="54">
        <f t="shared" si="53"/>
        <v>0</v>
      </c>
      <c r="G141" s="54">
        <f t="shared" si="54"/>
        <v>0</v>
      </c>
      <c r="H141" s="385">
        <f t="shared" si="59"/>
        <v>0</v>
      </c>
      <c r="I141" s="404">
        <f t="shared" si="60"/>
        <v>0</v>
      </c>
      <c r="J141" s="53">
        <f t="shared" si="55"/>
        <v>0</v>
      </c>
      <c r="K141" s="53"/>
      <c r="L141" s="112"/>
      <c r="M141" s="53">
        <f t="shared" si="56"/>
        <v>0</v>
      </c>
      <c r="N141" s="112"/>
      <c r="O141" s="53">
        <f t="shared" si="57"/>
        <v>0</v>
      </c>
      <c r="P141" s="53">
        <f t="shared" si="58"/>
        <v>0</v>
      </c>
      <c r="Q141" s="1"/>
      <c r="R141" s="1"/>
      <c r="S141" s="1"/>
      <c r="T141" s="1"/>
      <c r="U141" s="1"/>
    </row>
    <row r="142" spans="2:21" ht="12.5">
      <c r="B142" t="str">
        <f t="shared" si="39"/>
        <v/>
      </c>
      <c r="C142" s="49">
        <f>IF(D94="","-",+C141+1)</f>
        <v>2052</v>
      </c>
      <c r="D142" s="11">
        <f>IF(F141+SUM(E$100:E141)=D$93,F141,D$93-SUM(E$100:E141))</f>
        <v>0</v>
      </c>
      <c r="E142" s="374">
        <f>IF(+J97&lt;F141,J97,D142)</f>
        <v>0</v>
      </c>
      <c r="F142" s="54">
        <f t="shared" si="53"/>
        <v>0</v>
      </c>
      <c r="G142" s="54">
        <f t="shared" si="54"/>
        <v>0</v>
      </c>
      <c r="H142" s="385">
        <f t="shared" si="59"/>
        <v>0</v>
      </c>
      <c r="I142" s="404">
        <f t="shared" si="60"/>
        <v>0</v>
      </c>
      <c r="J142" s="53">
        <f t="shared" si="55"/>
        <v>0</v>
      </c>
      <c r="K142" s="53"/>
      <c r="L142" s="112"/>
      <c r="M142" s="53">
        <f t="shared" si="56"/>
        <v>0</v>
      </c>
      <c r="N142" s="112"/>
      <c r="O142" s="53">
        <f t="shared" si="57"/>
        <v>0</v>
      </c>
      <c r="P142" s="53">
        <f t="shared" si="58"/>
        <v>0</v>
      </c>
      <c r="Q142" s="1"/>
      <c r="R142" s="1"/>
      <c r="S142" s="1"/>
      <c r="T142" s="1"/>
      <c r="U142" s="1"/>
    </row>
    <row r="143" spans="2:21" ht="12.5">
      <c r="B143" t="str">
        <f t="shared" si="39"/>
        <v/>
      </c>
      <c r="C143" s="49">
        <f>IF(D94="","-",+C142+1)</f>
        <v>2053</v>
      </c>
      <c r="D143" s="11">
        <f>IF(F142+SUM(E$100:E142)=D$93,F142,D$93-SUM(E$100:E142))</f>
        <v>0</v>
      </c>
      <c r="E143" s="374">
        <f>IF(+J97&lt;F142,J97,D143)</f>
        <v>0</v>
      </c>
      <c r="F143" s="54">
        <f t="shared" si="53"/>
        <v>0</v>
      </c>
      <c r="G143" s="54">
        <f t="shared" si="54"/>
        <v>0</v>
      </c>
      <c r="H143" s="385">
        <f t="shared" si="59"/>
        <v>0</v>
      </c>
      <c r="I143" s="404">
        <f t="shared" si="60"/>
        <v>0</v>
      </c>
      <c r="J143" s="53">
        <f t="shared" si="55"/>
        <v>0</v>
      </c>
      <c r="K143" s="53"/>
      <c r="L143" s="112"/>
      <c r="M143" s="53">
        <f t="shared" si="56"/>
        <v>0</v>
      </c>
      <c r="N143" s="112"/>
      <c r="O143" s="53">
        <f t="shared" si="57"/>
        <v>0</v>
      </c>
      <c r="P143" s="53">
        <f t="shared" si="58"/>
        <v>0</v>
      </c>
      <c r="Q143" s="1"/>
      <c r="R143" s="1"/>
      <c r="S143" s="1"/>
      <c r="T143" s="1"/>
      <c r="U143" s="1"/>
    </row>
    <row r="144" spans="2:21" ht="12.5">
      <c r="B144" t="str">
        <f t="shared" si="39"/>
        <v/>
      </c>
      <c r="C144" s="49">
        <f>IF(D94="","-",+C143+1)</f>
        <v>2054</v>
      </c>
      <c r="D144" s="11">
        <f>IF(F143+SUM(E$100:E143)=D$93,F143,D$93-SUM(E$100:E143))</f>
        <v>0</v>
      </c>
      <c r="E144" s="374">
        <f>IF(+J97&lt;F143,J97,D144)</f>
        <v>0</v>
      </c>
      <c r="F144" s="54">
        <f t="shared" si="53"/>
        <v>0</v>
      </c>
      <c r="G144" s="54">
        <f t="shared" si="54"/>
        <v>0</v>
      </c>
      <c r="H144" s="385">
        <f t="shared" si="59"/>
        <v>0</v>
      </c>
      <c r="I144" s="404">
        <f t="shared" si="60"/>
        <v>0</v>
      </c>
      <c r="J144" s="53">
        <f t="shared" si="55"/>
        <v>0</v>
      </c>
      <c r="K144" s="53"/>
      <c r="L144" s="112"/>
      <c r="M144" s="53">
        <f t="shared" si="56"/>
        <v>0</v>
      </c>
      <c r="N144" s="112"/>
      <c r="O144" s="53">
        <f t="shared" si="57"/>
        <v>0</v>
      </c>
      <c r="P144" s="53">
        <f t="shared" si="58"/>
        <v>0</v>
      </c>
      <c r="Q144" s="1"/>
      <c r="R144" s="1"/>
      <c r="S144" s="1"/>
      <c r="T144" s="1"/>
      <c r="U144" s="1"/>
    </row>
    <row r="145" spans="2:21" ht="12.5">
      <c r="B145" t="str">
        <f t="shared" si="39"/>
        <v/>
      </c>
      <c r="C145" s="49">
        <f>IF(D94="","-",+C144+1)</f>
        <v>2055</v>
      </c>
      <c r="D145" s="11">
        <f>IF(F144+SUM(E$100:E144)=D$93,F144,D$93-SUM(E$100:E144))</f>
        <v>0</v>
      </c>
      <c r="E145" s="374">
        <f>IF(+J97&lt;F144,J97,D145)</f>
        <v>0</v>
      </c>
      <c r="F145" s="54">
        <f t="shared" si="53"/>
        <v>0</v>
      </c>
      <c r="G145" s="54">
        <f t="shared" si="54"/>
        <v>0</v>
      </c>
      <c r="H145" s="385">
        <f t="shared" si="59"/>
        <v>0</v>
      </c>
      <c r="I145" s="404">
        <f t="shared" si="60"/>
        <v>0</v>
      </c>
      <c r="J145" s="53">
        <f t="shared" si="55"/>
        <v>0</v>
      </c>
      <c r="K145" s="53"/>
      <c r="L145" s="112"/>
      <c r="M145" s="53">
        <f t="shared" si="56"/>
        <v>0</v>
      </c>
      <c r="N145" s="112"/>
      <c r="O145" s="53">
        <f t="shared" si="57"/>
        <v>0</v>
      </c>
      <c r="P145" s="53">
        <f t="shared" si="58"/>
        <v>0</v>
      </c>
      <c r="Q145" s="1"/>
      <c r="R145" s="1"/>
      <c r="S145" s="1"/>
      <c r="T145" s="1"/>
      <c r="U145" s="1"/>
    </row>
    <row r="146" spans="2:21" ht="12.5">
      <c r="B146" t="str">
        <f t="shared" si="39"/>
        <v/>
      </c>
      <c r="C146" s="49">
        <f>IF(D94="","-",+C145+1)</f>
        <v>2056</v>
      </c>
      <c r="D146" s="11">
        <f>IF(F145+SUM(E$100:E145)=D$93,F145,D$93-SUM(E$100:E145))</f>
        <v>0</v>
      </c>
      <c r="E146" s="374">
        <f>IF(+J97&lt;F145,J97,D146)</f>
        <v>0</v>
      </c>
      <c r="F146" s="54">
        <f t="shared" si="53"/>
        <v>0</v>
      </c>
      <c r="G146" s="54">
        <f t="shared" si="54"/>
        <v>0</v>
      </c>
      <c r="H146" s="385">
        <f t="shared" si="59"/>
        <v>0</v>
      </c>
      <c r="I146" s="404">
        <f t="shared" si="60"/>
        <v>0</v>
      </c>
      <c r="J146" s="53">
        <f t="shared" si="55"/>
        <v>0</v>
      </c>
      <c r="K146" s="53"/>
      <c r="L146" s="112"/>
      <c r="M146" s="53">
        <f t="shared" si="56"/>
        <v>0</v>
      </c>
      <c r="N146" s="112"/>
      <c r="O146" s="53">
        <f t="shared" si="57"/>
        <v>0</v>
      </c>
      <c r="P146" s="53">
        <f t="shared" si="58"/>
        <v>0</v>
      </c>
      <c r="Q146" s="1"/>
      <c r="R146" s="1"/>
      <c r="S146" s="1"/>
      <c r="T146" s="1"/>
      <c r="U146" s="1"/>
    </row>
    <row r="147" spans="2:21" ht="12.5">
      <c r="B147" t="str">
        <f t="shared" si="39"/>
        <v/>
      </c>
      <c r="C147" s="49">
        <f>IF(D94="","-",+C146+1)</f>
        <v>2057</v>
      </c>
      <c r="D147" s="11">
        <f>IF(F146+SUM(E$100:E146)=D$93,F146,D$93-SUM(E$100:E146))</f>
        <v>0</v>
      </c>
      <c r="E147" s="374">
        <f>IF(+J97&lt;F146,J97,D147)</f>
        <v>0</v>
      </c>
      <c r="F147" s="54">
        <f t="shared" si="53"/>
        <v>0</v>
      </c>
      <c r="G147" s="54">
        <f t="shared" si="54"/>
        <v>0</v>
      </c>
      <c r="H147" s="385">
        <f t="shared" si="59"/>
        <v>0</v>
      </c>
      <c r="I147" s="404">
        <f t="shared" si="60"/>
        <v>0</v>
      </c>
      <c r="J147" s="53">
        <f t="shared" si="55"/>
        <v>0</v>
      </c>
      <c r="K147" s="53"/>
      <c r="L147" s="112"/>
      <c r="M147" s="53">
        <f t="shared" si="56"/>
        <v>0</v>
      </c>
      <c r="N147" s="112"/>
      <c r="O147" s="53">
        <f t="shared" si="57"/>
        <v>0</v>
      </c>
      <c r="P147" s="53">
        <f t="shared" si="58"/>
        <v>0</v>
      </c>
      <c r="Q147" s="1"/>
      <c r="R147" s="1"/>
      <c r="S147" s="1"/>
      <c r="T147" s="1"/>
      <c r="U147" s="1"/>
    </row>
    <row r="148" spans="2:21" ht="12.5">
      <c r="B148" t="str">
        <f t="shared" si="39"/>
        <v/>
      </c>
      <c r="C148" s="49">
        <f>IF(D94="","-",+C147+1)</f>
        <v>2058</v>
      </c>
      <c r="D148" s="11">
        <f>IF(F147+SUM(E$100:E147)=D$93,F147,D$93-SUM(E$100:E147))</f>
        <v>0</v>
      </c>
      <c r="E148" s="374">
        <f>IF(+J97&lt;F147,J97,D148)</f>
        <v>0</v>
      </c>
      <c r="F148" s="54">
        <f t="shared" si="53"/>
        <v>0</v>
      </c>
      <c r="G148" s="54">
        <f t="shared" si="54"/>
        <v>0</v>
      </c>
      <c r="H148" s="385">
        <f t="shared" si="59"/>
        <v>0</v>
      </c>
      <c r="I148" s="404">
        <f t="shared" si="60"/>
        <v>0</v>
      </c>
      <c r="J148" s="53">
        <f t="shared" si="55"/>
        <v>0</v>
      </c>
      <c r="K148" s="53"/>
      <c r="L148" s="112"/>
      <c r="M148" s="53">
        <f t="shared" si="56"/>
        <v>0</v>
      </c>
      <c r="N148" s="112"/>
      <c r="O148" s="53">
        <f t="shared" si="57"/>
        <v>0</v>
      </c>
      <c r="P148" s="53">
        <f t="shared" si="58"/>
        <v>0</v>
      </c>
      <c r="Q148" s="1"/>
      <c r="R148" s="1"/>
      <c r="S148" s="1"/>
      <c r="T148" s="1"/>
      <c r="U148" s="1"/>
    </row>
    <row r="149" spans="2:21" ht="12.5">
      <c r="B149" t="str">
        <f t="shared" si="39"/>
        <v/>
      </c>
      <c r="C149" s="49">
        <f>IF(D94="","-",+C148+1)</f>
        <v>2059</v>
      </c>
      <c r="D149" s="11">
        <f>IF(F148+SUM(E$100:E148)=D$93,F148,D$93-SUM(E$100:E148))</f>
        <v>0</v>
      </c>
      <c r="E149" s="374">
        <f>IF(+J97&lt;F148,J97,D149)</f>
        <v>0</v>
      </c>
      <c r="F149" s="54">
        <f t="shared" si="53"/>
        <v>0</v>
      </c>
      <c r="G149" s="54">
        <f t="shared" si="54"/>
        <v>0</v>
      </c>
      <c r="H149" s="385">
        <f t="shared" si="59"/>
        <v>0</v>
      </c>
      <c r="I149" s="404">
        <f t="shared" si="60"/>
        <v>0</v>
      </c>
      <c r="J149" s="53">
        <f t="shared" si="55"/>
        <v>0</v>
      </c>
      <c r="K149" s="53"/>
      <c r="L149" s="112"/>
      <c r="M149" s="53">
        <f t="shared" si="56"/>
        <v>0</v>
      </c>
      <c r="N149" s="112"/>
      <c r="O149" s="53">
        <f t="shared" si="57"/>
        <v>0</v>
      </c>
      <c r="P149" s="53">
        <f t="shared" si="58"/>
        <v>0</v>
      </c>
      <c r="Q149" s="1"/>
      <c r="R149" s="1"/>
      <c r="S149" s="1"/>
      <c r="T149" s="1"/>
      <c r="U149" s="1"/>
    </row>
    <row r="150" spans="2:21" ht="12.5">
      <c r="B150" t="str">
        <f t="shared" si="39"/>
        <v/>
      </c>
      <c r="C150" s="49">
        <f>IF(D94="","-",+C149+1)</f>
        <v>2060</v>
      </c>
      <c r="D150" s="11">
        <f>IF(F149+SUM(E$100:E149)=D$93,F149,D$93-SUM(E$100:E149))</f>
        <v>0</v>
      </c>
      <c r="E150" s="374">
        <f>IF(+J97&lt;F149,J97,D150)</f>
        <v>0</v>
      </c>
      <c r="F150" s="54">
        <f t="shared" si="53"/>
        <v>0</v>
      </c>
      <c r="G150" s="54">
        <f t="shared" si="54"/>
        <v>0</v>
      </c>
      <c r="H150" s="385">
        <f t="shared" si="59"/>
        <v>0</v>
      </c>
      <c r="I150" s="404">
        <f t="shared" si="60"/>
        <v>0</v>
      </c>
      <c r="J150" s="53">
        <f t="shared" si="55"/>
        <v>0</v>
      </c>
      <c r="K150" s="53"/>
      <c r="L150" s="112"/>
      <c r="M150" s="53">
        <f t="shared" si="56"/>
        <v>0</v>
      </c>
      <c r="N150" s="112"/>
      <c r="O150" s="53">
        <f t="shared" si="57"/>
        <v>0</v>
      </c>
      <c r="P150" s="53">
        <f t="shared" si="58"/>
        <v>0</v>
      </c>
      <c r="Q150" s="1"/>
      <c r="R150" s="1"/>
      <c r="S150" s="1"/>
      <c r="T150" s="1"/>
      <c r="U150" s="1"/>
    </row>
    <row r="151" spans="2:21" ht="12.5">
      <c r="B151" t="str">
        <f t="shared" si="39"/>
        <v/>
      </c>
      <c r="C151" s="49">
        <f>IF(D94="","-",+C150+1)</f>
        <v>2061</v>
      </c>
      <c r="D151" s="11">
        <f>IF(F150+SUM(E$100:E150)=D$93,F150,D$93-SUM(E$100:E150))</f>
        <v>0</v>
      </c>
      <c r="E151" s="374">
        <f>IF(+J97&lt;F150,J97,D151)</f>
        <v>0</v>
      </c>
      <c r="F151" s="54">
        <f t="shared" si="53"/>
        <v>0</v>
      </c>
      <c r="G151" s="54">
        <f t="shared" si="54"/>
        <v>0</v>
      </c>
      <c r="H151" s="385">
        <f t="shared" si="59"/>
        <v>0</v>
      </c>
      <c r="I151" s="404">
        <f t="shared" si="60"/>
        <v>0</v>
      </c>
      <c r="J151" s="53">
        <f t="shared" si="55"/>
        <v>0</v>
      </c>
      <c r="K151" s="53"/>
      <c r="L151" s="112"/>
      <c r="M151" s="53">
        <f t="shared" si="56"/>
        <v>0</v>
      </c>
      <c r="N151" s="112"/>
      <c r="O151" s="53">
        <f t="shared" si="57"/>
        <v>0</v>
      </c>
      <c r="P151" s="53">
        <f t="shared" si="58"/>
        <v>0</v>
      </c>
      <c r="Q151" s="1"/>
      <c r="R151" s="1"/>
      <c r="S151" s="1"/>
      <c r="T151" s="1"/>
      <c r="U151" s="1"/>
    </row>
    <row r="152" spans="2:21" ht="12.5">
      <c r="B152" t="str">
        <f t="shared" si="39"/>
        <v/>
      </c>
      <c r="C152" s="49">
        <f>IF(D94="","-",+C151+1)</f>
        <v>2062</v>
      </c>
      <c r="D152" s="11">
        <f>IF(F151+SUM(E$100:E151)=D$93,F151,D$93-SUM(E$100:E151))</f>
        <v>0</v>
      </c>
      <c r="E152" s="374">
        <f>IF(+J97&lt;F151,J97,D152)</f>
        <v>0</v>
      </c>
      <c r="F152" s="54">
        <f t="shared" si="53"/>
        <v>0</v>
      </c>
      <c r="G152" s="54">
        <f t="shared" si="54"/>
        <v>0</v>
      </c>
      <c r="H152" s="385">
        <f t="shared" si="59"/>
        <v>0</v>
      </c>
      <c r="I152" s="404">
        <f t="shared" si="60"/>
        <v>0</v>
      </c>
      <c r="J152" s="53">
        <f t="shared" si="55"/>
        <v>0</v>
      </c>
      <c r="K152" s="53"/>
      <c r="L152" s="112"/>
      <c r="M152" s="53">
        <f t="shared" si="56"/>
        <v>0</v>
      </c>
      <c r="N152" s="112"/>
      <c r="O152" s="53">
        <f t="shared" si="57"/>
        <v>0</v>
      </c>
      <c r="P152" s="53">
        <f t="shared" si="58"/>
        <v>0</v>
      </c>
      <c r="Q152" s="1"/>
      <c r="R152" s="1"/>
      <c r="S152" s="1"/>
      <c r="T152" s="1"/>
      <c r="U152" s="1"/>
    </row>
    <row r="153" spans="2:21" ht="12.5">
      <c r="B153" t="str">
        <f t="shared" si="39"/>
        <v/>
      </c>
      <c r="C153" s="49">
        <f>IF(D94="","-",+C152+1)</f>
        <v>2063</v>
      </c>
      <c r="D153" s="11">
        <f>IF(F152+SUM(E$100:E152)=D$93,F152,D$93-SUM(E$100:E152))</f>
        <v>0</v>
      </c>
      <c r="E153" s="374">
        <f>IF(+J97&lt;F152,J97,D153)</f>
        <v>0</v>
      </c>
      <c r="F153" s="54">
        <f t="shared" si="53"/>
        <v>0</v>
      </c>
      <c r="G153" s="54">
        <f t="shared" si="54"/>
        <v>0</v>
      </c>
      <c r="H153" s="385">
        <f t="shared" si="59"/>
        <v>0</v>
      </c>
      <c r="I153" s="404">
        <f t="shared" si="60"/>
        <v>0</v>
      </c>
      <c r="J153" s="53">
        <f t="shared" si="55"/>
        <v>0</v>
      </c>
      <c r="K153" s="53"/>
      <c r="L153" s="112"/>
      <c r="M153" s="53">
        <f t="shared" si="56"/>
        <v>0</v>
      </c>
      <c r="N153" s="112"/>
      <c r="O153" s="53">
        <f t="shared" si="57"/>
        <v>0</v>
      </c>
      <c r="P153" s="53">
        <f t="shared" si="58"/>
        <v>0</v>
      </c>
      <c r="Q153" s="1"/>
      <c r="R153" s="1"/>
      <c r="S153" s="1"/>
      <c r="T153" s="1"/>
      <c r="U153" s="1"/>
    </row>
    <row r="154" spans="2:21" ht="12.5">
      <c r="B154" t="str">
        <f t="shared" si="39"/>
        <v/>
      </c>
      <c r="C154" s="49">
        <f>IF(D94="","-",+C153+1)</f>
        <v>2064</v>
      </c>
      <c r="D154" s="11">
        <f>IF(F153+SUM(E$100:E153)=D$93,F153,D$93-SUM(E$100:E153))</f>
        <v>0</v>
      </c>
      <c r="E154" s="374">
        <f>IF(+J97&lt;F153,J97,D154)</f>
        <v>0</v>
      </c>
      <c r="F154" s="54">
        <f t="shared" si="53"/>
        <v>0</v>
      </c>
      <c r="G154" s="54">
        <f t="shared" si="54"/>
        <v>0</v>
      </c>
      <c r="H154" s="385">
        <f t="shared" si="59"/>
        <v>0</v>
      </c>
      <c r="I154" s="404">
        <f t="shared" si="60"/>
        <v>0</v>
      </c>
      <c r="J154" s="53">
        <f t="shared" si="55"/>
        <v>0</v>
      </c>
      <c r="K154" s="53"/>
      <c r="L154" s="112"/>
      <c r="M154" s="53">
        <f t="shared" si="56"/>
        <v>0</v>
      </c>
      <c r="N154" s="112"/>
      <c r="O154" s="53">
        <f t="shared" si="57"/>
        <v>0</v>
      </c>
      <c r="P154" s="53">
        <f t="shared" si="58"/>
        <v>0</v>
      </c>
      <c r="Q154" s="1"/>
      <c r="R154" s="1"/>
      <c r="S154" s="1"/>
      <c r="T154" s="1"/>
      <c r="U154" s="1"/>
    </row>
    <row r="155" spans="2:21" ht="13" thickBot="1">
      <c r="B155" t="str">
        <f t="shared" si="39"/>
        <v/>
      </c>
      <c r="C155" s="58">
        <f>IF(D94="","-",+C154+1)</f>
        <v>2065</v>
      </c>
      <c r="D155" s="59">
        <f>IF(F154+SUM(E$100:E154)=D$93,F154,D$93-SUM(E$100:E154))</f>
        <v>0</v>
      </c>
      <c r="E155" s="386">
        <f>IF(+J97&lt;F154,J97,D155)</f>
        <v>0</v>
      </c>
      <c r="F155" s="59">
        <f t="shared" si="53"/>
        <v>0</v>
      </c>
      <c r="G155" s="59">
        <f t="shared" si="54"/>
        <v>0</v>
      </c>
      <c r="H155" s="387">
        <f t="shared" si="59"/>
        <v>0</v>
      </c>
      <c r="I155" s="405">
        <f t="shared" si="60"/>
        <v>0</v>
      </c>
      <c r="J155" s="63">
        <f t="shared" si="55"/>
        <v>0</v>
      </c>
      <c r="K155" s="53"/>
      <c r="L155" s="113"/>
      <c r="M155" s="63">
        <f t="shared" si="56"/>
        <v>0</v>
      </c>
      <c r="N155" s="113"/>
      <c r="O155" s="63">
        <f t="shared" si="57"/>
        <v>0</v>
      </c>
      <c r="P155" s="63">
        <f t="shared" si="58"/>
        <v>0</v>
      </c>
      <c r="Q155" s="1"/>
      <c r="R155" s="1"/>
      <c r="S155" s="1"/>
      <c r="T155" s="1"/>
      <c r="U155" s="1"/>
    </row>
    <row r="156" spans="2:21" ht="12.5">
      <c r="C156" s="11" t="s">
        <v>75</v>
      </c>
      <c r="D156" s="239"/>
      <c r="E156" s="239">
        <f>SUM(E100:E155)</f>
        <v>723818.00000000023</v>
      </c>
      <c r="F156" s="239"/>
      <c r="G156" s="239"/>
      <c r="H156" s="239">
        <f>SUM(H100:H155)</f>
        <v>1961197.5209187686</v>
      </c>
      <c r="I156" s="239">
        <f>SUM(I100:I155)</f>
        <v>1961197.5209187686</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406" t="s">
        <v>129</v>
      </c>
      <c r="Q163" s="1"/>
      <c r="R163" s="1"/>
      <c r="S163" s="1"/>
      <c r="T163" s="1"/>
      <c r="U163" s="1"/>
    </row>
  </sheetData>
  <phoneticPr fontId="0" type="noConversion"/>
  <conditionalFormatting sqref="C17:C73">
    <cfRule type="cellIs" dxfId="57" priority="1" stopIfTrue="1" operator="equal">
      <formula>$I$10</formula>
    </cfRule>
  </conditionalFormatting>
  <conditionalFormatting sqref="C100:C155">
    <cfRule type="cellIs" dxfId="56"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0"/>
  <dimension ref="A1:U163"/>
  <sheetViews>
    <sheetView topLeftCell="A103" zoomScaleNormal="100" zoomScaleSheetLayoutView="85" workbookViewId="0">
      <selection activeCell="D115" sqref="D115:I115"/>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2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98055.579344812606</v>
      </c>
      <c r="P5" s="1"/>
      <c r="R5" s="1"/>
      <c r="S5" s="1"/>
      <c r="T5" s="1"/>
      <c r="U5" s="1"/>
    </row>
    <row r="6" spans="1:21" ht="15.5">
      <c r="C6" s="6"/>
      <c r="D6" s="2"/>
      <c r="E6" s="1"/>
      <c r="F6" s="1"/>
      <c r="G6" s="1"/>
      <c r="H6" s="348"/>
      <c r="I6" s="348"/>
      <c r="J6" s="349"/>
      <c r="K6" s="22" t="s">
        <v>243</v>
      </c>
      <c r="L6" s="350"/>
      <c r="M6" s="1"/>
      <c r="N6" s="351">
        <f>VLOOKUP(I10,C17:I73,6)</f>
        <v>98055.579344812606</v>
      </c>
      <c r="O6" s="1"/>
      <c r="P6" s="1"/>
      <c r="R6" s="1"/>
      <c r="S6" s="1"/>
      <c r="T6" s="1"/>
      <c r="U6" s="1"/>
    </row>
    <row r="7" spans="1:21" ht="13.5" thickBot="1">
      <c r="C7" s="25" t="s">
        <v>46</v>
      </c>
      <c r="D7" s="96" t="s">
        <v>192</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197</v>
      </c>
      <c r="E9" s="461" t="s">
        <v>311</v>
      </c>
      <c r="F9" s="31"/>
      <c r="G9" s="472" t="s">
        <v>334</v>
      </c>
      <c r="H9" s="31"/>
      <c r="I9" s="32"/>
      <c r="J9" s="33"/>
      <c r="P9" s="1"/>
      <c r="R9" s="1"/>
      <c r="S9" s="1"/>
      <c r="T9" s="1"/>
      <c r="U9" s="1"/>
    </row>
    <row r="10" spans="1:21" ht="13">
      <c r="C10" s="34" t="s">
        <v>49</v>
      </c>
      <c r="D10" s="355">
        <v>985777</v>
      </c>
      <c r="E10" s="1" t="s">
        <v>50</v>
      </c>
      <c r="G10" s="2"/>
      <c r="H10" s="2"/>
      <c r="I10" s="36">
        <f>+'OKT.WS.F.BPU.ATRR.Projected'!R101</f>
        <v>2026</v>
      </c>
      <c r="J10" s="33"/>
      <c r="K10" s="239" t="s">
        <v>51</v>
      </c>
      <c r="O10" s="1"/>
      <c r="P10" s="1"/>
      <c r="R10" s="1"/>
      <c r="S10" s="1"/>
      <c r="T10" s="1"/>
      <c r="U10" s="1"/>
    </row>
    <row r="11" spans="1:21" ht="12.5">
      <c r="C11" s="34" t="s">
        <v>52</v>
      </c>
      <c r="D11" s="37">
        <v>2010</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6</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32859.23333333333</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IF(D17=F16,"","IU")</f>
        <v>IU</v>
      </c>
      <c r="C17" s="49">
        <f>IF(D11= "","-",D11)</f>
        <v>2010</v>
      </c>
      <c r="D17" s="368">
        <v>1000000</v>
      </c>
      <c r="E17" s="369">
        <v>8649.6050543178571</v>
      </c>
      <c r="F17" s="368">
        <v>991350.39494568214</v>
      </c>
      <c r="G17" s="370">
        <v>128416.51741983544</v>
      </c>
      <c r="H17" s="371">
        <v>128416.51741983544</v>
      </c>
      <c r="I17" s="51">
        <f t="shared" ref="I17:I49" si="0">H17-G17</f>
        <v>0</v>
      </c>
      <c r="J17" s="51"/>
      <c r="K17" s="114">
        <f t="shared" ref="K17:K22" si="1">G17</f>
        <v>128416.51741983544</v>
      </c>
      <c r="L17" s="52">
        <f t="shared" ref="L17:L49" si="2">IF(K17&lt;&gt;0,+G17-K17,0)</f>
        <v>0</v>
      </c>
      <c r="M17" s="114">
        <f t="shared" ref="M17:M22" si="3">H17</f>
        <v>128416.51741983544</v>
      </c>
      <c r="N17" s="52">
        <f t="shared" ref="N17:N49" si="4">IF(M17&lt;&gt;0,+H17-M17,0)</f>
        <v>0</v>
      </c>
      <c r="O17" s="53">
        <f t="shared" ref="O17:O49" si="5">+N17-L17</f>
        <v>0</v>
      </c>
      <c r="P17" s="1"/>
      <c r="R17" s="1"/>
      <c r="S17" s="1"/>
      <c r="T17" s="1"/>
      <c r="U17" s="1"/>
    </row>
    <row r="18" spans="2:21" ht="12.5">
      <c r="B18" t="str">
        <f>IF(D18=F17,"","IU")</f>
        <v/>
      </c>
      <c r="C18" s="49">
        <f>IF(D11="","-",+C17+1)</f>
        <v>2011</v>
      </c>
      <c r="D18" s="372">
        <v>991350.39494568214</v>
      </c>
      <c r="E18" s="370">
        <v>16985.402437265064</v>
      </c>
      <c r="F18" s="372">
        <v>974364.99250841711</v>
      </c>
      <c r="G18" s="370">
        <v>143658.66281023776</v>
      </c>
      <c r="H18" s="371">
        <v>143658.66281023776</v>
      </c>
      <c r="I18" s="51">
        <f t="shared" si="0"/>
        <v>0</v>
      </c>
      <c r="J18" s="51"/>
      <c r="K18" s="373">
        <f t="shared" si="1"/>
        <v>143658.66281023776</v>
      </c>
      <c r="L18" s="53">
        <f t="shared" si="2"/>
        <v>0</v>
      </c>
      <c r="M18" s="373">
        <f t="shared" si="3"/>
        <v>143658.66281023776</v>
      </c>
      <c r="N18" s="53">
        <f t="shared" si="4"/>
        <v>0</v>
      </c>
      <c r="O18" s="53">
        <f t="shared" si="5"/>
        <v>0</v>
      </c>
      <c r="P18" s="1"/>
      <c r="R18" s="1"/>
      <c r="S18" s="1"/>
      <c r="T18" s="1"/>
      <c r="U18" s="1"/>
    </row>
    <row r="19" spans="2:21" ht="12.5">
      <c r="B19" t="str">
        <f t="shared" ref="B19:B73" si="6">IF(D19=F18,"","IU")</f>
        <v/>
      </c>
      <c r="C19" s="49">
        <f>IF(D11="","-",+C18+1)</f>
        <v>2012</v>
      </c>
      <c r="D19" s="372">
        <v>974364.99250841711</v>
      </c>
      <c r="E19" s="370">
        <v>17053.169324992024</v>
      </c>
      <c r="F19" s="372">
        <v>957311.82318342512</v>
      </c>
      <c r="G19" s="370">
        <v>109574.51640694846</v>
      </c>
      <c r="H19" s="371">
        <v>109574.51640694846</v>
      </c>
      <c r="I19" s="51">
        <v>0</v>
      </c>
      <c r="J19" s="51"/>
      <c r="K19" s="373">
        <f t="shared" si="1"/>
        <v>109574.51640694846</v>
      </c>
      <c r="L19" s="53">
        <f t="shared" si="2"/>
        <v>0</v>
      </c>
      <c r="M19" s="373">
        <f t="shared" si="3"/>
        <v>109574.51640694846</v>
      </c>
      <c r="N19" s="53">
        <f t="shared" si="4"/>
        <v>0</v>
      </c>
      <c r="O19" s="53">
        <f t="shared" si="5"/>
        <v>0</v>
      </c>
      <c r="P19" s="1"/>
      <c r="R19" s="1"/>
      <c r="S19" s="1"/>
      <c r="T19" s="1"/>
      <c r="U19" s="1"/>
    </row>
    <row r="20" spans="2:21" ht="12.5">
      <c r="B20" t="str">
        <f t="shared" si="6"/>
        <v>IU</v>
      </c>
      <c r="C20" s="49">
        <f>IF(D11="","-",+C19+1)</f>
        <v>2013</v>
      </c>
      <c r="D20" s="372">
        <v>943089.16318342497</v>
      </c>
      <c r="E20" s="370">
        <v>17053.169324992024</v>
      </c>
      <c r="F20" s="372">
        <v>926035.99385843298</v>
      </c>
      <c r="G20" s="370">
        <v>118214.46332464613</v>
      </c>
      <c r="H20" s="371">
        <v>118214.46332464613</v>
      </c>
      <c r="I20" s="51">
        <v>0</v>
      </c>
      <c r="J20" s="51"/>
      <c r="K20" s="373">
        <f t="shared" si="1"/>
        <v>118214.46332464613</v>
      </c>
      <c r="L20" s="53">
        <f t="shared" ref="L20:L25" si="7">IF(K20&lt;&gt;0,+G20-K20,0)</f>
        <v>0</v>
      </c>
      <c r="M20" s="373">
        <f t="shared" si="3"/>
        <v>118214.46332464613</v>
      </c>
      <c r="N20" s="53">
        <f>IF(M20&lt;&gt;0,+H20-M20,0)</f>
        <v>0</v>
      </c>
      <c r="O20" s="53">
        <f>+N20-L20</f>
        <v>0</v>
      </c>
      <c r="P20" s="1"/>
      <c r="R20" s="1"/>
      <c r="S20" s="1"/>
      <c r="T20" s="1"/>
      <c r="U20" s="1"/>
    </row>
    <row r="21" spans="2:21" ht="12.5">
      <c r="B21" t="str">
        <f t="shared" si="6"/>
        <v/>
      </c>
      <c r="C21" s="49">
        <f>IF(D12="","-",+C20+1)</f>
        <v>2014</v>
      </c>
      <c r="D21" s="372">
        <v>926035.99385843298</v>
      </c>
      <c r="E21" s="370">
        <v>17053.169324992024</v>
      </c>
      <c r="F21" s="372">
        <v>908982.82453344099</v>
      </c>
      <c r="G21" s="370">
        <v>117066.12014630614</v>
      </c>
      <c r="H21" s="371">
        <v>117066.12014630614</v>
      </c>
      <c r="I21" s="51">
        <v>0</v>
      </c>
      <c r="J21" s="51"/>
      <c r="K21" s="373">
        <f t="shared" si="1"/>
        <v>117066.12014630614</v>
      </c>
      <c r="L21" s="53">
        <f t="shared" si="7"/>
        <v>0</v>
      </c>
      <c r="M21" s="373">
        <f t="shared" si="3"/>
        <v>117066.12014630614</v>
      </c>
      <c r="N21" s="53">
        <f>IF(M21&lt;&gt;0,+H21-M21,0)</f>
        <v>0</v>
      </c>
      <c r="O21" s="53">
        <f>+N21-L21</f>
        <v>0</v>
      </c>
      <c r="P21" s="1"/>
      <c r="R21" s="1"/>
      <c r="S21" s="1"/>
      <c r="T21" s="1"/>
      <c r="U21" s="1"/>
    </row>
    <row r="22" spans="2:21" ht="12.5">
      <c r="B22" t="str">
        <f t="shared" si="6"/>
        <v/>
      </c>
      <c r="C22" s="49">
        <f>IF(D11="","-",+C21+1)</f>
        <v>2015</v>
      </c>
      <c r="D22" s="372">
        <v>908982.82453344099</v>
      </c>
      <c r="E22" s="370">
        <v>17053.169324992024</v>
      </c>
      <c r="F22" s="372">
        <v>891929.655208449</v>
      </c>
      <c r="G22" s="370">
        <v>108980.29004264352</v>
      </c>
      <c r="H22" s="371">
        <v>108980.29004264352</v>
      </c>
      <c r="I22" s="51">
        <v>0</v>
      </c>
      <c r="J22" s="51"/>
      <c r="K22" s="373">
        <f t="shared" si="1"/>
        <v>108980.29004264352</v>
      </c>
      <c r="L22" s="53">
        <f t="shared" si="7"/>
        <v>0</v>
      </c>
      <c r="M22" s="373">
        <f t="shared" si="3"/>
        <v>108980.29004264352</v>
      </c>
      <c r="N22" s="53">
        <f>IF(M22&lt;&gt;0,+H22-M22,0)</f>
        <v>0</v>
      </c>
      <c r="O22" s="53">
        <f>+N22-L22</f>
        <v>0</v>
      </c>
      <c r="P22" s="1"/>
      <c r="R22" s="1"/>
      <c r="S22" s="1"/>
      <c r="T22" s="1"/>
      <c r="U22" s="1"/>
    </row>
    <row r="23" spans="2:21" ht="12.5">
      <c r="B23" t="str">
        <f t="shared" si="6"/>
        <v/>
      </c>
      <c r="C23" s="49">
        <f>IF(D11="","-",+C22+1)</f>
        <v>2016</v>
      </c>
      <c r="D23" s="372">
        <v>891929.655208449</v>
      </c>
      <c r="E23" s="370">
        <v>20483.915040786436</v>
      </c>
      <c r="F23" s="372">
        <v>871445.7401676625</v>
      </c>
      <c r="G23" s="370">
        <v>114495.80398935861</v>
      </c>
      <c r="H23" s="371">
        <v>114495.80398935861</v>
      </c>
      <c r="I23" s="51">
        <f t="shared" si="0"/>
        <v>0</v>
      </c>
      <c r="J23" s="51"/>
      <c r="K23" s="373">
        <f t="shared" ref="K23:K28" si="8">G23</f>
        <v>114495.80398935861</v>
      </c>
      <c r="L23" s="53">
        <f t="shared" si="7"/>
        <v>0</v>
      </c>
      <c r="M23" s="373">
        <f t="shared" ref="M23:M28" si="9">H23</f>
        <v>114495.80398935861</v>
      </c>
      <c r="N23" s="53">
        <f t="shared" si="4"/>
        <v>0</v>
      </c>
      <c r="O23" s="53">
        <f t="shared" si="5"/>
        <v>0</v>
      </c>
      <c r="P23" s="1"/>
      <c r="R23" s="1"/>
      <c r="S23" s="1"/>
      <c r="T23" s="1"/>
      <c r="U23" s="1"/>
    </row>
    <row r="24" spans="2:21" ht="12.5">
      <c r="B24" t="str">
        <f t="shared" si="6"/>
        <v/>
      </c>
      <c r="C24" s="49">
        <f>IF(D11="","-",+C23+1)</f>
        <v>2017</v>
      </c>
      <c r="D24" s="372">
        <v>871445.7401676625</v>
      </c>
      <c r="E24" s="370">
        <v>19382.334130313378</v>
      </c>
      <c r="F24" s="372">
        <v>852063.40603734914</v>
      </c>
      <c r="G24" s="370">
        <v>114123.60807449113</v>
      </c>
      <c r="H24" s="371">
        <v>114123.60807449113</v>
      </c>
      <c r="I24" s="51">
        <f t="shared" si="0"/>
        <v>0</v>
      </c>
      <c r="J24" s="51"/>
      <c r="K24" s="373">
        <f t="shared" si="8"/>
        <v>114123.60807449113</v>
      </c>
      <c r="L24" s="53">
        <f t="shared" si="7"/>
        <v>0</v>
      </c>
      <c r="M24" s="373">
        <f t="shared" si="9"/>
        <v>114123.60807449113</v>
      </c>
      <c r="N24" s="53">
        <f>IF(M24&lt;&gt;0,+H24-M24,0)</f>
        <v>0</v>
      </c>
      <c r="O24" s="53">
        <f>+N24-L24</f>
        <v>0</v>
      </c>
      <c r="P24" s="1"/>
      <c r="R24" s="1"/>
      <c r="S24" s="1"/>
      <c r="T24" s="1"/>
      <c r="U24" s="1"/>
    </row>
    <row r="25" spans="2:21" ht="12.5">
      <c r="B25" t="str">
        <f t="shared" si="6"/>
        <v/>
      </c>
      <c r="C25" s="49">
        <f>IF(D11="","-",+C24+1)</f>
        <v>2018</v>
      </c>
      <c r="D25" s="372">
        <v>852063.40603734914</v>
      </c>
      <c r="E25" s="370">
        <v>24175.777145778226</v>
      </c>
      <c r="F25" s="372">
        <v>827887.62889157096</v>
      </c>
      <c r="G25" s="370">
        <v>109537.1548251974</v>
      </c>
      <c r="H25" s="371">
        <v>109537.1548251974</v>
      </c>
      <c r="I25" s="51">
        <f t="shared" si="0"/>
        <v>0</v>
      </c>
      <c r="J25" s="51"/>
      <c r="K25" s="373">
        <f t="shared" si="8"/>
        <v>109537.1548251974</v>
      </c>
      <c r="L25" s="53">
        <f t="shared" si="7"/>
        <v>0</v>
      </c>
      <c r="M25" s="373">
        <f t="shared" si="9"/>
        <v>109537.1548251974</v>
      </c>
      <c r="N25" s="53">
        <f>IF(M25&lt;&gt;0,+H25-M25,0)</f>
        <v>0</v>
      </c>
      <c r="O25" s="53">
        <f>+N25-L25</f>
        <v>0</v>
      </c>
      <c r="P25" s="1"/>
      <c r="R25" s="1"/>
      <c r="S25" s="1"/>
      <c r="T25" s="1"/>
      <c r="U25" s="1"/>
    </row>
    <row r="26" spans="2:21" ht="12.5">
      <c r="B26" t="str">
        <f t="shared" si="6"/>
        <v/>
      </c>
      <c r="C26" s="49">
        <f>IF(D11="","-",+C25+1)</f>
        <v>2019</v>
      </c>
      <c r="D26" s="372">
        <v>827887.62889157096</v>
      </c>
      <c r="E26" s="370">
        <v>29237.019226400858</v>
      </c>
      <c r="F26" s="372">
        <v>798650.60966517008</v>
      </c>
      <c r="G26" s="370">
        <v>113764.92954880837</v>
      </c>
      <c r="H26" s="371">
        <v>113764.92954880837</v>
      </c>
      <c r="I26" s="51">
        <f t="shared" si="0"/>
        <v>0</v>
      </c>
      <c r="J26" s="51"/>
      <c r="K26" s="373">
        <f t="shared" si="8"/>
        <v>113764.92954880837</v>
      </c>
      <c r="L26" s="53">
        <f t="shared" ref="L26" si="10">IF(K26&lt;&gt;0,+G26-K26,0)</f>
        <v>0</v>
      </c>
      <c r="M26" s="373">
        <f t="shared" si="9"/>
        <v>113764.92954880837</v>
      </c>
      <c r="N26" s="53">
        <f>IF(M26&lt;&gt;0,+H26-M26,0)</f>
        <v>0</v>
      </c>
      <c r="O26" s="53">
        <f>+N26-L26</f>
        <v>0</v>
      </c>
      <c r="P26" s="1"/>
      <c r="R26" s="1"/>
      <c r="S26" s="1"/>
      <c r="T26" s="1"/>
      <c r="U26" s="1"/>
    </row>
    <row r="27" spans="2:21" ht="12.5">
      <c r="B27" t="str">
        <f t="shared" si="6"/>
        <v>IU</v>
      </c>
      <c r="C27" s="49">
        <f>IF(D11="","-",+C26+1)</f>
        <v>2020</v>
      </c>
      <c r="D27" s="372">
        <v>803711.85174579278</v>
      </c>
      <c r="E27" s="370">
        <v>28865.315662076879</v>
      </c>
      <c r="F27" s="372">
        <v>774846.53608371585</v>
      </c>
      <c r="G27" s="370">
        <v>111686.32809259798</v>
      </c>
      <c r="H27" s="371">
        <v>111686.32809259798</v>
      </c>
      <c r="I27" s="51">
        <f t="shared" si="0"/>
        <v>0</v>
      </c>
      <c r="J27" s="51"/>
      <c r="K27" s="373">
        <f t="shared" si="8"/>
        <v>111686.32809259798</v>
      </c>
      <c r="L27" s="53">
        <f t="shared" ref="L27" si="11">IF(K27&lt;&gt;0,+G27-K27,0)</f>
        <v>0</v>
      </c>
      <c r="M27" s="373">
        <f t="shared" si="9"/>
        <v>111686.32809259798</v>
      </c>
      <c r="N27" s="53">
        <f>IF(M27&lt;&gt;0,+H27-M27,0)</f>
        <v>0</v>
      </c>
      <c r="O27" s="53">
        <f>+N27-L27</f>
        <v>0</v>
      </c>
      <c r="P27" s="1"/>
      <c r="R27" s="1"/>
      <c r="S27" s="1"/>
      <c r="T27" s="1"/>
      <c r="U27" s="1"/>
    </row>
    <row r="28" spans="2:21" ht="12.5">
      <c r="B28" t="str">
        <f t="shared" si="6"/>
        <v>IU</v>
      </c>
      <c r="C28" s="49">
        <f>IF(D11="","-",+C27+1)</f>
        <v>2021</v>
      </c>
      <c r="D28" s="372">
        <v>769785.29400309315</v>
      </c>
      <c r="E28" s="370">
        <v>31799.269032258064</v>
      </c>
      <c r="F28" s="372">
        <v>737986.02497083507</v>
      </c>
      <c r="G28" s="370">
        <v>113358.4397541738</v>
      </c>
      <c r="H28" s="371">
        <v>113358.4397541738</v>
      </c>
      <c r="I28" s="51">
        <f t="shared" si="0"/>
        <v>0</v>
      </c>
      <c r="J28" s="51"/>
      <c r="K28" s="373">
        <f t="shared" si="8"/>
        <v>113358.4397541738</v>
      </c>
      <c r="L28" s="53">
        <f t="shared" ref="L28" si="12">IF(K28&lt;&gt;0,+G28-K28,0)</f>
        <v>0</v>
      </c>
      <c r="M28" s="373">
        <f t="shared" si="9"/>
        <v>113358.4397541738</v>
      </c>
      <c r="N28" s="53">
        <f>IF(M28&lt;&gt;0,+H28-M28,0)</f>
        <v>0</v>
      </c>
      <c r="O28" s="53">
        <f>+N28-L28</f>
        <v>0</v>
      </c>
      <c r="P28" s="1"/>
      <c r="R28" s="1"/>
      <c r="S28" s="1"/>
      <c r="T28" s="1"/>
      <c r="U28" s="1"/>
    </row>
    <row r="29" spans="2:21" ht="12.5">
      <c r="B29" t="str">
        <f t="shared" si="6"/>
        <v/>
      </c>
      <c r="C29" s="49">
        <f>IF(D11="","-",+C28+1)</f>
        <v>2022</v>
      </c>
      <c r="D29" s="372">
        <v>737986.02497083507</v>
      </c>
      <c r="E29" s="370">
        <v>29872.040606060604</v>
      </c>
      <c r="F29" s="372">
        <v>708113.98436477443</v>
      </c>
      <c r="G29" s="370">
        <v>112848.37260844371</v>
      </c>
      <c r="H29" s="371">
        <v>112848.37260844371</v>
      </c>
      <c r="I29" s="51">
        <f t="shared" si="0"/>
        <v>0</v>
      </c>
      <c r="J29" s="51"/>
      <c r="K29" s="373">
        <f t="shared" ref="K29" si="13">G29</f>
        <v>112848.37260844371</v>
      </c>
      <c r="L29" s="53">
        <f t="shared" ref="L29" si="14">IF(K29&lt;&gt;0,+G29-K29,0)</f>
        <v>0</v>
      </c>
      <c r="M29" s="373">
        <f t="shared" ref="M29" si="15">H29</f>
        <v>112848.37260844371</v>
      </c>
      <c r="N29" s="53">
        <f t="shared" si="4"/>
        <v>0</v>
      </c>
      <c r="O29" s="53">
        <f t="shared" si="5"/>
        <v>0</v>
      </c>
      <c r="P29" s="1"/>
      <c r="R29" s="1"/>
      <c r="S29" s="1"/>
      <c r="T29" s="1"/>
      <c r="U29" s="1"/>
    </row>
    <row r="30" spans="2:21" ht="12.5">
      <c r="B30" t="str">
        <f t="shared" si="6"/>
        <v>IU</v>
      </c>
      <c r="C30" s="49">
        <f>IF(D11="","-",+C29+1)</f>
        <v>2023</v>
      </c>
      <c r="D30" s="372">
        <v>708113.64436477446</v>
      </c>
      <c r="E30" s="370">
        <v>31799.258064516129</v>
      </c>
      <c r="F30" s="372">
        <v>676314.38630025834</v>
      </c>
      <c r="G30" s="370">
        <v>110042.1845135639</v>
      </c>
      <c r="H30" s="371">
        <v>110042.1845135639</v>
      </c>
      <c r="I30" s="51">
        <f t="shared" si="0"/>
        <v>0</v>
      </c>
      <c r="J30" s="51"/>
      <c r="K30" s="373">
        <f t="shared" ref="K30:K31" si="16">G30</f>
        <v>110042.1845135639</v>
      </c>
      <c r="L30" s="53">
        <f t="shared" ref="L30:L31" si="17">IF(K30&lt;&gt;0,+G30-K30,0)</f>
        <v>0</v>
      </c>
      <c r="M30" s="373">
        <f t="shared" ref="M30:M31" si="18">H30</f>
        <v>110042.1845135639</v>
      </c>
      <c r="N30" s="53">
        <f t="shared" ref="N30:N31" si="19">IF(M30&lt;&gt;0,+H30-M30,0)</f>
        <v>0</v>
      </c>
      <c r="O30" s="53">
        <f t="shared" ref="O30:O31" si="20">+N30-L30</f>
        <v>0</v>
      </c>
      <c r="P30" s="1"/>
      <c r="R30" s="1"/>
      <c r="S30" s="1"/>
      <c r="T30" s="1"/>
      <c r="U30" s="1"/>
    </row>
    <row r="31" spans="2:21" ht="12.5">
      <c r="B31" t="str">
        <f t="shared" si="6"/>
        <v/>
      </c>
      <c r="C31" s="49">
        <f>IF(D11="","-",+C30+1)</f>
        <v>2024</v>
      </c>
      <c r="D31" s="372">
        <v>676314.38630025834</v>
      </c>
      <c r="E31" s="370">
        <v>31799.258064516129</v>
      </c>
      <c r="F31" s="372">
        <v>644515.12823574222</v>
      </c>
      <c r="G31" s="370">
        <v>107041.38991809898</v>
      </c>
      <c r="H31" s="371">
        <v>107041.38991809898</v>
      </c>
      <c r="I31" s="51">
        <f t="shared" si="0"/>
        <v>0</v>
      </c>
      <c r="J31" s="51"/>
      <c r="K31" s="373">
        <f t="shared" si="16"/>
        <v>107041.38991809898</v>
      </c>
      <c r="L31" s="53">
        <f t="shared" si="17"/>
        <v>0</v>
      </c>
      <c r="M31" s="373">
        <f t="shared" si="18"/>
        <v>107041.38991809898</v>
      </c>
      <c r="N31" s="53">
        <f t="shared" si="19"/>
        <v>0</v>
      </c>
      <c r="O31" s="53">
        <f t="shared" si="20"/>
        <v>0</v>
      </c>
      <c r="P31" s="1"/>
      <c r="R31" s="1"/>
      <c r="S31" s="1"/>
      <c r="T31" s="1"/>
      <c r="U31" s="1"/>
    </row>
    <row r="32" spans="2:21" ht="12.5">
      <c r="B32" t="str">
        <f t="shared" si="6"/>
        <v/>
      </c>
      <c r="C32" s="49">
        <f>IF(D12="","-",+C31+1)</f>
        <v>2025</v>
      </c>
      <c r="D32" s="372">
        <v>644515.12823574222</v>
      </c>
      <c r="E32" s="370">
        <v>32859.23333333333</v>
      </c>
      <c r="F32" s="372">
        <v>611655.89490240894</v>
      </c>
      <c r="G32" s="370">
        <v>104743.57453431052</v>
      </c>
      <c r="H32" s="371">
        <v>104743.57453431052</v>
      </c>
      <c r="I32" s="51">
        <f>H32-G32</f>
        <v>0</v>
      </c>
      <c r="J32" s="51"/>
      <c r="K32" s="373">
        <f t="shared" ref="K32" si="21">G32</f>
        <v>104743.57453431052</v>
      </c>
      <c r="L32" s="53">
        <f t="shared" ref="L32" si="22">IF(K32&lt;&gt;0,+G32-K32,0)</f>
        <v>0</v>
      </c>
      <c r="M32" s="373">
        <f t="shared" ref="M32" si="23">H32</f>
        <v>104743.57453431052</v>
      </c>
      <c r="N32" s="53">
        <f t="shared" ref="N32" si="24">IF(M32&lt;&gt;0,+H32-M32,0)</f>
        <v>0</v>
      </c>
      <c r="O32" s="53">
        <f t="shared" ref="O32" si="25">+N32-L32</f>
        <v>0</v>
      </c>
      <c r="P32" s="1"/>
      <c r="R32" s="1"/>
      <c r="S32" s="1"/>
      <c r="T32" s="1"/>
      <c r="U32" s="1"/>
    </row>
    <row r="33" spans="2:21" ht="13">
      <c r="B33" t="str">
        <f t="shared" si="6"/>
        <v/>
      </c>
      <c r="C33" s="479">
        <f>IF(D13="","-",+C32+1)</f>
        <v>2026</v>
      </c>
      <c r="D33" s="54">
        <f>IF(F32+SUM(E$17:E32)=D$10,F32,D$10-SUM(E$17:E32))</f>
        <v>611655.89490240894</v>
      </c>
      <c r="E33" s="374">
        <f>IF(+I14&lt;F31,I14,D33)</f>
        <v>32859.23333333333</v>
      </c>
      <c r="F33" s="54">
        <f t="shared" ref="F33:F49" si="26">+D33-E33</f>
        <v>578796.66156907566</v>
      </c>
      <c r="G33" s="375">
        <f t="shared" ref="G33:G73" si="27">(D33+F33)/2*I$12+E33</f>
        <v>98055.579344812606</v>
      </c>
      <c r="H33" s="356">
        <f t="shared" ref="H33:H73" si="28">+(D33+F33)/2*I$13+E33</f>
        <v>98055.579344812606</v>
      </c>
      <c r="I33" s="51">
        <f t="shared" si="0"/>
        <v>0</v>
      </c>
      <c r="J33" s="51"/>
      <c r="K33" s="112"/>
      <c r="L33" s="53">
        <f t="shared" si="2"/>
        <v>0</v>
      </c>
      <c r="M33" s="112"/>
      <c r="N33" s="53">
        <f t="shared" si="4"/>
        <v>0</v>
      </c>
      <c r="O33" s="53">
        <f t="shared" si="5"/>
        <v>0</v>
      </c>
      <c r="P33" s="1"/>
      <c r="R33" s="1"/>
      <c r="S33" s="1"/>
      <c r="T33" s="1"/>
      <c r="U33" s="1"/>
    </row>
    <row r="34" spans="2:21" ht="12.5">
      <c r="B34" t="str">
        <f t="shared" si="6"/>
        <v/>
      </c>
      <c r="C34" s="376">
        <f>IF(D11="","-",+C33+1)</f>
        <v>2027</v>
      </c>
      <c r="D34" s="408">
        <f>IF(F33+SUM(E$17:E33)=D$10,F33,D$10-SUM(E$17:E33))</f>
        <v>578796.66156907566</v>
      </c>
      <c r="E34" s="378">
        <f>IF(+I14&lt;F33,I14,D34)</f>
        <v>32859.23333333333</v>
      </c>
      <c r="F34" s="377">
        <f t="shared" si="26"/>
        <v>545937.42823574238</v>
      </c>
      <c r="G34" s="379">
        <f t="shared" si="27"/>
        <v>94456.440623280097</v>
      </c>
      <c r="H34" s="380">
        <f t="shared" si="28"/>
        <v>94456.440623280097</v>
      </c>
      <c r="I34" s="381">
        <f t="shared" si="0"/>
        <v>0</v>
      </c>
      <c r="J34" s="381"/>
      <c r="K34" s="382"/>
      <c r="L34" s="383">
        <f t="shared" si="2"/>
        <v>0</v>
      </c>
      <c r="M34" s="382"/>
      <c r="N34" s="383">
        <f t="shared" si="4"/>
        <v>0</v>
      </c>
      <c r="O34" s="383">
        <f t="shared" si="5"/>
        <v>0</v>
      </c>
      <c r="P34" s="384"/>
      <c r="Q34" s="184"/>
      <c r="R34" s="384"/>
      <c r="S34" s="384"/>
      <c r="T34" s="384"/>
      <c r="U34" s="1"/>
    </row>
    <row r="35" spans="2:21" ht="12.5">
      <c r="B35" t="str">
        <f t="shared" si="6"/>
        <v/>
      </c>
      <c r="C35" s="49">
        <f>IF(D11="","-",+C34+1)</f>
        <v>2028</v>
      </c>
      <c r="D35" s="54">
        <f>IF(F34+SUM(E$17:E34)=D$10,F34,D$10-SUM(E$17:E34))</f>
        <v>545937.42823574238</v>
      </c>
      <c r="E35" s="374">
        <f>IF(+I14&lt;F34,I14,D35)</f>
        <v>32859.23333333333</v>
      </c>
      <c r="F35" s="54">
        <f t="shared" si="26"/>
        <v>513078.19490240904</v>
      </c>
      <c r="G35" s="375">
        <f t="shared" si="27"/>
        <v>90857.301901747618</v>
      </c>
      <c r="H35" s="356">
        <f t="shared" si="28"/>
        <v>90857.301901747618</v>
      </c>
      <c r="I35" s="51">
        <f t="shared" si="0"/>
        <v>0</v>
      </c>
      <c r="J35" s="51"/>
      <c r="K35" s="112"/>
      <c r="L35" s="53">
        <f t="shared" si="2"/>
        <v>0</v>
      </c>
      <c r="M35" s="112"/>
      <c r="N35" s="53">
        <f t="shared" si="4"/>
        <v>0</v>
      </c>
      <c r="O35" s="53">
        <f t="shared" si="5"/>
        <v>0</v>
      </c>
      <c r="P35" s="1"/>
      <c r="R35" s="1"/>
      <c r="S35" s="1"/>
      <c r="T35" s="1"/>
      <c r="U35" s="1"/>
    </row>
    <row r="36" spans="2:21" ht="12.5">
      <c r="B36" t="str">
        <f t="shared" si="6"/>
        <v/>
      </c>
      <c r="C36" s="49">
        <f>IF(D11="","-",+C35+1)</f>
        <v>2029</v>
      </c>
      <c r="D36" s="54">
        <f>IF(F35+SUM(E$17:E35)=D$10,F35,D$10-SUM(E$17:E35))</f>
        <v>513078.19490240904</v>
      </c>
      <c r="E36" s="374">
        <f>IF(+I14&lt;F35,I14,D36)</f>
        <v>32859.23333333333</v>
      </c>
      <c r="F36" s="54">
        <f t="shared" si="26"/>
        <v>480218.96156907571</v>
      </c>
      <c r="G36" s="375">
        <f t="shared" si="27"/>
        <v>87258.163180215139</v>
      </c>
      <c r="H36" s="356">
        <f t="shared" si="28"/>
        <v>87258.163180215139</v>
      </c>
      <c r="I36" s="51">
        <f t="shared" si="0"/>
        <v>0</v>
      </c>
      <c r="J36" s="51"/>
      <c r="K36" s="112"/>
      <c r="L36" s="53">
        <f t="shared" si="2"/>
        <v>0</v>
      </c>
      <c r="M36" s="112"/>
      <c r="N36" s="53">
        <f t="shared" si="4"/>
        <v>0</v>
      </c>
      <c r="O36" s="53">
        <f t="shared" si="5"/>
        <v>0</v>
      </c>
      <c r="P36" s="1"/>
      <c r="R36" s="1"/>
      <c r="S36" s="1"/>
      <c r="T36" s="1"/>
      <c r="U36" s="1"/>
    </row>
    <row r="37" spans="2:21" ht="12.5">
      <c r="B37" t="str">
        <f t="shared" si="6"/>
        <v/>
      </c>
      <c r="C37" s="49">
        <f>IF(D11="","-",+C36+1)</f>
        <v>2030</v>
      </c>
      <c r="D37" s="54">
        <f>IF(F36+SUM(E$17:E36)=D$10,F36,D$10-SUM(E$17:E36))</f>
        <v>480218.96156907571</v>
      </c>
      <c r="E37" s="374">
        <f>IF(+I14&lt;F36,I14,D37)</f>
        <v>32859.23333333333</v>
      </c>
      <c r="F37" s="54">
        <f t="shared" si="26"/>
        <v>447359.72823574237</v>
      </c>
      <c r="G37" s="375">
        <f t="shared" si="27"/>
        <v>83659.02445868263</v>
      </c>
      <c r="H37" s="356">
        <f t="shared" si="28"/>
        <v>83659.02445868263</v>
      </c>
      <c r="I37" s="51">
        <f t="shared" si="0"/>
        <v>0</v>
      </c>
      <c r="J37" s="51"/>
      <c r="K37" s="112"/>
      <c r="L37" s="53">
        <f t="shared" si="2"/>
        <v>0</v>
      </c>
      <c r="M37" s="112"/>
      <c r="N37" s="53">
        <f t="shared" si="4"/>
        <v>0</v>
      </c>
      <c r="O37" s="53">
        <f t="shared" si="5"/>
        <v>0</v>
      </c>
      <c r="P37" s="1"/>
      <c r="R37" s="1"/>
      <c r="S37" s="1"/>
      <c r="T37" s="1"/>
      <c r="U37" s="1"/>
    </row>
    <row r="38" spans="2:21" ht="12.5">
      <c r="B38" t="str">
        <f t="shared" si="6"/>
        <v/>
      </c>
      <c r="C38" s="49">
        <f>IF(D11="","-",+C37+1)</f>
        <v>2031</v>
      </c>
      <c r="D38" s="54">
        <f>IF(F37+SUM(E$17:E37)=D$10,F37,D$10-SUM(E$17:E37))</f>
        <v>447359.72823574237</v>
      </c>
      <c r="E38" s="374">
        <f>IF(+I14&lt;F37,I14,D38)</f>
        <v>32859.23333333333</v>
      </c>
      <c r="F38" s="54">
        <f t="shared" si="26"/>
        <v>414500.49490240903</v>
      </c>
      <c r="G38" s="375">
        <f t="shared" si="27"/>
        <v>80059.885737150151</v>
      </c>
      <c r="H38" s="356">
        <f t="shared" si="28"/>
        <v>80059.885737150151</v>
      </c>
      <c r="I38" s="51">
        <f t="shared" si="0"/>
        <v>0</v>
      </c>
      <c r="J38" s="51"/>
      <c r="K38" s="112"/>
      <c r="L38" s="53">
        <f t="shared" si="2"/>
        <v>0</v>
      </c>
      <c r="M38" s="112"/>
      <c r="N38" s="53">
        <f t="shared" si="4"/>
        <v>0</v>
      </c>
      <c r="O38" s="53">
        <f t="shared" si="5"/>
        <v>0</v>
      </c>
      <c r="P38" s="1"/>
      <c r="R38" s="1"/>
      <c r="S38" s="1"/>
      <c r="T38" s="1"/>
      <c r="U38" s="1"/>
    </row>
    <row r="39" spans="2:21" ht="12.5">
      <c r="B39" t="str">
        <f t="shared" si="6"/>
        <v/>
      </c>
      <c r="C39" s="49">
        <f>IF(D11="","-",+C38+1)</f>
        <v>2032</v>
      </c>
      <c r="D39" s="54">
        <f>IF(F38+SUM(E$17:E38)=D$10,F38,D$10-SUM(E$17:E38))</f>
        <v>414500.49490240903</v>
      </c>
      <c r="E39" s="374">
        <f>IF(+I14&lt;F38,I14,D39)</f>
        <v>32859.23333333333</v>
      </c>
      <c r="F39" s="54">
        <f t="shared" si="26"/>
        <v>381641.26156907569</v>
      </c>
      <c r="G39" s="375">
        <f t="shared" si="27"/>
        <v>76460.747015617642</v>
      </c>
      <c r="H39" s="356">
        <f t="shared" si="28"/>
        <v>76460.747015617642</v>
      </c>
      <c r="I39" s="51">
        <f t="shared" si="0"/>
        <v>0</v>
      </c>
      <c r="J39" s="51"/>
      <c r="K39" s="112"/>
      <c r="L39" s="53">
        <f t="shared" si="2"/>
        <v>0</v>
      </c>
      <c r="M39" s="112"/>
      <c r="N39" s="53">
        <f t="shared" si="4"/>
        <v>0</v>
      </c>
      <c r="O39" s="53">
        <f t="shared" si="5"/>
        <v>0</v>
      </c>
      <c r="P39" s="1"/>
      <c r="R39" s="1"/>
      <c r="S39" s="1"/>
      <c r="T39" s="1"/>
      <c r="U39" s="1"/>
    </row>
    <row r="40" spans="2:21" ht="12.5">
      <c r="B40" t="str">
        <f t="shared" si="6"/>
        <v/>
      </c>
      <c r="C40" s="49">
        <f>IF(D11="","-",+C39+1)</f>
        <v>2033</v>
      </c>
      <c r="D40" s="54">
        <f>IF(F39+SUM(E$17:E39)=D$10,F39,D$10-SUM(E$17:E39))</f>
        <v>381641.26156907569</v>
      </c>
      <c r="E40" s="374">
        <f>IF(+I14&lt;F39,I14,D40)</f>
        <v>32859.23333333333</v>
      </c>
      <c r="F40" s="54">
        <f t="shared" si="26"/>
        <v>348782.02823574236</v>
      </c>
      <c r="G40" s="375">
        <f t="shared" si="27"/>
        <v>72861.608294085163</v>
      </c>
      <c r="H40" s="356">
        <f t="shared" si="28"/>
        <v>72861.608294085163</v>
      </c>
      <c r="I40" s="51">
        <f t="shared" si="0"/>
        <v>0</v>
      </c>
      <c r="J40" s="51"/>
      <c r="K40" s="112"/>
      <c r="L40" s="53">
        <f t="shared" si="2"/>
        <v>0</v>
      </c>
      <c r="M40" s="112"/>
      <c r="N40" s="53">
        <f t="shared" si="4"/>
        <v>0</v>
      </c>
      <c r="O40" s="53">
        <f t="shared" si="5"/>
        <v>0</v>
      </c>
      <c r="P40" s="1"/>
      <c r="R40" s="1"/>
      <c r="S40" s="1"/>
      <c r="T40" s="1"/>
      <c r="U40" s="1"/>
    </row>
    <row r="41" spans="2:21" ht="12.5">
      <c r="B41" t="str">
        <f t="shared" si="6"/>
        <v/>
      </c>
      <c r="C41" s="49">
        <f>IF(D12="","-",+C40+1)</f>
        <v>2034</v>
      </c>
      <c r="D41" s="54">
        <f>IF(F40+SUM(E$17:E40)=D$10,F40,D$10-SUM(E$17:E40))</f>
        <v>348782.02823574236</v>
      </c>
      <c r="E41" s="374">
        <f>IF(+I14&lt;F40,I14,D41)</f>
        <v>32859.23333333333</v>
      </c>
      <c r="F41" s="54">
        <f t="shared" si="26"/>
        <v>315922.79490240902</v>
      </c>
      <c r="G41" s="375">
        <f t="shared" si="27"/>
        <v>69262.469572552654</v>
      </c>
      <c r="H41" s="356">
        <f t="shared" si="28"/>
        <v>69262.469572552654</v>
      </c>
      <c r="I41" s="51">
        <f t="shared" si="0"/>
        <v>0</v>
      </c>
      <c r="J41" s="51"/>
      <c r="K41" s="112"/>
      <c r="L41" s="53">
        <f t="shared" si="2"/>
        <v>0</v>
      </c>
      <c r="M41" s="112"/>
      <c r="N41" s="53">
        <f t="shared" si="4"/>
        <v>0</v>
      </c>
      <c r="O41" s="53">
        <f t="shared" si="5"/>
        <v>0</v>
      </c>
      <c r="P41" s="1"/>
      <c r="R41" s="1"/>
      <c r="S41" s="1"/>
      <c r="T41" s="1"/>
      <c r="U41" s="1"/>
    </row>
    <row r="42" spans="2:21" ht="12.5">
      <c r="B42" t="str">
        <f t="shared" si="6"/>
        <v/>
      </c>
      <c r="C42" s="49">
        <f>IF(D13="","-",+C41+1)</f>
        <v>2035</v>
      </c>
      <c r="D42" s="54">
        <f>IF(F41+SUM(E$17:E41)=D$10,F41,D$10-SUM(E$17:E41))</f>
        <v>315922.79490240902</v>
      </c>
      <c r="E42" s="374">
        <f>IF(+I14&lt;F41,I14,D42)</f>
        <v>32859.23333333333</v>
      </c>
      <c r="F42" s="54">
        <f t="shared" si="26"/>
        <v>283063.56156907568</v>
      </c>
      <c r="G42" s="375">
        <f t="shared" si="27"/>
        <v>65663.330851020175</v>
      </c>
      <c r="H42" s="356">
        <f t="shared" si="28"/>
        <v>65663.330851020175</v>
      </c>
      <c r="I42" s="51">
        <f t="shared" si="0"/>
        <v>0</v>
      </c>
      <c r="J42" s="51"/>
      <c r="K42" s="112"/>
      <c r="L42" s="53">
        <f t="shared" si="2"/>
        <v>0</v>
      </c>
      <c r="M42" s="112"/>
      <c r="N42" s="53">
        <f t="shared" si="4"/>
        <v>0</v>
      </c>
      <c r="O42" s="53">
        <f t="shared" si="5"/>
        <v>0</v>
      </c>
      <c r="P42" s="1"/>
      <c r="R42" s="1"/>
      <c r="S42" s="1"/>
      <c r="T42" s="1"/>
      <c r="U42" s="1"/>
    </row>
    <row r="43" spans="2:21" ht="12.5">
      <c r="B43" t="str">
        <f t="shared" si="6"/>
        <v/>
      </c>
      <c r="C43" s="49">
        <f>IF(D11="","-",+C42+1)</f>
        <v>2036</v>
      </c>
      <c r="D43" s="54">
        <f>IF(F42+SUM(E$17:E42)=D$10,F42,D$10-SUM(E$17:E42))</f>
        <v>283063.56156907568</v>
      </c>
      <c r="E43" s="374">
        <f>IF(+I14&lt;F42,I14,D43)</f>
        <v>32859.23333333333</v>
      </c>
      <c r="F43" s="54">
        <f t="shared" si="26"/>
        <v>250204.32823574234</v>
      </c>
      <c r="G43" s="375">
        <f t="shared" si="27"/>
        <v>62064.192129487674</v>
      </c>
      <c r="H43" s="356">
        <f t="shared" si="28"/>
        <v>62064.192129487674</v>
      </c>
      <c r="I43" s="51">
        <f t="shared" si="0"/>
        <v>0</v>
      </c>
      <c r="J43" s="51"/>
      <c r="K43" s="112"/>
      <c r="L43" s="53">
        <f t="shared" si="2"/>
        <v>0</v>
      </c>
      <c r="M43" s="112"/>
      <c r="N43" s="53">
        <f t="shared" si="4"/>
        <v>0</v>
      </c>
      <c r="O43" s="53">
        <f t="shared" si="5"/>
        <v>0</v>
      </c>
      <c r="P43" s="1"/>
      <c r="R43" s="1"/>
      <c r="S43" s="1"/>
      <c r="T43" s="1"/>
      <c r="U43" s="1"/>
    </row>
    <row r="44" spans="2:21" ht="12.5">
      <c r="B44" t="str">
        <f t="shared" si="6"/>
        <v/>
      </c>
      <c r="C44" s="49">
        <f>IF(D11="","-",+C43+1)</f>
        <v>2037</v>
      </c>
      <c r="D44" s="54">
        <f>IF(F43+SUM(E$17:E43)=D$10,F43,D$10-SUM(E$17:E43))</f>
        <v>250204.32823574234</v>
      </c>
      <c r="E44" s="374">
        <f>IF(+I14&lt;F43,I14,D44)</f>
        <v>32859.23333333333</v>
      </c>
      <c r="F44" s="54">
        <f t="shared" si="26"/>
        <v>217345.09490240901</v>
      </c>
      <c r="G44" s="375">
        <f t="shared" si="27"/>
        <v>58465.053407955187</v>
      </c>
      <c r="H44" s="356">
        <f t="shared" si="28"/>
        <v>58465.053407955187</v>
      </c>
      <c r="I44" s="51">
        <f t="shared" si="0"/>
        <v>0</v>
      </c>
      <c r="J44" s="51"/>
      <c r="K44" s="112"/>
      <c r="L44" s="53">
        <f t="shared" si="2"/>
        <v>0</v>
      </c>
      <c r="M44" s="112"/>
      <c r="N44" s="53">
        <f t="shared" si="4"/>
        <v>0</v>
      </c>
      <c r="O44" s="53">
        <f t="shared" si="5"/>
        <v>0</v>
      </c>
      <c r="P44" s="1"/>
      <c r="R44" s="1"/>
      <c r="S44" s="1"/>
      <c r="T44" s="1"/>
      <c r="U44" s="1"/>
    </row>
    <row r="45" spans="2:21" ht="12.5">
      <c r="B45" t="str">
        <f t="shared" si="6"/>
        <v/>
      </c>
      <c r="C45" s="49">
        <f>IF(D11="","-",+C44+1)</f>
        <v>2038</v>
      </c>
      <c r="D45" s="54">
        <f>IF(F44+SUM(E$17:E44)=D$10,F44,D$10-SUM(E$17:E44))</f>
        <v>217345.09490240901</v>
      </c>
      <c r="E45" s="374">
        <f>IF(+I14&lt;F44,I14,D45)</f>
        <v>32859.23333333333</v>
      </c>
      <c r="F45" s="54">
        <f t="shared" si="26"/>
        <v>184485.86156907567</v>
      </c>
      <c r="G45" s="375">
        <f t="shared" si="27"/>
        <v>54865.914686422693</v>
      </c>
      <c r="H45" s="356">
        <f t="shared" si="28"/>
        <v>54865.914686422693</v>
      </c>
      <c r="I45" s="51">
        <f t="shared" si="0"/>
        <v>0</v>
      </c>
      <c r="J45" s="51"/>
      <c r="K45" s="112"/>
      <c r="L45" s="53">
        <f t="shared" si="2"/>
        <v>0</v>
      </c>
      <c r="M45" s="112"/>
      <c r="N45" s="53">
        <f t="shared" si="4"/>
        <v>0</v>
      </c>
      <c r="O45" s="53">
        <f t="shared" si="5"/>
        <v>0</v>
      </c>
      <c r="P45" s="1"/>
      <c r="R45" s="1"/>
      <c r="S45" s="1"/>
      <c r="T45" s="1"/>
      <c r="U45" s="1"/>
    </row>
    <row r="46" spans="2:21" ht="12.5">
      <c r="B46" t="str">
        <f t="shared" si="6"/>
        <v/>
      </c>
      <c r="C46" s="49">
        <f>IF(D11="","-",+C45+1)</f>
        <v>2039</v>
      </c>
      <c r="D46" s="54">
        <f>IF(F45+SUM(E$17:E45)=D$10,F45,D$10-SUM(E$17:E45))</f>
        <v>184485.86156907567</v>
      </c>
      <c r="E46" s="374">
        <f>IF(+I14&lt;F45,I14,D46)</f>
        <v>32859.23333333333</v>
      </c>
      <c r="F46" s="54">
        <f t="shared" si="26"/>
        <v>151626.62823574233</v>
      </c>
      <c r="G46" s="375">
        <f t="shared" si="27"/>
        <v>51266.775964890199</v>
      </c>
      <c r="H46" s="356">
        <f t="shared" si="28"/>
        <v>51266.775964890199</v>
      </c>
      <c r="I46" s="51">
        <f t="shared" si="0"/>
        <v>0</v>
      </c>
      <c r="J46" s="51"/>
      <c r="K46" s="112"/>
      <c r="L46" s="53">
        <f t="shared" si="2"/>
        <v>0</v>
      </c>
      <c r="M46" s="112"/>
      <c r="N46" s="53">
        <f t="shared" si="4"/>
        <v>0</v>
      </c>
      <c r="O46" s="53">
        <f t="shared" si="5"/>
        <v>0</v>
      </c>
      <c r="P46" s="1"/>
      <c r="R46" s="1"/>
      <c r="S46" s="1"/>
      <c r="T46" s="1"/>
      <c r="U46" s="1"/>
    </row>
    <row r="47" spans="2:21" ht="12.5">
      <c r="B47" t="str">
        <f t="shared" si="6"/>
        <v/>
      </c>
      <c r="C47" s="49">
        <f>IF(D11="","-",+C46+1)</f>
        <v>2040</v>
      </c>
      <c r="D47" s="54">
        <f>IF(F46+SUM(E$17:E46)=D$10,F46,D$10-SUM(E$17:E46))</f>
        <v>151626.62823574233</v>
      </c>
      <c r="E47" s="374">
        <f>IF(+I14&lt;F46,I14,D47)</f>
        <v>32859.23333333333</v>
      </c>
      <c r="F47" s="54">
        <f t="shared" si="26"/>
        <v>118767.394902409</v>
      </c>
      <c r="G47" s="375">
        <f t="shared" si="27"/>
        <v>47667.637243357705</v>
      </c>
      <c r="H47" s="356">
        <f t="shared" si="28"/>
        <v>47667.637243357705</v>
      </c>
      <c r="I47" s="51">
        <f t="shared" si="0"/>
        <v>0</v>
      </c>
      <c r="J47" s="51"/>
      <c r="K47" s="112"/>
      <c r="L47" s="53">
        <f t="shared" si="2"/>
        <v>0</v>
      </c>
      <c r="M47" s="112"/>
      <c r="N47" s="53">
        <f t="shared" si="4"/>
        <v>0</v>
      </c>
      <c r="O47" s="53">
        <f t="shared" si="5"/>
        <v>0</v>
      </c>
      <c r="P47" s="1"/>
      <c r="R47" s="1"/>
      <c r="S47" s="1"/>
      <c r="T47" s="1"/>
      <c r="U47" s="1"/>
    </row>
    <row r="48" spans="2:21" ht="12.5">
      <c r="B48" t="str">
        <f t="shared" si="6"/>
        <v/>
      </c>
      <c r="C48" s="49">
        <f>IF(D11="","-",+C47+1)</f>
        <v>2041</v>
      </c>
      <c r="D48" s="54">
        <f>IF(F47+SUM(E$17:E47)=D$10,F47,D$10-SUM(E$17:E47))</f>
        <v>118767.394902409</v>
      </c>
      <c r="E48" s="374">
        <f>IF(+I14&lt;F47,I14,D48)</f>
        <v>32859.23333333333</v>
      </c>
      <c r="F48" s="54">
        <f t="shared" si="26"/>
        <v>85908.161569075659</v>
      </c>
      <c r="G48" s="375">
        <f t="shared" si="27"/>
        <v>44068.498521825211</v>
      </c>
      <c r="H48" s="356">
        <f t="shared" si="28"/>
        <v>44068.498521825211</v>
      </c>
      <c r="I48" s="51">
        <f t="shared" si="0"/>
        <v>0</v>
      </c>
      <c r="J48" s="51"/>
      <c r="K48" s="112"/>
      <c r="L48" s="53">
        <f t="shared" si="2"/>
        <v>0</v>
      </c>
      <c r="M48" s="112"/>
      <c r="N48" s="53">
        <f t="shared" si="4"/>
        <v>0</v>
      </c>
      <c r="O48" s="53">
        <f t="shared" si="5"/>
        <v>0</v>
      </c>
      <c r="P48" s="1"/>
      <c r="R48" s="1"/>
      <c r="S48" s="1"/>
      <c r="T48" s="1"/>
      <c r="U48" s="1"/>
    </row>
    <row r="49" spans="2:21" ht="12.5">
      <c r="B49" t="str">
        <f t="shared" si="6"/>
        <v>IU</v>
      </c>
      <c r="C49" s="49">
        <f>IF(D11="","-",+C48+1)</f>
        <v>2042</v>
      </c>
      <c r="D49" s="54">
        <f>IF(F48+SUM(E$17:E48)=D$10,F48,D$10-SUM(E$17:E48))</f>
        <v>85908.161569076241</v>
      </c>
      <c r="E49" s="374">
        <f>IF(+I14&lt;F48,I14,D49)</f>
        <v>32859.23333333333</v>
      </c>
      <c r="F49" s="54">
        <f t="shared" si="26"/>
        <v>53048.928235742911</v>
      </c>
      <c r="G49" s="375">
        <f t="shared" si="27"/>
        <v>40469.359800292783</v>
      </c>
      <c r="H49" s="356">
        <f t="shared" si="28"/>
        <v>40469.359800292783</v>
      </c>
      <c r="I49" s="51">
        <f t="shared" si="0"/>
        <v>0</v>
      </c>
      <c r="J49" s="51"/>
      <c r="K49" s="112"/>
      <c r="L49" s="53">
        <f t="shared" si="2"/>
        <v>0</v>
      </c>
      <c r="M49" s="112"/>
      <c r="N49" s="53">
        <f t="shared" si="4"/>
        <v>0</v>
      </c>
      <c r="O49" s="53">
        <f t="shared" si="5"/>
        <v>0</v>
      </c>
      <c r="P49" s="1"/>
      <c r="R49" s="1"/>
      <c r="S49" s="1"/>
      <c r="T49" s="1"/>
      <c r="U49" s="1"/>
    </row>
    <row r="50" spans="2:21" ht="12.5">
      <c r="B50" t="str">
        <f t="shared" si="6"/>
        <v/>
      </c>
      <c r="C50" s="49">
        <f>IF(D11="","-",+C49+1)</f>
        <v>2043</v>
      </c>
      <c r="D50" s="54">
        <f>IF(F49+SUM(E$17:E49)=D$10,F49,D$10-SUM(E$17:E49))</f>
        <v>53048.928235742911</v>
      </c>
      <c r="E50" s="374">
        <f>IF(+I14&lt;F49,I14,D50)</f>
        <v>32859.23333333333</v>
      </c>
      <c r="F50" s="54">
        <f t="shared" ref="F50:F73" si="29">+D50-E50</f>
        <v>20189.694902409581</v>
      </c>
      <c r="G50" s="375">
        <f t="shared" si="27"/>
        <v>36870.221078760289</v>
      </c>
      <c r="H50" s="356">
        <f t="shared" si="28"/>
        <v>36870.221078760289</v>
      </c>
      <c r="I50" s="51">
        <f t="shared" ref="I50:I73" si="30">H50-G50</f>
        <v>0</v>
      </c>
      <c r="J50" s="51"/>
      <c r="K50" s="112"/>
      <c r="L50" s="53">
        <f t="shared" ref="L50:L73" si="31">IF(K50&lt;&gt;0,+G50-K50,0)</f>
        <v>0</v>
      </c>
      <c r="M50" s="112"/>
      <c r="N50" s="53">
        <f t="shared" ref="N50:N73" si="32">IF(M50&lt;&gt;0,+H50-M50,0)</f>
        <v>0</v>
      </c>
      <c r="O50" s="53">
        <f t="shared" ref="O50:O73" si="33">+N50-L50</f>
        <v>0</v>
      </c>
      <c r="P50" s="1"/>
      <c r="R50" s="1"/>
      <c r="S50" s="1"/>
      <c r="T50" s="1"/>
      <c r="U50" s="1"/>
    </row>
    <row r="51" spans="2:21" ht="12.5">
      <c r="B51" t="str">
        <f t="shared" si="6"/>
        <v/>
      </c>
      <c r="C51" s="49">
        <f>IF(D11="","-",+C50+1)</f>
        <v>2044</v>
      </c>
      <c r="D51" s="54">
        <f>IF(F50+SUM(E$17:E50)=D$10,F50,D$10-SUM(E$17:E50))</f>
        <v>20189.694902409581</v>
      </c>
      <c r="E51" s="374">
        <f>IF(+I14&lt;F50,I14,D51)</f>
        <v>20189.694902409581</v>
      </c>
      <c r="F51" s="54">
        <f t="shared" si="29"/>
        <v>0</v>
      </c>
      <c r="G51" s="375">
        <f t="shared" si="27"/>
        <v>21295.404094739937</v>
      </c>
      <c r="H51" s="356">
        <f t="shared" si="28"/>
        <v>21295.404094739937</v>
      </c>
      <c r="I51" s="51">
        <f t="shared" si="30"/>
        <v>0</v>
      </c>
      <c r="J51" s="51"/>
      <c r="K51" s="112"/>
      <c r="L51" s="53">
        <f t="shared" si="31"/>
        <v>0</v>
      </c>
      <c r="M51" s="112"/>
      <c r="N51" s="53">
        <f t="shared" si="32"/>
        <v>0</v>
      </c>
      <c r="O51" s="53">
        <f t="shared" si="33"/>
        <v>0</v>
      </c>
      <c r="P51" s="1"/>
      <c r="R51" s="1"/>
      <c r="S51" s="1"/>
      <c r="T51" s="1"/>
      <c r="U51" s="1"/>
    </row>
    <row r="52" spans="2:21" ht="12.5">
      <c r="B52" t="str">
        <f t="shared" si="6"/>
        <v/>
      </c>
      <c r="C52" s="49">
        <f>IF(D11="","-",+C51+1)</f>
        <v>2045</v>
      </c>
      <c r="D52" s="54">
        <f>IF(F51+SUM(E$17:E51)=D$10,F51,D$10-SUM(E$17:E51))</f>
        <v>0</v>
      </c>
      <c r="E52" s="374">
        <f>IF(+I14&lt;F51,I14,D52)</f>
        <v>0</v>
      </c>
      <c r="F52" s="54">
        <f t="shared" si="29"/>
        <v>0</v>
      </c>
      <c r="G52" s="375">
        <f t="shared" si="27"/>
        <v>0</v>
      </c>
      <c r="H52" s="356">
        <f t="shared" si="28"/>
        <v>0</v>
      </c>
      <c r="I52" s="51">
        <f t="shared" si="30"/>
        <v>0</v>
      </c>
      <c r="J52" s="51"/>
      <c r="K52" s="112"/>
      <c r="L52" s="53">
        <f t="shared" si="31"/>
        <v>0</v>
      </c>
      <c r="M52" s="112"/>
      <c r="N52" s="53">
        <f t="shared" si="32"/>
        <v>0</v>
      </c>
      <c r="O52" s="53">
        <f t="shared" si="33"/>
        <v>0</v>
      </c>
      <c r="P52" s="1"/>
      <c r="R52" s="1"/>
      <c r="S52" s="1"/>
      <c r="T52" s="1"/>
      <c r="U52" s="1"/>
    </row>
    <row r="53" spans="2:21" ht="12.5">
      <c r="B53" t="str">
        <f t="shared" si="6"/>
        <v/>
      </c>
      <c r="C53" s="49">
        <f>IF(D11="","-",+C52+1)</f>
        <v>2046</v>
      </c>
      <c r="D53" s="54">
        <f>IF(F52+SUM(E$17:E52)=D$10,F52,D$10-SUM(E$17:E52))</f>
        <v>0</v>
      </c>
      <c r="E53" s="374">
        <f>IF(+I14&lt;F52,I14,D53)</f>
        <v>0</v>
      </c>
      <c r="F53" s="54">
        <f t="shared" si="29"/>
        <v>0</v>
      </c>
      <c r="G53" s="375">
        <f t="shared" si="27"/>
        <v>0</v>
      </c>
      <c r="H53" s="356">
        <f t="shared" si="28"/>
        <v>0</v>
      </c>
      <c r="I53" s="51">
        <f t="shared" si="30"/>
        <v>0</v>
      </c>
      <c r="J53" s="51"/>
      <c r="K53" s="112"/>
      <c r="L53" s="53">
        <f t="shared" si="31"/>
        <v>0</v>
      </c>
      <c r="M53" s="112"/>
      <c r="N53" s="53">
        <f t="shared" si="32"/>
        <v>0</v>
      </c>
      <c r="O53" s="53">
        <f t="shared" si="33"/>
        <v>0</v>
      </c>
      <c r="P53" s="1"/>
      <c r="R53" s="1"/>
      <c r="S53" s="1"/>
      <c r="T53" s="1"/>
      <c r="U53" s="1"/>
    </row>
    <row r="54" spans="2:21" ht="12.5">
      <c r="B54" t="str">
        <f t="shared" si="6"/>
        <v/>
      </c>
      <c r="C54" s="49">
        <f>IF(D11="","-",+C53+1)</f>
        <v>2047</v>
      </c>
      <c r="D54" s="54">
        <f>IF(F53+SUM(E$17:E53)=D$10,F53,D$10-SUM(E$17:E53))</f>
        <v>0</v>
      </c>
      <c r="E54" s="374">
        <f>IF(+I14&lt;F53,I14,D54)</f>
        <v>0</v>
      </c>
      <c r="F54" s="54">
        <f t="shared" si="29"/>
        <v>0</v>
      </c>
      <c r="G54" s="375">
        <f t="shared" si="27"/>
        <v>0</v>
      </c>
      <c r="H54" s="356">
        <f t="shared" si="28"/>
        <v>0</v>
      </c>
      <c r="I54" s="51">
        <f t="shared" si="30"/>
        <v>0</v>
      </c>
      <c r="J54" s="51"/>
      <c r="K54" s="112"/>
      <c r="L54" s="53">
        <f t="shared" si="31"/>
        <v>0</v>
      </c>
      <c r="M54" s="112"/>
      <c r="N54" s="53">
        <f t="shared" si="32"/>
        <v>0</v>
      </c>
      <c r="O54" s="53">
        <f t="shared" si="33"/>
        <v>0</v>
      </c>
      <c r="P54" s="1"/>
      <c r="R54" s="1"/>
      <c r="S54" s="1"/>
      <c r="T54" s="1"/>
      <c r="U54" s="1"/>
    </row>
    <row r="55" spans="2:21" ht="12.5">
      <c r="B55" t="str">
        <f t="shared" si="6"/>
        <v/>
      </c>
      <c r="C55" s="49">
        <f>IF(D11="","-",+C54+1)</f>
        <v>2048</v>
      </c>
      <c r="D55" s="54">
        <f>IF(F54+SUM(E$17:E54)=D$10,F54,D$10-SUM(E$17:E54))</f>
        <v>0</v>
      </c>
      <c r="E55" s="374">
        <f>IF(+I14&lt;F54,I14,D55)</f>
        <v>0</v>
      </c>
      <c r="F55" s="54">
        <f t="shared" si="29"/>
        <v>0</v>
      </c>
      <c r="G55" s="375">
        <f t="shared" si="27"/>
        <v>0</v>
      </c>
      <c r="H55" s="356">
        <f t="shared" si="28"/>
        <v>0</v>
      </c>
      <c r="I55" s="51">
        <f t="shared" si="30"/>
        <v>0</v>
      </c>
      <c r="J55" s="51"/>
      <c r="K55" s="112"/>
      <c r="L55" s="53">
        <f t="shared" si="31"/>
        <v>0</v>
      </c>
      <c r="M55" s="112"/>
      <c r="N55" s="53">
        <f t="shared" si="32"/>
        <v>0</v>
      </c>
      <c r="O55" s="53">
        <f t="shared" si="33"/>
        <v>0</v>
      </c>
      <c r="P55" s="1"/>
      <c r="R55" s="1"/>
      <c r="S55" s="1"/>
      <c r="T55" s="1"/>
      <c r="U55" s="1"/>
    </row>
    <row r="56" spans="2:21" ht="12.5">
      <c r="B56" t="str">
        <f t="shared" si="6"/>
        <v/>
      </c>
      <c r="C56" s="49">
        <f>IF(D11="","-",+C55+1)</f>
        <v>2049</v>
      </c>
      <c r="D56" s="54">
        <f>IF(F55+SUM(E$17:E55)=D$10,F55,D$10-SUM(E$17:E55))</f>
        <v>0</v>
      </c>
      <c r="E56" s="374">
        <f>IF(+I14&lt;F55,I14,D56)</f>
        <v>0</v>
      </c>
      <c r="F56" s="54">
        <f t="shared" si="29"/>
        <v>0</v>
      </c>
      <c r="G56" s="375">
        <f t="shared" si="27"/>
        <v>0</v>
      </c>
      <c r="H56" s="356">
        <f t="shared" si="28"/>
        <v>0</v>
      </c>
      <c r="I56" s="51">
        <f t="shared" si="30"/>
        <v>0</v>
      </c>
      <c r="J56" s="51"/>
      <c r="K56" s="112"/>
      <c r="L56" s="53">
        <f t="shared" si="31"/>
        <v>0</v>
      </c>
      <c r="M56" s="112"/>
      <c r="N56" s="53">
        <f t="shared" si="32"/>
        <v>0</v>
      </c>
      <c r="O56" s="53">
        <f t="shared" si="33"/>
        <v>0</v>
      </c>
      <c r="P56" s="1"/>
      <c r="R56" s="1"/>
      <c r="S56" s="1"/>
      <c r="T56" s="1"/>
      <c r="U56" s="1"/>
    </row>
    <row r="57" spans="2:21" ht="12.5">
      <c r="B57" t="str">
        <f t="shared" si="6"/>
        <v/>
      </c>
      <c r="C57" s="49">
        <f>IF(D11="","-",+C56+1)</f>
        <v>2050</v>
      </c>
      <c r="D57" s="54">
        <f>IF(F56+SUM(E$17:E56)=D$10,F56,D$10-SUM(E$17:E56))</f>
        <v>0</v>
      </c>
      <c r="E57" s="374">
        <f>IF(+I14&lt;F56,I14,D57)</f>
        <v>0</v>
      </c>
      <c r="F57" s="54">
        <f t="shared" si="29"/>
        <v>0</v>
      </c>
      <c r="G57" s="375">
        <f t="shared" si="27"/>
        <v>0</v>
      </c>
      <c r="H57" s="356">
        <f t="shared" si="28"/>
        <v>0</v>
      </c>
      <c r="I57" s="51">
        <f t="shared" si="30"/>
        <v>0</v>
      </c>
      <c r="J57" s="51"/>
      <c r="K57" s="112"/>
      <c r="L57" s="53">
        <f t="shared" si="31"/>
        <v>0</v>
      </c>
      <c r="M57" s="112"/>
      <c r="N57" s="53">
        <f t="shared" si="32"/>
        <v>0</v>
      </c>
      <c r="O57" s="53">
        <f t="shared" si="33"/>
        <v>0</v>
      </c>
      <c r="P57" s="1"/>
      <c r="R57" s="1"/>
      <c r="S57" s="1"/>
      <c r="T57" s="1"/>
      <c r="U57" s="1"/>
    </row>
    <row r="58" spans="2:21" ht="12.5">
      <c r="B58" t="str">
        <f t="shared" si="6"/>
        <v/>
      </c>
      <c r="C58" s="49">
        <f>IF(D11="","-",+C57+1)</f>
        <v>2051</v>
      </c>
      <c r="D58" s="54">
        <f>IF(F57+SUM(E$17:E57)=D$10,F57,D$10-SUM(E$17:E57))</f>
        <v>0</v>
      </c>
      <c r="E58" s="374">
        <f>IF(+I14&lt;F57,I14,D58)</f>
        <v>0</v>
      </c>
      <c r="F58" s="54">
        <f t="shared" si="29"/>
        <v>0</v>
      </c>
      <c r="G58" s="375">
        <f t="shared" si="27"/>
        <v>0</v>
      </c>
      <c r="H58" s="356">
        <f t="shared" si="28"/>
        <v>0</v>
      </c>
      <c r="I58" s="51">
        <f t="shared" si="30"/>
        <v>0</v>
      </c>
      <c r="J58" s="51"/>
      <c r="K58" s="112"/>
      <c r="L58" s="53">
        <f t="shared" si="31"/>
        <v>0</v>
      </c>
      <c r="M58" s="112"/>
      <c r="N58" s="53">
        <f t="shared" si="32"/>
        <v>0</v>
      </c>
      <c r="O58" s="53">
        <f t="shared" si="33"/>
        <v>0</v>
      </c>
      <c r="P58" s="1"/>
      <c r="R58" s="1"/>
      <c r="S58" s="1"/>
      <c r="T58" s="1"/>
      <c r="U58" s="1"/>
    </row>
    <row r="59" spans="2:21" ht="12.5">
      <c r="B59" t="str">
        <f t="shared" si="6"/>
        <v/>
      </c>
      <c r="C59" s="49">
        <f>IF(D11="","-",+C58+1)</f>
        <v>2052</v>
      </c>
      <c r="D59" s="54">
        <f>IF(F58+SUM(E$17:E58)=D$10,F58,D$10-SUM(E$17:E58))</f>
        <v>0</v>
      </c>
      <c r="E59" s="374">
        <f>IF(+I14&lt;F58,I14,D59)</f>
        <v>0</v>
      </c>
      <c r="F59" s="54">
        <f t="shared" si="29"/>
        <v>0</v>
      </c>
      <c r="G59" s="375">
        <f t="shared" si="27"/>
        <v>0</v>
      </c>
      <c r="H59" s="356">
        <f t="shared" si="28"/>
        <v>0</v>
      </c>
      <c r="I59" s="51">
        <f t="shared" si="30"/>
        <v>0</v>
      </c>
      <c r="J59" s="51"/>
      <c r="K59" s="112"/>
      <c r="L59" s="53">
        <f t="shared" si="31"/>
        <v>0</v>
      </c>
      <c r="M59" s="112"/>
      <c r="N59" s="53">
        <f t="shared" si="32"/>
        <v>0</v>
      </c>
      <c r="O59" s="53">
        <f t="shared" si="33"/>
        <v>0</v>
      </c>
      <c r="P59" s="1"/>
      <c r="R59" s="1"/>
      <c r="S59" s="1"/>
      <c r="T59" s="1"/>
      <c r="U59" s="1"/>
    </row>
    <row r="60" spans="2:21" ht="12.5">
      <c r="B60" t="str">
        <f t="shared" si="6"/>
        <v/>
      </c>
      <c r="C60" s="49">
        <f>IF(D11="","-",+C59+1)</f>
        <v>2053</v>
      </c>
      <c r="D60" s="54">
        <f>IF(F59+SUM(E$17:E59)=D$10,F59,D$10-SUM(E$17:E59))</f>
        <v>0</v>
      </c>
      <c r="E60" s="374">
        <f>IF(+I14&lt;F59,I14,D60)</f>
        <v>0</v>
      </c>
      <c r="F60" s="54">
        <f t="shared" si="29"/>
        <v>0</v>
      </c>
      <c r="G60" s="375">
        <f t="shared" si="27"/>
        <v>0</v>
      </c>
      <c r="H60" s="356">
        <f t="shared" si="28"/>
        <v>0</v>
      </c>
      <c r="I60" s="51">
        <f t="shared" si="30"/>
        <v>0</v>
      </c>
      <c r="J60" s="51"/>
      <c r="K60" s="112"/>
      <c r="L60" s="53">
        <f t="shared" si="31"/>
        <v>0</v>
      </c>
      <c r="M60" s="112"/>
      <c r="N60" s="53">
        <f t="shared" si="32"/>
        <v>0</v>
      </c>
      <c r="O60" s="53">
        <f t="shared" si="33"/>
        <v>0</v>
      </c>
      <c r="P60" s="1"/>
      <c r="R60" s="1"/>
      <c r="S60" s="1"/>
      <c r="T60" s="1"/>
      <c r="U60" s="1"/>
    </row>
    <row r="61" spans="2:21" ht="12.5">
      <c r="B61" t="str">
        <f t="shared" si="6"/>
        <v/>
      </c>
      <c r="C61" s="49">
        <f>IF(D11="","-",+C60+1)</f>
        <v>2054</v>
      </c>
      <c r="D61" s="54">
        <f>IF(F60+SUM(E$17:E60)=D$10,F60,D$10-SUM(E$17:E60))</f>
        <v>0</v>
      </c>
      <c r="E61" s="374">
        <f>IF(+I14&lt;F60,I14,D61)</f>
        <v>0</v>
      </c>
      <c r="F61" s="54">
        <f t="shared" si="29"/>
        <v>0</v>
      </c>
      <c r="G61" s="375">
        <f t="shared" si="27"/>
        <v>0</v>
      </c>
      <c r="H61" s="356">
        <f t="shared" si="28"/>
        <v>0</v>
      </c>
      <c r="I61" s="51">
        <f t="shared" si="30"/>
        <v>0</v>
      </c>
      <c r="J61" s="51"/>
      <c r="K61" s="112"/>
      <c r="L61" s="53">
        <f t="shared" si="31"/>
        <v>0</v>
      </c>
      <c r="M61" s="112"/>
      <c r="N61" s="53">
        <f t="shared" si="32"/>
        <v>0</v>
      </c>
      <c r="O61" s="53">
        <f t="shared" si="33"/>
        <v>0</v>
      </c>
      <c r="P61" s="1"/>
      <c r="R61" s="1"/>
      <c r="S61" s="1"/>
      <c r="T61" s="1"/>
      <c r="U61" s="1"/>
    </row>
    <row r="62" spans="2:21" ht="12.5">
      <c r="B62" t="str">
        <f t="shared" si="6"/>
        <v/>
      </c>
      <c r="C62" s="49">
        <f>IF(D11="","-",+C61+1)</f>
        <v>2055</v>
      </c>
      <c r="D62" s="54">
        <f>IF(F61+SUM(E$17:E61)=D$10,F61,D$10-SUM(E$17:E61))</f>
        <v>0</v>
      </c>
      <c r="E62" s="374">
        <f>IF(+I14&lt;F61,I14,D62)</f>
        <v>0</v>
      </c>
      <c r="F62" s="54">
        <f t="shared" si="29"/>
        <v>0</v>
      </c>
      <c r="G62" s="385">
        <f t="shared" si="27"/>
        <v>0</v>
      </c>
      <c r="H62" s="356">
        <f t="shared" si="28"/>
        <v>0</v>
      </c>
      <c r="I62" s="51">
        <f t="shared" si="30"/>
        <v>0</v>
      </c>
      <c r="J62" s="51"/>
      <c r="K62" s="112"/>
      <c r="L62" s="53">
        <f t="shared" si="31"/>
        <v>0</v>
      </c>
      <c r="M62" s="112"/>
      <c r="N62" s="53">
        <f t="shared" si="32"/>
        <v>0</v>
      </c>
      <c r="O62" s="53">
        <f t="shared" si="33"/>
        <v>0</v>
      </c>
      <c r="P62" s="1"/>
      <c r="R62" s="1"/>
      <c r="S62" s="1"/>
      <c r="T62" s="1"/>
      <c r="U62" s="1"/>
    </row>
    <row r="63" spans="2:21" ht="12.5">
      <c r="B63" t="str">
        <f t="shared" si="6"/>
        <v/>
      </c>
      <c r="C63" s="49">
        <f>IF(D11="","-",+C62+1)</f>
        <v>2056</v>
      </c>
      <c r="D63" s="54">
        <f>IF(F62+SUM(E$17:E62)=D$10,F62,D$10-SUM(E$17:E62))</f>
        <v>0</v>
      </c>
      <c r="E63" s="374">
        <f>IF(+I14&lt;F62,I14,D63)</f>
        <v>0</v>
      </c>
      <c r="F63" s="54">
        <f t="shared" si="29"/>
        <v>0</v>
      </c>
      <c r="G63" s="385">
        <f t="shared" si="27"/>
        <v>0</v>
      </c>
      <c r="H63" s="356">
        <f t="shared" si="28"/>
        <v>0</v>
      </c>
      <c r="I63" s="51">
        <f t="shared" si="30"/>
        <v>0</v>
      </c>
      <c r="J63" s="51"/>
      <c r="K63" s="112"/>
      <c r="L63" s="53">
        <f t="shared" si="31"/>
        <v>0</v>
      </c>
      <c r="M63" s="112"/>
      <c r="N63" s="53">
        <f t="shared" si="32"/>
        <v>0</v>
      </c>
      <c r="O63" s="53">
        <f t="shared" si="33"/>
        <v>0</v>
      </c>
      <c r="P63" s="1"/>
      <c r="R63" s="1"/>
      <c r="S63" s="1"/>
      <c r="T63" s="1"/>
      <c r="U63" s="1"/>
    </row>
    <row r="64" spans="2:21" ht="12.5">
      <c r="B64" t="str">
        <f t="shared" si="6"/>
        <v/>
      </c>
      <c r="C64" s="49">
        <f>IF(D11="","-",+C63+1)</f>
        <v>2057</v>
      </c>
      <c r="D64" s="54">
        <f>IF(F63+SUM(E$17:E63)=D$10,F63,D$10-SUM(E$17:E63))</f>
        <v>0</v>
      </c>
      <c r="E64" s="374">
        <f>IF(+I14&lt;F63,I14,D64)</f>
        <v>0</v>
      </c>
      <c r="F64" s="54">
        <f t="shared" si="29"/>
        <v>0</v>
      </c>
      <c r="G64" s="385">
        <f t="shared" si="27"/>
        <v>0</v>
      </c>
      <c r="H64" s="356">
        <f t="shared" si="28"/>
        <v>0</v>
      </c>
      <c r="I64" s="51">
        <f t="shared" si="30"/>
        <v>0</v>
      </c>
      <c r="J64" s="51"/>
      <c r="K64" s="112"/>
      <c r="L64" s="53">
        <f t="shared" si="31"/>
        <v>0</v>
      </c>
      <c r="M64" s="112"/>
      <c r="N64" s="53">
        <f t="shared" si="32"/>
        <v>0</v>
      </c>
      <c r="O64" s="53">
        <f t="shared" si="33"/>
        <v>0</v>
      </c>
      <c r="P64" s="1"/>
      <c r="R64" s="1"/>
      <c r="S64" s="1"/>
      <c r="T64" s="1"/>
      <c r="U64" s="1"/>
    </row>
    <row r="65" spans="2:21" ht="12.5">
      <c r="B65" t="str">
        <f t="shared" si="6"/>
        <v/>
      </c>
      <c r="C65" s="49">
        <f>IF(D11="","-",+C64+1)</f>
        <v>2058</v>
      </c>
      <c r="D65" s="54">
        <f>IF(F64+SUM(E$17:E64)=D$10,F64,D$10-SUM(E$17:E64))</f>
        <v>0</v>
      </c>
      <c r="E65" s="374">
        <f>IF(+I14&lt;F64,I14,D65)</f>
        <v>0</v>
      </c>
      <c r="F65" s="54">
        <f t="shared" si="29"/>
        <v>0</v>
      </c>
      <c r="G65" s="385">
        <f t="shared" si="27"/>
        <v>0</v>
      </c>
      <c r="H65" s="356">
        <f t="shared" si="28"/>
        <v>0</v>
      </c>
      <c r="I65" s="51">
        <f t="shared" si="30"/>
        <v>0</v>
      </c>
      <c r="J65" s="51"/>
      <c r="K65" s="112"/>
      <c r="L65" s="53">
        <f t="shared" si="31"/>
        <v>0</v>
      </c>
      <c r="M65" s="112"/>
      <c r="N65" s="53">
        <f t="shared" si="32"/>
        <v>0</v>
      </c>
      <c r="O65" s="53">
        <f t="shared" si="33"/>
        <v>0</v>
      </c>
      <c r="P65" s="1"/>
      <c r="R65" s="1"/>
      <c r="S65" s="1"/>
      <c r="T65" s="1"/>
      <c r="U65" s="1"/>
    </row>
    <row r="66" spans="2:21" ht="12.5">
      <c r="B66" t="str">
        <f t="shared" si="6"/>
        <v/>
      </c>
      <c r="C66" s="49">
        <f>IF(D11="","-",+C65+1)</f>
        <v>2059</v>
      </c>
      <c r="D66" s="54">
        <f>IF(F65+SUM(E$17:E65)=D$10,F65,D$10-SUM(E$17:E65))</f>
        <v>0</v>
      </c>
      <c r="E66" s="374">
        <f>IF(+I14&lt;F65,I14,D66)</f>
        <v>0</v>
      </c>
      <c r="F66" s="54">
        <f t="shared" si="29"/>
        <v>0</v>
      </c>
      <c r="G66" s="385">
        <f t="shared" si="27"/>
        <v>0</v>
      </c>
      <c r="H66" s="356">
        <f t="shared" si="28"/>
        <v>0</v>
      </c>
      <c r="I66" s="51">
        <f t="shared" si="30"/>
        <v>0</v>
      </c>
      <c r="J66" s="51"/>
      <c r="K66" s="112"/>
      <c r="L66" s="53">
        <f t="shared" si="31"/>
        <v>0</v>
      </c>
      <c r="M66" s="112"/>
      <c r="N66" s="53">
        <f t="shared" si="32"/>
        <v>0</v>
      </c>
      <c r="O66" s="53">
        <f t="shared" si="33"/>
        <v>0</v>
      </c>
      <c r="P66" s="1"/>
      <c r="R66" s="1"/>
      <c r="S66" s="1"/>
      <c r="T66" s="1"/>
      <c r="U66" s="1"/>
    </row>
    <row r="67" spans="2:21" ht="12.5">
      <c r="B67" t="str">
        <f t="shared" si="6"/>
        <v/>
      </c>
      <c r="C67" s="49">
        <f>IF(D11="","-",+C66+1)</f>
        <v>2060</v>
      </c>
      <c r="D67" s="54">
        <f>IF(F66+SUM(E$17:E66)=D$10,F66,D$10-SUM(E$17:E66))</f>
        <v>0</v>
      </c>
      <c r="E67" s="374">
        <f>IF(+I14&lt;F66,I14,D67)</f>
        <v>0</v>
      </c>
      <c r="F67" s="54">
        <f t="shared" si="29"/>
        <v>0</v>
      </c>
      <c r="G67" s="385">
        <f t="shared" si="27"/>
        <v>0</v>
      </c>
      <c r="H67" s="356">
        <f t="shared" si="28"/>
        <v>0</v>
      </c>
      <c r="I67" s="51">
        <f t="shared" si="30"/>
        <v>0</v>
      </c>
      <c r="J67" s="51"/>
      <c r="K67" s="112"/>
      <c r="L67" s="53">
        <f t="shared" si="31"/>
        <v>0</v>
      </c>
      <c r="M67" s="112"/>
      <c r="N67" s="53">
        <f t="shared" si="32"/>
        <v>0</v>
      </c>
      <c r="O67" s="53">
        <f t="shared" si="33"/>
        <v>0</v>
      </c>
      <c r="P67" s="1"/>
      <c r="R67" s="1"/>
      <c r="S67" s="1"/>
      <c r="T67" s="1"/>
      <c r="U67" s="1"/>
    </row>
    <row r="68" spans="2:21" ht="12.5">
      <c r="B68" t="str">
        <f t="shared" si="6"/>
        <v/>
      </c>
      <c r="C68" s="49">
        <f>IF(D11="","-",+C67+1)</f>
        <v>2061</v>
      </c>
      <c r="D68" s="54">
        <f>IF(F67+SUM(E$17:E67)=D$10,F67,D$10-SUM(E$17:E67))</f>
        <v>0</v>
      </c>
      <c r="E68" s="374">
        <f>IF(+I14&lt;F67,I14,D68)</f>
        <v>0</v>
      </c>
      <c r="F68" s="54">
        <f t="shared" si="29"/>
        <v>0</v>
      </c>
      <c r="G68" s="385">
        <f t="shared" si="27"/>
        <v>0</v>
      </c>
      <c r="H68" s="356">
        <f t="shared" si="28"/>
        <v>0</v>
      </c>
      <c r="I68" s="51">
        <f t="shared" si="30"/>
        <v>0</v>
      </c>
      <c r="J68" s="51"/>
      <c r="K68" s="112"/>
      <c r="L68" s="53">
        <f t="shared" si="31"/>
        <v>0</v>
      </c>
      <c r="M68" s="112"/>
      <c r="N68" s="53">
        <f t="shared" si="32"/>
        <v>0</v>
      </c>
      <c r="O68" s="53">
        <f t="shared" si="33"/>
        <v>0</v>
      </c>
      <c r="P68" s="1"/>
      <c r="R68" s="1"/>
      <c r="S68" s="1"/>
      <c r="T68" s="1"/>
      <c r="U68" s="1"/>
    </row>
    <row r="69" spans="2:21" ht="12.5">
      <c r="B69" t="str">
        <f t="shared" si="6"/>
        <v/>
      </c>
      <c r="C69" s="49">
        <f>IF(D11="","-",+C68+1)</f>
        <v>2062</v>
      </c>
      <c r="D69" s="54">
        <f>IF(F68+SUM(E$17:E68)=D$10,F68,D$10-SUM(E$17:E68))</f>
        <v>0</v>
      </c>
      <c r="E69" s="374">
        <f>IF(+I14&lt;F68,I14,D69)</f>
        <v>0</v>
      </c>
      <c r="F69" s="54">
        <f t="shared" si="29"/>
        <v>0</v>
      </c>
      <c r="G69" s="385">
        <f t="shared" si="27"/>
        <v>0</v>
      </c>
      <c r="H69" s="356">
        <f t="shared" si="28"/>
        <v>0</v>
      </c>
      <c r="I69" s="51">
        <f t="shared" si="30"/>
        <v>0</v>
      </c>
      <c r="J69" s="51"/>
      <c r="K69" s="112"/>
      <c r="L69" s="53">
        <f t="shared" si="31"/>
        <v>0</v>
      </c>
      <c r="M69" s="112"/>
      <c r="N69" s="53">
        <f t="shared" si="32"/>
        <v>0</v>
      </c>
      <c r="O69" s="53">
        <f t="shared" si="33"/>
        <v>0</v>
      </c>
      <c r="P69" s="1"/>
      <c r="R69" s="1"/>
      <c r="S69" s="1"/>
      <c r="T69" s="1"/>
      <c r="U69" s="1"/>
    </row>
    <row r="70" spans="2:21" ht="12.5">
      <c r="B70" t="str">
        <f t="shared" si="6"/>
        <v/>
      </c>
      <c r="C70" s="49">
        <f>IF(D11="","-",+C69+1)</f>
        <v>2063</v>
      </c>
      <c r="D70" s="54">
        <f>IF(F69+SUM(E$17:E69)=D$10,F69,D$10-SUM(E$17:E69))</f>
        <v>0</v>
      </c>
      <c r="E70" s="374">
        <f>IF(+I14&lt;F69,I14,D70)</f>
        <v>0</v>
      </c>
      <c r="F70" s="54">
        <f t="shared" si="29"/>
        <v>0</v>
      </c>
      <c r="G70" s="385">
        <f t="shared" si="27"/>
        <v>0</v>
      </c>
      <c r="H70" s="356">
        <f t="shared" si="28"/>
        <v>0</v>
      </c>
      <c r="I70" s="51">
        <f t="shared" si="30"/>
        <v>0</v>
      </c>
      <c r="J70" s="51"/>
      <c r="K70" s="112"/>
      <c r="L70" s="53">
        <f t="shared" si="31"/>
        <v>0</v>
      </c>
      <c r="M70" s="112"/>
      <c r="N70" s="53">
        <f t="shared" si="32"/>
        <v>0</v>
      </c>
      <c r="O70" s="53">
        <f t="shared" si="33"/>
        <v>0</v>
      </c>
      <c r="P70" s="1"/>
      <c r="R70" s="1"/>
      <c r="S70" s="1"/>
      <c r="T70" s="1"/>
      <c r="U70" s="1"/>
    </row>
    <row r="71" spans="2:21" ht="12.5">
      <c r="B71" t="str">
        <f t="shared" si="6"/>
        <v/>
      </c>
      <c r="C71" s="49">
        <f>IF(D11="","-",+C70+1)</f>
        <v>2064</v>
      </c>
      <c r="D71" s="54">
        <f>IF(F70+SUM(E$17:E70)=D$10,F70,D$10-SUM(E$17:E70))</f>
        <v>0</v>
      </c>
      <c r="E71" s="374">
        <f>IF(+I14&lt;F70,I14,D71)</f>
        <v>0</v>
      </c>
      <c r="F71" s="54">
        <f t="shared" si="29"/>
        <v>0</v>
      </c>
      <c r="G71" s="385">
        <f t="shared" si="27"/>
        <v>0</v>
      </c>
      <c r="H71" s="356">
        <f t="shared" si="28"/>
        <v>0</v>
      </c>
      <c r="I71" s="51">
        <f t="shared" si="30"/>
        <v>0</v>
      </c>
      <c r="J71" s="51"/>
      <c r="K71" s="112"/>
      <c r="L71" s="53">
        <f t="shared" si="31"/>
        <v>0</v>
      </c>
      <c r="M71" s="112"/>
      <c r="N71" s="53">
        <f t="shared" si="32"/>
        <v>0</v>
      </c>
      <c r="O71" s="53">
        <f t="shared" si="33"/>
        <v>0</v>
      </c>
      <c r="P71" s="1"/>
      <c r="R71" s="1"/>
      <c r="S71" s="1"/>
      <c r="T71" s="1"/>
      <c r="U71" s="1"/>
    </row>
    <row r="72" spans="2:21" ht="12.5">
      <c r="B72" t="str">
        <f t="shared" si="6"/>
        <v/>
      </c>
      <c r="C72" s="49">
        <f>IF(D11="","-",+C71+1)</f>
        <v>2065</v>
      </c>
      <c r="D72" s="54">
        <f>IF(F71+SUM(E$17:E71)=D$10,F71,D$10-SUM(E$17:E71))</f>
        <v>0</v>
      </c>
      <c r="E72" s="374">
        <f>IF(+I14&lt;F71,I14,D72)</f>
        <v>0</v>
      </c>
      <c r="F72" s="54">
        <f t="shared" si="29"/>
        <v>0</v>
      </c>
      <c r="G72" s="385">
        <f t="shared" si="27"/>
        <v>0</v>
      </c>
      <c r="H72" s="356">
        <f t="shared" si="28"/>
        <v>0</v>
      </c>
      <c r="I72" s="51">
        <f t="shared" si="30"/>
        <v>0</v>
      </c>
      <c r="J72" s="51"/>
      <c r="K72" s="112"/>
      <c r="L72" s="53">
        <f t="shared" si="31"/>
        <v>0</v>
      </c>
      <c r="M72" s="112"/>
      <c r="N72" s="53">
        <f t="shared" si="32"/>
        <v>0</v>
      </c>
      <c r="O72" s="53">
        <f t="shared" si="33"/>
        <v>0</v>
      </c>
      <c r="P72" s="1"/>
      <c r="R72" s="1"/>
      <c r="S72" s="1"/>
      <c r="T72" s="1"/>
      <c r="U72" s="1"/>
    </row>
    <row r="73" spans="2:21" ht="13" thickBot="1">
      <c r="B73" t="str">
        <f t="shared" si="6"/>
        <v/>
      </c>
      <c r="C73" s="58">
        <f>IF(D11="","-",+C72+1)</f>
        <v>2066</v>
      </c>
      <c r="D73" s="59">
        <f>IF(F72+SUM(E$17:E72)=D$10,F72,D$10-SUM(E$17:E72))</f>
        <v>0</v>
      </c>
      <c r="E73" s="386">
        <f>IF(+I14&lt;F72,I14,D73)</f>
        <v>0</v>
      </c>
      <c r="F73" s="59">
        <f t="shared" si="29"/>
        <v>0</v>
      </c>
      <c r="G73" s="387">
        <f t="shared" si="27"/>
        <v>0</v>
      </c>
      <c r="H73" s="354">
        <f t="shared" si="28"/>
        <v>0</v>
      </c>
      <c r="I73" s="62">
        <f t="shared" si="30"/>
        <v>0</v>
      </c>
      <c r="J73" s="51"/>
      <c r="K73" s="113"/>
      <c r="L73" s="63">
        <f t="shared" si="31"/>
        <v>0</v>
      </c>
      <c r="M73" s="113"/>
      <c r="N73" s="63">
        <f t="shared" si="32"/>
        <v>0</v>
      </c>
      <c r="O73" s="63">
        <f t="shared" si="33"/>
        <v>0</v>
      </c>
      <c r="P73" s="1"/>
      <c r="R73" s="1"/>
      <c r="S73" s="1"/>
      <c r="T73" s="1"/>
      <c r="U73" s="1"/>
    </row>
    <row r="74" spans="2:21" ht="12.5">
      <c r="C74" s="11" t="s">
        <v>75</v>
      </c>
      <c r="D74" s="239"/>
      <c r="E74" s="239">
        <f>SUM(E17:E73)</f>
        <v>985776.99999999988</v>
      </c>
      <c r="F74" s="239"/>
      <c r="G74" s="239">
        <f>SUM(G17:G73)</f>
        <v>3073179.9639165569</v>
      </c>
      <c r="H74" s="239">
        <f>SUM(H17:H73)</f>
        <v>3073179.9639165569</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2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107041.38991809898</v>
      </c>
      <c r="N88" s="393">
        <f>IF(J93&lt;D11,0,VLOOKUP(J93,C17:O73,11))</f>
        <v>107041.38991809898</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123048.63228040433</v>
      </c>
      <c r="N89" s="396">
        <f>IF(J93&lt;D11,0,VLOOKUP(J93,C100:P155,7))</f>
        <v>123048.63228040433</v>
      </c>
      <c r="O89" s="70">
        <f>+N89-M89</f>
        <v>0</v>
      </c>
      <c r="P89" s="1"/>
      <c r="Q89" s="1"/>
      <c r="R89" s="1"/>
      <c r="S89" s="1"/>
      <c r="T89" s="1"/>
      <c r="U89" s="1"/>
    </row>
    <row r="90" spans="1:21" ht="13.5" thickBot="1">
      <c r="C90" s="25" t="s">
        <v>82</v>
      </c>
      <c r="D90" s="96" t="str">
        <f>+D7</f>
        <v>Coffeyville T to Dearing 138 kV Rebuild - 1.1 miles</v>
      </c>
      <c r="E90" s="1"/>
      <c r="F90" s="1"/>
      <c r="G90" s="1"/>
      <c r="H90" s="1"/>
      <c r="I90" s="257"/>
      <c r="J90" s="257"/>
      <c r="K90" s="397"/>
      <c r="L90" s="109" t="s">
        <v>135</v>
      </c>
      <c r="M90" s="398">
        <f>+M89-M88</f>
        <v>16007.242362305347</v>
      </c>
      <c r="N90" s="398">
        <f>+N89-N88</f>
        <v>16007.242362305347</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TP2008013</v>
      </c>
      <c r="E92" s="75"/>
      <c r="F92" s="75"/>
      <c r="G92" s="75"/>
      <c r="H92" s="75"/>
      <c r="I92" s="75"/>
      <c r="J92" s="75"/>
      <c r="Q92" s="1"/>
      <c r="R92" s="1"/>
      <c r="S92" s="1"/>
      <c r="T92" s="1"/>
      <c r="U92" s="1"/>
    </row>
    <row r="93" spans="1:21" ht="13">
      <c r="C93" s="34" t="s">
        <v>49</v>
      </c>
      <c r="D93" s="355">
        <f>IF(D11=I10,0,D10)</f>
        <v>985777</v>
      </c>
      <c r="E93" s="1" t="s">
        <v>84</v>
      </c>
      <c r="H93" s="2"/>
      <c r="I93" s="2"/>
      <c r="J93" s="36">
        <f>+'OKT.WS.G.BPU.ATRR.True-up'!M16</f>
        <v>2024</v>
      </c>
      <c r="K93" s="33"/>
      <c r="L93" s="239" t="s">
        <v>85</v>
      </c>
      <c r="P93" s="1"/>
      <c r="Q93" s="1"/>
      <c r="R93" s="1"/>
      <c r="S93" s="1"/>
      <c r="T93" s="1"/>
      <c r="U93" s="1"/>
    </row>
    <row r="94" spans="1:21" ht="12.5">
      <c r="C94" s="34" t="s">
        <v>52</v>
      </c>
      <c r="D94" s="85">
        <f>IF(D11=I10,"",D11)</f>
        <v>2010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409">
        <f>IF(D11=I10,"",D12)</f>
        <v>6</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57986.882352941175</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55" si="34">IF(D100=F99,"","IU")</f>
        <v>IU</v>
      </c>
      <c r="C100" s="49">
        <f>IF(D94= "","-",D94)</f>
        <v>2010</v>
      </c>
      <c r="D100" s="368">
        <v>0</v>
      </c>
      <c r="E100" s="370">
        <v>8464.310344827587</v>
      </c>
      <c r="F100" s="372">
        <v>973395.68965517241</v>
      </c>
      <c r="G100" s="403">
        <v>486697.8448275862</v>
      </c>
      <c r="H100" s="403">
        <v>173914.12278230567</v>
      </c>
      <c r="I100" s="403">
        <v>173914.12278230567</v>
      </c>
      <c r="J100" s="53">
        <f t="shared" ref="J100:J131" si="35">+I100-H100</f>
        <v>0</v>
      </c>
      <c r="K100" s="53"/>
      <c r="L100" s="373">
        <f t="shared" ref="L100:L105" si="36">H100</f>
        <v>173914.12278230567</v>
      </c>
      <c r="M100" s="53">
        <f>IF(L100&lt;&gt;0,+H100-L100,0)</f>
        <v>0</v>
      </c>
      <c r="N100" s="373">
        <f t="shared" ref="N100:N105" si="37">I100</f>
        <v>173914.12278230567</v>
      </c>
      <c r="O100" s="52">
        <f t="shared" ref="O100:O131" si="38">IF(N100&lt;&gt;0,+I100-N100,0)</f>
        <v>0</v>
      </c>
      <c r="P100" s="52">
        <f t="shared" ref="P100:P131" si="39">+O100-M100</f>
        <v>0</v>
      </c>
      <c r="Q100" s="1"/>
      <c r="R100" s="1"/>
      <c r="S100" s="1"/>
      <c r="T100" s="1"/>
      <c r="U100" s="1"/>
    </row>
    <row r="101" spans="1:21" ht="12.5">
      <c r="B101" t="str">
        <f t="shared" si="34"/>
        <v/>
      </c>
      <c r="C101" s="49">
        <f>IF(D94="","-",+C100+1)</f>
        <v>2011</v>
      </c>
      <c r="D101" s="368">
        <v>973395.68965517241</v>
      </c>
      <c r="E101" s="370">
        <v>16996.161034482757</v>
      </c>
      <c r="F101" s="372">
        <v>956399.52862068964</v>
      </c>
      <c r="G101" s="372">
        <v>964897.60913793102</v>
      </c>
      <c r="H101" s="370">
        <v>88738.637904978968</v>
      </c>
      <c r="I101" s="371">
        <v>88738.637904978968</v>
      </c>
      <c r="J101" s="53">
        <v>0</v>
      </c>
      <c r="K101" s="53"/>
      <c r="L101" s="373">
        <f t="shared" si="36"/>
        <v>88738.637904978968</v>
      </c>
      <c r="M101" s="53">
        <f t="shared" ref="M101:M131" si="40">IF(L101&lt;&gt;0,+H101-L101,0)</f>
        <v>0</v>
      </c>
      <c r="N101" s="373">
        <f t="shared" si="37"/>
        <v>88738.637904978968</v>
      </c>
      <c r="O101" s="53">
        <f t="shared" si="38"/>
        <v>0</v>
      </c>
      <c r="P101" s="53">
        <f t="shared" si="39"/>
        <v>0</v>
      </c>
      <c r="Q101" s="1"/>
      <c r="R101" s="1"/>
      <c r="S101" s="1"/>
      <c r="T101" s="1"/>
      <c r="U101" s="1"/>
    </row>
    <row r="102" spans="1:21" ht="12.5">
      <c r="B102" t="str">
        <f t="shared" si="34"/>
        <v>IU</v>
      </c>
      <c r="C102" s="49">
        <f>IF(D94="","-",+C101+1)</f>
        <v>2012</v>
      </c>
      <c r="D102" s="368">
        <v>960316.86862068961</v>
      </c>
      <c r="E102" s="370">
        <v>16996.161034482757</v>
      </c>
      <c r="F102" s="372">
        <v>943320.70758620685</v>
      </c>
      <c r="G102" s="372">
        <v>951818.78810344823</v>
      </c>
      <c r="H102" s="370">
        <v>113462.4664066085</v>
      </c>
      <c r="I102" s="371">
        <v>113462.4664066085</v>
      </c>
      <c r="J102" s="53">
        <v>0</v>
      </c>
      <c r="K102" s="53"/>
      <c r="L102" s="373">
        <f t="shared" si="36"/>
        <v>113462.4664066085</v>
      </c>
      <c r="M102" s="53">
        <f t="shared" ref="M102:M107" si="41">IF(L102&lt;&gt;0,+H102-L102,0)</f>
        <v>0</v>
      </c>
      <c r="N102" s="373">
        <f t="shared" si="37"/>
        <v>113462.4664066085</v>
      </c>
      <c r="O102" s="53">
        <f>IF(N102&lt;&gt;0,+I102-N102,0)</f>
        <v>0</v>
      </c>
      <c r="P102" s="53">
        <f>+O102-M102</f>
        <v>0</v>
      </c>
      <c r="Q102" s="1"/>
      <c r="R102" s="1"/>
      <c r="S102" s="1"/>
      <c r="T102" s="1"/>
      <c r="U102" s="1"/>
    </row>
    <row r="103" spans="1:21" ht="12.5">
      <c r="B103" t="str">
        <f t="shared" si="34"/>
        <v/>
      </c>
      <c r="C103" s="49">
        <f>IF(D94="","-",+C102+1)</f>
        <v>2013</v>
      </c>
      <c r="D103" s="368">
        <v>943320.70758620685</v>
      </c>
      <c r="E103" s="370">
        <v>16996.161034482757</v>
      </c>
      <c r="F103" s="372">
        <v>926324.54655172408</v>
      </c>
      <c r="G103" s="372">
        <v>934822.62706896546</v>
      </c>
      <c r="H103" s="370">
        <v>123248.05893507614</v>
      </c>
      <c r="I103" s="371">
        <v>123248.05893507614</v>
      </c>
      <c r="J103" s="53">
        <v>0</v>
      </c>
      <c r="K103" s="53"/>
      <c r="L103" s="373">
        <f t="shared" si="36"/>
        <v>123248.05893507614</v>
      </c>
      <c r="M103" s="53">
        <f t="shared" si="41"/>
        <v>0</v>
      </c>
      <c r="N103" s="373">
        <f t="shared" si="37"/>
        <v>123248.05893507614</v>
      </c>
      <c r="O103" s="53">
        <f>IF(N103&lt;&gt;0,+I103-N103,0)</f>
        <v>0</v>
      </c>
      <c r="P103" s="53">
        <f>+O103-M103</f>
        <v>0</v>
      </c>
      <c r="Q103" s="1"/>
      <c r="R103" s="1"/>
      <c r="S103" s="1"/>
      <c r="T103" s="1"/>
      <c r="U103" s="1"/>
    </row>
    <row r="104" spans="1:21" ht="12.5">
      <c r="B104" t="str">
        <f t="shared" si="34"/>
        <v/>
      </c>
      <c r="C104" s="49">
        <f>IF(D94="","-",+C103+1)</f>
        <v>2014</v>
      </c>
      <c r="D104" s="368">
        <v>926324.54655172408</v>
      </c>
      <c r="E104" s="370">
        <v>16996.161034482757</v>
      </c>
      <c r="F104" s="372">
        <v>909328.38551724132</v>
      </c>
      <c r="G104" s="372">
        <v>917826.4660344827</v>
      </c>
      <c r="H104" s="370">
        <v>115702.36527195803</v>
      </c>
      <c r="I104" s="371">
        <v>115702.36527195803</v>
      </c>
      <c r="J104" s="53">
        <v>0</v>
      </c>
      <c r="K104" s="53"/>
      <c r="L104" s="373">
        <f t="shared" si="36"/>
        <v>115702.36527195803</v>
      </c>
      <c r="M104" s="53">
        <f t="shared" si="41"/>
        <v>0</v>
      </c>
      <c r="N104" s="373">
        <f t="shared" si="37"/>
        <v>115702.36527195803</v>
      </c>
      <c r="O104" s="53">
        <f>IF(N104&lt;&gt;0,+I104-N104,0)</f>
        <v>0</v>
      </c>
      <c r="P104" s="53">
        <f>+O104-M104</f>
        <v>0</v>
      </c>
      <c r="Q104" s="1"/>
      <c r="R104" s="1"/>
      <c r="S104" s="1"/>
      <c r="T104" s="1"/>
      <c r="U104" s="1"/>
    </row>
    <row r="105" spans="1:21" ht="12.5">
      <c r="B105" t="str">
        <f t="shared" si="34"/>
        <v/>
      </c>
      <c r="C105" s="49">
        <f>IF(D94="","-",+C104+1)</f>
        <v>2015</v>
      </c>
      <c r="D105" s="368">
        <v>909328.38551724132</v>
      </c>
      <c r="E105" s="370">
        <v>20537.027916666666</v>
      </c>
      <c r="F105" s="372">
        <v>888791.35760057461</v>
      </c>
      <c r="G105" s="372">
        <v>899059.87155890791</v>
      </c>
      <c r="H105" s="370">
        <v>120628.84968807173</v>
      </c>
      <c r="I105" s="371">
        <v>120628.84968807173</v>
      </c>
      <c r="J105" s="53">
        <f t="shared" si="35"/>
        <v>0</v>
      </c>
      <c r="K105" s="53"/>
      <c r="L105" s="373">
        <f t="shared" si="36"/>
        <v>120628.84968807173</v>
      </c>
      <c r="M105" s="53">
        <f t="shared" si="41"/>
        <v>0</v>
      </c>
      <c r="N105" s="373">
        <f t="shared" si="37"/>
        <v>120628.84968807173</v>
      </c>
      <c r="O105" s="53">
        <f t="shared" si="38"/>
        <v>0</v>
      </c>
      <c r="P105" s="53">
        <f t="shared" si="39"/>
        <v>0</v>
      </c>
      <c r="Q105" s="1"/>
      <c r="R105" s="1"/>
      <c r="S105" s="1"/>
      <c r="T105" s="1"/>
      <c r="U105" s="1"/>
    </row>
    <row r="106" spans="1:21" ht="12.5">
      <c r="B106" t="str">
        <f t="shared" si="34"/>
        <v/>
      </c>
      <c r="C106" s="49">
        <f>IF(D94="","-",+C105+1)</f>
        <v>2016</v>
      </c>
      <c r="D106" s="368">
        <v>888791.35760057461</v>
      </c>
      <c r="E106" s="370">
        <v>19328.967450980392</v>
      </c>
      <c r="F106" s="372">
        <v>869462.39014959417</v>
      </c>
      <c r="G106" s="372">
        <v>879126.87387508433</v>
      </c>
      <c r="H106" s="370">
        <v>114599.47152988262</v>
      </c>
      <c r="I106" s="371">
        <v>114599.47152988262</v>
      </c>
      <c r="J106" s="53">
        <f t="shared" si="35"/>
        <v>0</v>
      </c>
      <c r="K106" s="53"/>
      <c r="L106" s="373">
        <f>H106</f>
        <v>114599.47152988262</v>
      </c>
      <c r="M106" s="53">
        <f t="shared" si="41"/>
        <v>0</v>
      </c>
      <c r="N106" s="373">
        <f>I106</f>
        <v>114599.47152988262</v>
      </c>
      <c r="O106" s="53">
        <f>IF(N106&lt;&gt;0,+I106-N106,0)</f>
        <v>0</v>
      </c>
      <c r="P106" s="53">
        <f>+O106-M106</f>
        <v>0</v>
      </c>
      <c r="Q106" s="1"/>
      <c r="R106" s="1"/>
      <c r="S106" s="1"/>
      <c r="T106" s="1"/>
      <c r="U106" s="1"/>
    </row>
    <row r="107" spans="1:21" ht="12.5">
      <c r="B107" t="str">
        <f t="shared" si="34"/>
        <v/>
      </c>
      <c r="C107" s="49">
        <f>IF(D94="","-",+C106+1)</f>
        <v>2017</v>
      </c>
      <c r="D107" s="368">
        <v>869462.39014959417</v>
      </c>
      <c r="E107" s="370">
        <v>24644.433499999999</v>
      </c>
      <c r="F107" s="372">
        <v>844817.95664959413</v>
      </c>
      <c r="G107" s="372">
        <v>857140.17339959415</v>
      </c>
      <c r="H107" s="370">
        <v>125217.71649626724</v>
      </c>
      <c r="I107" s="371">
        <v>125217.71649626724</v>
      </c>
      <c r="J107" s="53">
        <f t="shared" si="35"/>
        <v>0</v>
      </c>
      <c r="K107" s="53"/>
      <c r="L107" s="373">
        <f>H107</f>
        <v>125217.71649626724</v>
      </c>
      <c r="M107" s="53">
        <f t="shared" si="41"/>
        <v>0</v>
      </c>
      <c r="N107" s="373">
        <f>I107</f>
        <v>125217.71649626724</v>
      </c>
      <c r="O107" s="53">
        <f>IF(N107&lt;&gt;0,+I107-N107,0)</f>
        <v>0</v>
      </c>
      <c r="P107" s="53">
        <f>+O107-M107</f>
        <v>0</v>
      </c>
      <c r="Q107" s="1"/>
      <c r="R107" s="1"/>
      <c r="S107" s="1"/>
      <c r="T107" s="1"/>
      <c r="U107" s="1"/>
    </row>
    <row r="108" spans="1:21" ht="12.5">
      <c r="B108" t="str">
        <f t="shared" si="34"/>
        <v/>
      </c>
      <c r="C108" s="49">
        <f>IF(D94="","-",+C107+1)</f>
        <v>2018</v>
      </c>
      <c r="D108" s="368">
        <v>844817.95664959413</v>
      </c>
      <c r="E108" s="370">
        <v>27382.703888888889</v>
      </c>
      <c r="F108" s="372">
        <v>817435.25276070519</v>
      </c>
      <c r="G108" s="372">
        <v>831126.60470514966</v>
      </c>
      <c r="H108" s="370">
        <v>115118.46379296975</v>
      </c>
      <c r="I108" s="371">
        <v>115118.46379296975</v>
      </c>
      <c r="J108" s="53">
        <f t="shared" si="35"/>
        <v>0</v>
      </c>
      <c r="K108" s="53"/>
      <c r="L108" s="373">
        <f>H108</f>
        <v>115118.46379296975</v>
      </c>
      <c r="M108" s="53">
        <f t="shared" ref="M108" si="42">IF(L108&lt;&gt;0,+H108-L108,0)</f>
        <v>0</v>
      </c>
      <c r="N108" s="373">
        <f>I108</f>
        <v>115118.46379296975</v>
      </c>
      <c r="O108" s="53">
        <f>IF(N108&lt;&gt;0,+I108-N108,0)</f>
        <v>0</v>
      </c>
      <c r="P108" s="53">
        <f>+O108-M108</f>
        <v>0</v>
      </c>
      <c r="Q108" s="1"/>
      <c r="R108" s="1"/>
      <c r="S108" s="1"/>
      <c r="T108" s="1"/>
      <c r="U108" s="1"/>
    </row>
    <row r="109" spans="1:21" ht="12.5">
      <c r="B109" t="str">
        <f t="shared" si="34"/>
        <v/>
      </c>
      <c r="C109" s="49">
        <f>IF(D94="","-",+C108+1)</f>
        <v>2019</v>
      </c>
      <c r="D109" s="368">
        <v>817435.25276070519</v>
      </c>
      <c r="E109" s="370">
        <v>27382.703888888889</v>
      </c>
      <c r="F109" s="372">
        <v>790052.54887181625</v>
      </c>
      <c r="G109" s="372">
        <v>803743.90081626072</v>
      </c>
      <c r="H109" s="370">
        <v>112227.87850750366</v>
      </c>
      <c r="I109" s="371">
        <v>112227.87850750366</v>
      </c>
      <c r="J109" s="53">
        <f t="shared" si="35"/>
        <v>0</v>
      </c>
      <c r="K109" s="53"/>
      <c r="L109" s="373">
        <f>H109</f>
        <v>112227.87850750366</v>
      </c>
      <c r="M109" s="53">
        <f t="shared" ref="M109:M110" si="43">IF(L109&lt;&gt;0,+H109-L109,0)</f>
        <v>0</v>
      </c>
      <c r="N109" s="373">
        <f>I109</f>
        <v>112227.87850750366</v>
      </c>
      <c r="O109" s="53">
        <f>IF(N109&lt;&gt;0,+I109-N109,0)</f>
        <v>0</v>
      </c>
      <c r="P109" s="53">
        <f t="shared" si="39"/>
        <v>0</v>
      </c>
      <c r="Q109" s="1"/>
      <c r="R109" s="1"/>
      <c r="S109" s="1"/>
      <c r="T109" s="1"/>
      <c r="U109" s="1"/>
    </row>
    <row r="110" spans="1:21" ht="12.5">
      <c r="B110" t="str">
        <f t="shared" si="34"/>
        <v/>
      </c>
      <c r="C110" s="49">
        <f>IF(D94="","-",+C109+1)</f>
        <v>2020</v>
      </c>
      <c r="D110" s="368">
        <v>790052.54887181625</v>
      </c>
      <c r="E110" s="370">
        <v>35206.333571428571</v>
      </c>
      <c r="F110" s="372">
        <v>754846.2153003877</v>
      </c>
      <c r="G110" s="372">
        <v>772449.38208610192</v>
      </c>
      <c r="H110" s="370">
        <v>117405.37509665726</v>
      </c>
      <c r="I110" s="371">
        <v>117405.37509665726</v>
      </c>
      <c r="J110" s="53">
        <f t="shared" si="35"/>
        <v>0</v>
      </c>
      <c r="K110" s="53"/>
      <c r="L110" s="373">
        <f>H110</f>
        <v>117405.37509665726</v>
      </c>
      <c r="M110" s="53">
        <f t="shared" si="43"/>
        <v>0</v>
      </c>
      <c r="N110" s="373">
        <f>I110</f>
        <v>117405.37509665726</v>
      </c>
      <c r="O110" s="53">
        <f>IF(N110&lt;&gt;0,+I110-N110,0)</f>
        <v>0</v>
      </c>
      <c r="P110" s="53">
        <f t="shared" si="39"/>
        <v>0</v>
      </c>
      <c r="Q110" s="1"/>
      <c r="R110" s="1"/>
      <c r="S110" s="1"/>
      <c r="T110" s="1"/>
      <c r="U110" s="1"/>
    </row>
    <row r="111" spans="1:21" ht="12.5">
      <c r="B111" t="str">
        <f t="shared" si="34"/>
        <v/>
      </c>
      <c r="C111" s="49">
        <f>IF(D94="","-",+C110+1)</f>
        <v>2021</v>
      </c>
      <c r="D111" s="368">
        <v>754846.2153003877</v>
      </c>
      <c r="E111" s="370">
        <v>39431.0936</v>
      </c>
      <c r="F111" s="372">
        <v>715415.12170038768</v>
      </c>
      <c r="G111" s="372">
        <v>735130.66850038769</v>
      </c>
      <c r="H111" s="370">
        <v>126148.58717460747</v>
      </c>
      <c r="I111" s="371">
        <v>126148.58717460747</v>
      </c>
      <c r="J111" s="53">
        <f t="shared" si="35"/>
        <v>0</v>
      </c>
      <c r="K111" s="53"/>
      <c r="L111" s="373">
        <f t="shared" ref="L111:L114" si="44">H111</f>
        <v>126148.58717460747</v>
      </c>
      <c r="M111" s="53">
        <f t="shared" ref="M111:M114" si="45">IF(L111&lt;&gt;0,+H111-L111,0)</f>
        <v>0</v>
      </c>
      <c r="N111" s="373">
        <f t="shared" ref="N111:N114" si="46">I111</f>
        <v>126148.58717460747</v>
      </c>
      <c r="O111" s="53">
        <f t="shared" ref="O111:O114" si="47">IF(N111&lt;&gt;0,+I111-N111,0)</f>
        <v>0</v>
      </c>
      <c r="P111" s="53">
        <f t="shared" si="39"/>
        <v>0</v>
      </c>
      <c r="Q111" s="1"/>
      <c r="R111" s="1"/>
      <c r="S111" s="1"/>
      <c r="T111" s="1"/>
      <c r="U111" s="1"/>
    </row>
    <row r="112" spans="1:21" ht="12.5">
      <c r="B112" t="str">
        <f t="shared" si="34"/>
        <v/>
      </c>
      <c r="C112" s="49">
        <f>IF(D94="","-",+C111+1)</f>
        <v>2022</v>
      </c>
      <c r="D112" s="368">
        <v>715415.12170038768</v>
      </c>
      <c r="E112" s="370">
        <v>46941.778095238093</v>
      </c>
      <c r="F112" s="372">
        <v>668473.34360514954</v>
      </c>
      <c r="G112" s="372">
        <v>691944.23265276861</v>
      </c>
      <c r="H112" s="370">
        <v>126491.84981530069</v>
      </c>
      <c r="I112" s="371">
        <v>126491.84981530069</v>
      </c>
      <c r="J112" s="53">
        <f t="shared" si="35"/>
        <v>0</v>
      </c>
      <c r="K112" s="53"/>
      <c r="L112" s="373">
        <f t="shared" si="44"/>
        <v>126491.84981530069</v>
      </c>
      <c r="M112" s="53">
        <f t="shared" si="45"/>
        <v>0</v>
      </c>
      <c r="N112" s="373">
        <f t="shared" si="46"/>
        <v>126491.84981530069</v>
      </c>
      <c r="O112" s="53">
        <f t="shared" si="47"/>
        <v>0</v>
      </c>
      <c r="P112" s="53">
        <f t="shared" si="39"/>
        <v>0</v>
      </c>
      <c r="Q112" s="1"/>
      <c r="R112" s="1"/>
      <c r="S112" s="1"/>
      <c r="T112" s="1"/>
      <c r="U112" s="1"/>
    </row>
    <row r="113" spans="2:21" ht="12.5">
      <c r="B113" t="str">
        <f t="shared" si="34"/>
        <v>IU</v>
      </c>
      <c r="C113" s="49">
        <f>IF(D94="","-",+C112+1)</f>
        <v>2023</v>
      </c>
      <c r="D113" s="368">
        <v>668473.00360514992</v>
      </c>
      <c r="E113" s="370">
        <v>51883</v>
      </c>
      <c r="F113" s="372">
        <v>616590.00360514992</v>
      </c>
      <c r="G113" s="372">
        <v>642531.50360514992</v>
      </c>
      <c r="H113" s="370">
        <v>122326.40179536593</v>
      </c>
      <c r="I113" s="371">
        <v>122326.40179536593</v>
      </c>
      <c r="J113" s="53">
        <f t="shared" si="35"/>
        <v>0</v>
      </c>
      <c r="K113" s="53"/>
      <c r="L113" s="373">
        <f t="shared" si="44"/>
        <v>122326.40179536593</v>
      </c>
      <c r="M113" s="53">
        <f t="shared" si="45"/>
        <v>0</v>
      </c>
      <c r="N113" s="373">
        <f t="shared" si="46"/>
        <v>122326.40179536593</v>
      </c>
      <c r="O113" s="53">
        <f t="shared" si="47"/>
        <v>0</v>
      </c>
      <c r="P113" s="53">
        <f t="shared" si="39"/>
        <v>0</v>
      </c>
      <c r="Q113" s="1"/>
      <c r="R113" s="1"/>
      <c r="S113" s="1"/>
      <c r="T113" s="1"/>
      <c r="U113" s="1"/>
    </row>
    <row r="114" spans="2:21" ht="12.5">
      <c r="B114" t="str">
        <f t="shared" si="34"/>
        <v/>
      </c>
      <c r="C114" s="49">
        <f>IF(D94="","-",+C113+1)</f>
        <v>2024</v>
      </c>
      <c r="D114" s="368">
        <v>616590.00360514992</v>
      </c>
      <c r="E114" s="370">
        <v>57986.882352941175</v>
      </c>
      <c r="F114" s="372">
        <v>558603.12125220872</v>
      </c>
      <c r="G114" s="372">
        <v>587596.56242867932</v>
      </c>
      <c r="H114" s="370">
        <v>123048.63228040433</v>
      </c>
      <c r="I114" s="371">
        <v>123048.63228040433</v>
      </c>
      <c r="J114" s="53">
        <f t="shared" si="35"/>
        <v>0</v>
      </c>
      <c r="K114" s="53"/>
      <c r="L114" s="373">
        <f t="shared" si="44"/>
        <v>123048.63228040433</v>
      </c>
      <c r="M114" s="53">
        <f t="shared" si="45"/>
        <v>0</v>
      </c>
      <c r="N114" s="373">
        <f t="shared" si="46"/>
        <v>123048.63228040433</v>
      </c>
      <c r="O114" s="53">
        <f t="shared" si="47"/>
        <v>0</v>
      </c>
      <c r="P114" s="53">
        <f t="shared" si="39"/>
        <v>0</v>
      </c>
      <c r="Q114" s="1"/>
      <c r="R114" s="1"/>
      <c r="S114" s="1"/>
      <c r="T114" s="1"/>
      <c r="U114" s="1"/>
    </row>
    <row r="115" spans="2:21" ht="12.5">
      <c r="B115" t="str">
        <f t="shared" si="34"/>
        <v/>
      </c>
      <c r="C115" s="49">
        <f>IF(D94="","-",+C114+1)</f>
        <v>2025</v>
      </c>
      <c r="D115" s="11">
        <f>IF(F114+SUM(E$100:E114)=D$93,F114,D$93-SUM(E$100:E114))</f>
        <v>558603.12125220872</v>
      </c>
      <c r="E115" s="374">
        <f>IF(+J97&lt;F114,J97,D115)</f>
        <v>57986.882352941175</v>
      </c>
      <c r="F115" s="54">
        <f t="shared" ref="F115:F131" si="48">+D115-E115</f>
        <v>500616.23889926751</v>
      </c>
      <c r="G115" s="54">
        <f t="shared" ref="G115:G131" si="49">+(F115+D115)/2</f>
        <v>529609.68007573811</v>
      </c>
      <c r="H115" s="385">
        <f t="shared" ref="H115:H155" si="50">+J$95*G115+E115</f>
        <v>116628.02283516407</v>
      </c>
      <c r="I115" s="404">
        <f t="shared" ref="I115:I155" si="51">+J$96*G115+E115</f>
        <v>116628.02283516407</v>
      </c>
      <c r="J115" s="53">
        <f t="shared" si="35"/>
        <v>0</v>
      </c>
      <c r="K115" s="53"/>
      <c r="L115" s="112"/>
      <c r="M115" s="53">
        <f t="shared" si="40"/>
        <v>0</v>
      </c>
      <c r="N115" s="112"/>
      <c r="O115" s="53">
        <f t="shared" si="38"/>
        <v>0</v>
      </c>
      <c r="P115" s="53">
        <f t="shared" si="39"/>
        <v>0</v>
      </c>
      <c r="Q115" s="1"/>
      <c r="R115" s="1"/>
      <c r="S115" s="1"/>
      <c r="T115" s="1"/>
      <c r="U115" s="1"/>
    </row>
    <row r="116" spans="2:21" ht="12.5">
      <c r="B116" t="str">
        <f t="shared" si="34"/>
        <v/>
      </c>
      <c r="C116" s="49">
        <f>IF(D94="","-",+C115+1)</f>
        <v>2026</v>
      </c>
      <c r="D116" s="11">
        <f>IF(F115+SUM(E$100:E115)=D$93,F115,D$93-SUM(E$100:E115))</f>
        <v>500616.23889926751</v>
      </c>
      <c r="E116" s="374">
        <f>IF(+J97&lt;F115,J97,D116)</f>
        <v>57986.882352941175</v>
      </c>
      <c r="F116" s="54">
        <f t="shared" si="48"/>
        <v>442629.35654632631</v>
      </c>
      <c r="G116" s="54">
        <f t="shared" si="49"/>
        <v>471622.79772279691</v>
      </c>
      <c r="H116" s="385">
        <f t="shared" si="50"/>
        <v>110207.41338992381</v>
      </c>
      <c r="I116" s="404">
        <f t="shared" si="51"/>
        <v>110207.41338992381</v>
      </c>
      <c r="J116" s="53">
        <f t="shared" si="35"/>
        <v>0</v>
      </c>
      <c r="K116" s="53"/>
      <c r="L116" s="112"/>
      <c r="M116" s="53">
        <f t="shared" si="40"/>
        <v>0</v>
      </c>
      <c r="N116" s="112"/>
      <c r="O116" s="53">
        <f t="shared" si="38"/>
        <v>0</v>
      </c>
      <c r="P116" s="53">
        <f t="shared" si="39"/>
        <v>0</v>
      </c>
      <c r="Q116" s="1"/>
      <c r="R116" s="1"/>
      <c r="S116" s="1"/>
      <c r="T116" s="1"/>
      <c r="U116" s="1"/>
    </row>
    <row r="117" spans="2:21" ht="12.5">
      <c r="B117" t="str">
        <f t="shared" si="34"/>
        <v/>
      </c>
      <c r="C117" s="49">
        <f>IF(D94="","-",+C116+1)</f>
        <v>2027</v>
      </c>
      <c r="D117" s="11">
        <f>IF(F116+SUM(E$100:E116)=D$93,F116,D$93-SUM(E$100:E116))</f>
        <v>442629.35654632631</v>
      </c>
      <c r="E117" s="374">
        <f>IF(+J97&lt;F116,J97,D117)</f>
        <v>57986.882352941175</v>
      </c>
      <c r="F117" s="54">
        <f t="shared" si="48"/>
        <v>384642.4741933851</v>
      </c>
      <c r="G117" s="54">
        <f t="shared" si="49"/>
        <v>413635.91536985571</v>
      </c>
      <c r="H117" s="385">
        <f t="shared" si="50"/>
        <v>103786.80394468355</v>
      </c>
      <c r="I117" s="404">
        <f t="shared" si="51"/>
        <v>103786.80394468355</v>
      </c>
      <c r="J117" s="53">
        <f t="shared" si="35"/>
        <v>0</v>
      </c>
      <c r="K117" s="53"/>
      <c r="L117" s="112"/>
      <c r="M117" s="53">
        <f t="shared" si="40"/>
        <v>0</v>
      </c>
      <c r="N117" s="112"/>
      <c r="O117" s="53">
        <f t="shared" si="38"/>
        <v>0</v>
      </c>
      <c r="P117" s="53">
        <f t="shared" si="39"/>
        <v>0</v>
      </c>
      <c r="Q117" s="1"/>
      <c r="R117" s="1"/>
      <c r="S117" s="1"/>
      <c r="T117" s="1"/>
      <c r="U117" s="1"/>
    </row>
    <row r="118" spans="2:21" ht="12.5">
      <c r="B118" t="str">
        <f t="shared" si="34"/>
        <v/>
      </c>
      <c r="C118" s="49">
        <f>IF(D94="","-",+C117+1)</f>
        <v>2028</v>
      </c>
      <c r="D118" s="11">
        <f>IF(F117+SUM(E$100:E117)=D$93,F117,D$93-SUM(E$100:E117))</f>
        <v>384642.4741933851</v>
      </c>
      <c r="E118" s="374">
        <f>IF(+J97&lt;F117,J97,D118)</f>
        <v>57986.882352941175</v>
      </c>
      <c r="F118" s="54">
        <f t="shared" si="48"/>
        <v>326655.5918404439</v>
      </c>
      <c r="G118" s="54">
        <f t="shared" si="49"/>
        <v>355649.0330169145</v>
      </c>
      <c r="H118" s="385">
        <f t="shared" si="50"/>
        <v>97366.194499443285</v>
      </c>
      <c r="I118" s="404">
        <f t="shared" si="51"/>
        <v>97366.194499443285</v>
      </c>
      <c r="J118" s="53">
        <f t="shared" si="35"/>
        <v>0</v>
      </c>
      <c r="K118" s="53"/>
      <c r="L118" s="112"/>
      <c r="M118" s="53">
        <f t="shared" si="40"/>
        <v>0</v>
      </c>
      <c r="N118" s="112"/>
      <c r="O118" s="53">
        <f t="shared" si="38"/>
        <v>0</v>
      </c>
      <c r="P118" s="53">
        <f t="shared" si="39"/>
        <v>0</v>
      </c>
      <c r="Q118" s="1"/>
      <c r="R118" s="1"/>
      <c r="S118" s="1"/>
      <c r="T118" s="1"/>
      <c r="U118" s="1"/>
    </row>
    <row r="119" spans="2:21" ht="12.5">
      <c r="B119" t="str">
        <f t="shared" si="34"/>
        <v/>
      </c>
      <c r="C119" s="49">
        <f>IF(D94="","-",+C118+1)</f>
        <v>2029</v>
      </c>
      <c r="D119" s="11">
        <f>IF(F118+SUM(E$100:E118)=D$93,F118,D$93-SUM(E$100:E118))</f>
        <v>326655.5918404439</v>
      </c>
      <c r="E119" s="374">
        <f>IF(+J97&lt;F118,J97,D119)</f>
        <v>57986.882352941175</v>
      </c>
      <c r="F119" s="54">
        <f t="shared" si="48"/>
        <v>268668.7094875027</v>
      </c>
      <c r="G119" s="54">
        <f t="shared" si="49"/>
        <v>297662.1506639733</v>
      </c>
      <c r="H119" s="385">
        <f t="shared" si="50"/>
        <v>90945.585054203024</v>
      </c>
      <c r="I119" s="404">
        <f t="shared" si="51"/>
        <v>90945.585054203024</v>
      </c>
      <c r="J119" s="53">
        <f t="shared" si="35"/>
        <v>0</v>
      </c>
      <c r="K119" s="53"/>
      <c r="L119" s="112"/>
      <c r="M119" s="53">
        <f t="shared" si="40"/>
        <v>0</v>
      </c>
      <c r="N119" s="112"/>
      <c r="O119" s="53">
        <f t="shared" si="38"/>
        <v>0</v>
      </c>
      <c r="P119" s="53">
        <f t="shared" si="39"/>
        <v>0</v>
      </c>
      <c r="Q119" s="1"/>
      <c r="R119" s="1"/>
      <c r="S119" s="1"/>
      <c r="T119" s="1"/>
      <c r="U119" s="1"/>
    </row>
    <row r="120" spans="2:21" ht="12.5">
      <c r="B120" t="str">
        <f t="shared" si="34"/>
        <v/>
      </c>
      <c r="C120" s="49">
        <f>IF(D94="","-",+C119+1)</f>
        <v>2030</v>
      </c>
      <c r="D120" s="11">
        <f>IF(F119+SUM(E$100:E119)=D$93,F119,D$93-SUM(E$100:E119))</f>
        <v>268668.7094875027</v>
      </c>
      <c r="E120" s="374">
        <f>IF(+J97&lt;F119,J97,D120)</f>
        <v>57986.882352941175</v>
      </c>
      <c r="F120" s="54">
        <f t="shared" si="48"/>
        <v>210681.82713456152</v>
      </c>
      <c r="G120" s="54">
        <f t="shared" si="49"/>
        <v>239675.26831103209</v>
      </c>
      <c r="H120" s="385">
        <f t="shared" si="50"/>
        <v>84524.975608962763</v>
      </c>
      <c r="I120" s="404">
        <f t="shared" si="51"/>
        <v>84524.975608962763</v>
      </c>
      <c r="J120" s="53">
        <f t="shared" si="35"/>
        <v>0</v>
      </c>
      <c r="K120" s="53"/>
      <c r="L120" s="112"/>
      <c r="M120" s="53">
        <f t="shared" si="40"/>
        <v>0</v>
      </c>
      <c r="N120" s="112"/>
      <c r="O120" s="53">
        <f t="shared" si="38"/>
        <v>0</v>
      </c>
      <c r="P120" s="53">
        <f t="shared" si="39"/>
        <v>0</v>
      </c>
      <c r="Q120" s="1"/>
      <c r="R120" s="1"/>
      <c r="S120" s="1"/>
      <c r="T120" s="1"/>
      <c r="U120" s="1"/>
    </row>
    <row r="121" spans="2:21" ht="12.5">
      <c r="B121" t="str">
        <f t="shared" si="34"/>
        <v/>
      </c>
      <c r="C121" s="49">
        <f>IF(D94="","-",+C120+1)</f>
        <v>2031</v>
      </c>
      <c r="D121" s="11">
        <f>IF(F120+SUM(E$100:E120)=D$93,F120,D$93-SUM(E$100:E120))</f>
        <v>210681.82713456152</v>
      </c>
      <c r="E121" s="374">
        <f>IF(+J97&lt;F120,J97,D121)</f>
        <v>57986.882352941175</v>
      </c>
      <c r="F121" s="54">
        <f t="shared" si="48"/>
        <v>152694.94478162035</v>
      </c>
      <c r="G121" s="54">
        <f t="shared" si="49"/>
        <v>181688.38595809095</v>
      </c>
      <c r="H121" s="385">
        <f t="shared" si="50"/>
        <v>78104.366163722516</v>
      </c>
      <c r="I121" s="404">
        <f t="shared" si="51"/>
        <v>78104.366163722516</v>
      </c>
      <c r="J121" s="53">
        <f t="shared" si="35"/>
        <v>0</v>
      </c>
      <c r="K121" s="53"/>
      <c r="L121" s="112"/>
      <c r="M121" s="53">
        <f t="shared" si="40"/>
        <v>0</v>
      </c>
      <c r="N121" s="112"/>
      <c r="O121" s="53">
        <f t="shared" si="38"/>
        <v>0</v>
      </c>
      <c r="P121" s="53">
        <f t="shared" si="39"/>
        <v>0</v>
      </c>
      <c r="Q121" s="1"/>
      <c r="R121" s="1"/>
      <c r="S121" s="1"/>
      <c r="T121" s="1"/>
      <c r="U121" s="1"/>
    </row>
    <row r="122" spans="2:21" ht="12.5">
      <c r="B122" t="str">
        <f t="shared" si="34"/>
        <v/>
      </c>
      <c r="C122" s="49">
        <f>IF(D94="","-",+C121+1)</f>
        <v>2032</v>
      </c>
      <c r="D122" s="11">
        <f>IF(F121+SUM(E$100:E121)=D$93,F121,D$93-SUM(E$100:E121))</f>
        <v>152694.94478162035</v>
      </c>
      <c r="E122" s="374">
        <f>IF(+J97&lt;F121,J97,D122)</f>
        <v>57986.882352941175</v>
      </c>
      <c r="F122" s="54">
        <f t="shared" si="48"/>
        <v>94708.062428679172</v>
      </c>
      <c r="G122" s="54">
        <f t="shared" si="49"/>
        <v>123701.50360514976</v>
      </c>
      <c r="H122" s="385">
        <f t="shared" si="50"/>
        <v>71683.756718482255</v>
      </c>
      <c r="I122" s="404">
        <f t="shared" si="51"/>
        <v>71683.756718482255</v>
      </c>
      <c r="J122" s="53">
        <f t="shared" si="35"/>
        <v>0</v>
      </c>
      <c r="K122" s="53"/>
      <c r="L122" s="112"/>
      <c r="M122" s="53">
        <f t="shared" si="40"/>
        <v>0</v>
      </c>
      <c r="N122" s="112"/>
      <c r="O122" s="53">
        <f t="shared" si="38"/>
        <v>0</v>
      </c>
      <c r="P122" s="53">
        <f t="shared" si="39"/>
        <v>0</v>
      </c>
      <c r="Q122" s="1"/>
      <c r="R122" s="1"/>
      <c r="S122" s="1"/>
      <c r="T122" s="1"/>
      <c r="U122" s="1"/>
    </row>
    <row r="123" spans="2:21" ht="12.5">
      <c r="B123" t="str">
        <f t="shared" si="34"/>
        <v/>
      </c>
      <c r="C123" s="49">
        <f>IF(D94="","-",+C122+1)</f>
        <v>2033</v>
      </c>
      <c r="D123" s="11">
        <f>IF(F122+SUM(E$100:E122)=D$93,F122,D$93-SUM(E$100:E122))</f>
        <v>94708.062428679172</v>
      </c>
      <c r="E123" s="374">
        <f>IF(+J97&lt;F122,J97,D123)</f>
        <v>57986.882352941175</v>
      </c>
      <c r="F123" s="54">
        <f t="shared" si="48"/>
        <v>36721.180075737997</v>
      </c>
      <c r="G123" s="54">
        <f t="shared" si="49"/>
        <v>65714.621252208584</v>
      </c>
      <c r="H123" s="385">
        <f t="shared" si="50"/>
        <v>65263.147273241993</v>
      </c>
      <c r="I123" s="404">
        <f t="shared" si="51"/>
        <v>65263.147273241993</v>
      </c>
      <c r="J123" s="53">
        <f t="shared" si="35"/>
        <v>0</v>
      </c>
      <c r="K123" s="53"/>
      <c r="L123" s="112"/>
      <c r="M123" s="53">
        <f t="shared" si="40"/>
        <v>0</v>
      </c>
      <c r="N123" s="112"/>
      <c r="O123" s="53">
        <f t="shared" si="38"/>
        <v>0</v>
      </c>
      <c r="P123" s="53">
        <f t="shared" si="39"/>
        <v>0</v>
      </c>
      <c r="Q123" s="1"/>
      <c r="R123" s="1"/>
      <c r="S123" s="1"/>
      <c r="T123" s="1"/>
      <c r="U123" s="1"/>
    </row>
    <row r="124" spans="2:21" ht="12.5">
      <c r="B124" t="str">
        <f t="shared" si="34"/>
        <v/>
      </c>
      <c r="C124" s="49">
        <f>IF(D94="","-",+C123+1)</f>
        <v>2034</v>
      </c>
      <c r="D124" s="11">
        <f>IF(F123+SUM(E$100:E123)=D$93,F123,D$93-SUM(E$100:E123))</f>
        <v>36721.180075737997</v>
      </c>
      <c r="E124" s="374">
        <f>IF(+J97&lt;F123,J97,D124)</f>
        <v>36721.180075737997</v>
      </c>
      <c r="F124" s="54">
        <f t="shared" si="48"/>
        <v>0</v>
      </c>
      <c r="G124" s="54">
        <f t="shared" si="49"/>
        <v>18360.590037868998</v>
      </c>
      <c r="H124" s="385">
        <f t="shared" si="50"/>
        <v>38754.160174578341</v>
      </c>
      <c r="I124" s="404">
        <f t="shared" si="51"/>
        <v>38754.160174578341</v>
      </c>
      <c r="J124" s="53">
        <f t="shared" si="35"/>
        <v>0</v>
      </c>
      <c r="K124" s="53"/>
      <c r="L124" s="112"/>
      <c r="M124" s="53">
        <f t="shared" si="40"/>
        <v>0</v>
      </c>
      <c r="N124" s="112"/>
      <c r="O124" s="53">
        <f t="shared" si="38"/>
        <v>0</v>
      </c>
      <c r="P124" s="53">
        <f t="shared" si="39"/>
        <v>0</v>
      </c>
      <c r="Q124" s="1"/>
      <c r="R124" s="1"/>
      <c r="S124" s="1"/>
      <c r="T124" s="1"/>
      <c r="U124" s="1"/>
    </row>
    <row r="125" spans="2:21" ht="12.5">
      <c r="B125" t="str">
        <f t="shared" si="34"/>
        <v/>
      </c>
      <c r="C125" s="49">
        <f>IF(D94="","-",+C124+1)</f>
        <v>2035</v>
      </c>
      <c r="D125" s="11">
        <f>IF(F124+SUM(E$100:E124)=D$93,F124,D$93-SUM(E$100:E124))</f>
        <v>0</v>
      </c>
      <c r="E125" s="374">
        <f>IF(+J97&lt;F124,J97,D125)</f>
        <v>0</v>
      </c>
      <c r="F125" s="54">
        <f t="shared" si="48"/>
        <v>0</v>
      </c>
      <c r="G125" s="54">
        <f t="shared" si="49"/>
        <v>0</v>
      </c>
      <c r="H125" s="385">
        <f t="shared" si="50"/>
        <v>0</v>
      </c>
      <c r="I125" s="404">
        <f t="shared" si="51"/>
        <v>0</v>
      </c>
      <c r="J125" s="53">
        <f t="shared" si="35"/>
        <v>0</v>
      </c>
      <c r="K125" s="53"/>
      <c r="L125" s="112"/>
      <c r="M125" s="53">
        <f t="shared" si="40"/>
        <v>0</v>
      </c>
      <c r="N125" s="112"/>
      <c r="O125" s="53">
        <f t="shared" si="38"/>
        <v>0</v>
      </c>
      <c r="P125" s="53">
        <f t="shared" si="39"/>
        <v>0</v>
      </c>
      <c r="Q125" s="1"/>
      <c r="R125" s="1"/>
      <c r="S125" s="1"/>
      <c r="T125" s="1"/>
      <c r="U125" s="1"/>
    </row>
    <row r="126" spans="2:21" ht="12.5">
      <c r="B126" t="str">
        <f t="shared" si="34"/>
        <v/>
      </c>
      <c r="C126" s="49">
        <f>IF(D94="","-",+C125+1)</f>
        <v>2036</v>
      </c>
      <c r="D126" s="11">
        <f>IF(F125+SUM(E$100:E125)=D$93,F125,D$93-SUM(E$100:E125))</f>
        <v>0</v>
      </c>
      <c r="E126" s="374">
        <f>IF(+J97&lt;F125,J97,D126)</f>
        <v>0</v>
      </c>
      <c r="F126" s="54">
        <f t="shared" si="48"/>
        <v>0</v>
      </c>
      <c r="G126" s="54">
        <f t="shared" si="49"/>
        <v>0</v>
      </c>
      <c r="H126" s="385">
        <f t="shared" si="50"/>
        <v>0</v>
      </c>
      <c r="I126" s="404">
        <f t="shared" si="51"/>
        <v>0</v>
      </c>
      <c r="J126" s="53">
        <f t="shared" si="35"/>
        <v>0</v>
      </c>
      <c r="K126" s="53"/>
      <c r="L126" s="112"/>
      <c r="M126" s="53">
        <f t="shared" si="40"/>
        <v>0</v>
      </c>
      <c r="N126" s="112"/>
      <c r="O126" s="53">
        <f t="shared" si="38"/>
        <v>0</v>
      </c>
      <c r="P126" s="53">
        <f t="shared" si="39"/>
        <v>0</v>
      </c>
      <c r="Q126" s="1"/>
      <c r="R126" s="1"/>
      <c r="S126" s="1"/>
      <c r="T126" s="1"/>
      <c r="U126" s="1"/>
    </row>
    <row r="127" spans="2:21" ht="12.5">
      <c r="B127" t="str">
        <f t="shared" si="34"/>
        <v/>
      </c>
      <c r="C127" s="49">
        <f>IF(D94="","-",+C126+1)</f>
        <v>2037</v>
      </c>
      <c r="D127" s="11">
        <f>IF(F126+SUM(E$100:E126)=D$93,F126,D$93-SUM(E$100:E126))</f>
        <v>0</v>
      </c>
      <c r="E127" s="374">
        <f>IF(+J97&lt;F126,J97,D127)</f>
        <v>0</v>
      </c>
      <c r="F127" s="54">
        <f t="shared" si="48"/>
        <v>0</v>
      </c>
      <c r="G127" s="54">
        <f t="shared" si="49"/>
        <v>0</v>
      </c>
      <c r="H127" s="385">
        <f t="shared" si="50"/>
        <v>0</v>
      </c>
      <c r="I127" s="404">
        <f t="shared" si="51"/>
        <v>0</v>
      </c>
      <c r="J127" s="53">
        <f t="shared" si="35"/>
        <v>0</v>
      </c>
      <c r="K127" s="53"/>
      <c r="L127" s="112"/>
      <c r="M127" s="53">
        <f t="shared" si="40"/>
        <v>0</v>
      </c>
      <c r="N127" s="112"/>
      <c r="O127" s="53">
        <f t="shared" si="38"/>
        <v>0</v>
      </c>
      <c r="P127" s="53">
        <f t="shared" si="39"/>
        <v>0</v>
      </c>
      <c r="Q127" s="1"/>
      <c r="R127" s="1"/>
      <c r="S127" s="1"/>
      <c r="T127" s="1"/>
      <c r="U127" s="1"/>
    </row>
    <row r="128" spans="2:21" ht="12.5">
      <c r="B128" t="str">
        <f t="shared" si="34"/>
        <v/>
      </c>
      <c r="C128" s="49">
        <f>IF(D94="","-",+C127+1)</f>
        <v>2038</v>
      </c>
      <c r="D128" s="11">
        <f>IF(F127+SUM(E$100:E127)=D$93,F127,D$93-SUM(E$100:E127))</f>
        <v>0</v>
      </c>
      <c r="E128" s="374">
        <f>IF(+J97&lt;F127,J97,D128)</f>
        <v>0</v>
      </c>
      <c r="F128" s="54">
        <f t="shared" si="48"/>
        <v>0</v>
      </c>
      <c r="G128" s="54">
        <f t="shared" si="49"/>
        <v>0</v>
      </c>
      <c r="H128" s="385">
        <f t="shared" si="50"/>
        <v>0</v>
      </c>
      <c r="I128" s="404">
        <f t="shared" si="51"/>
        <v>0</v>
      </c>
      <c r="J128" s="53">
        <f t="shared" si="35"/>
        <v>0</v>
      </c>
      <c r="K128" s="53"/>
      <c r="L128" s="112"/>
      <c r="M128" s="53">
        <f t="shared" si="40"/>
        <v>0</v>
      </c>
      <c r="N128" s="112"/>
      <c r="O128" s="53">
        <f t="shared" si="38"/>
        <v>0</v>
      </c>
      <c r="P128" s="53">
        <f t="shared" si="39"/>
        <v>0</v>
      </c>
      <c r="Q128" s="1"/>
      <c r="R128" s="1"/>
      <c r="S128" s="1"/>
      <c r="T128" s="1"/>
      <c r="U128" s="1"/>
    </row>
    <row r="129" spans="2:21" ht="12.5">
      <c r="B129" t="str">
        <f t="shared" si="34"/>
        <v/>
      </c>
      <c r="C129" s="49">
        <f>IF(D94="","-",+C128+1)</f>
        <v>2039</v>
      </c>
      <c r="D129" s="11">
        <f>IF(F128+SUM(E$100:E128)=D$93,F128,D$93-SUM(E$100:E128))</f>
        <v>0</v>
      </c>
      <c r="E129" s="374">
        <f>IF(+J97&lt;F128,J97,D129)</f>
        <v>0</v>
      </c>
      <c r="F129" s="54">
        <f t="shared" si="48"/>
        <v>0</v>
      </c>
      <c r="G129" s="54">
        <f t="shared" si="49"/>
        <v>0</v>
      </c>
      <c r="H129" s="385">
        <f t="shared" si="50"/>
        <v>0</v>
      </c>
      <c r="I129" s="404">
        <f t="shared" si="51"/>
        <v>0</v>
      </c>
      <c r="J129" s="53">
        <f t="shared" si="35"/>
        <v>0</v>
      </c>
      <c r="K129" s="53"/>
      <c r="L129" s="112"/>
      <c r="M129" s="53">
        <f t="shared" si="40"/>
        <v>0</v>
      </c>
      <c r="N129" s="112"/>
      <c r="O129" s="53">
        <f t="shared" si="38"/>
        <v>0</v>
      </c>
      <c r="P129" s="53">
        <f t="shared" si="39"/>
        <v>0</v>
      </c>
      <c r="Q129" s="1"/>
      <c r="R129" s="1"/>
      <c r="S129" s="1"/>
      <c r="T129" s="1"/>
      <c r="U129" s="1"/>
    </row>
    <row r="130" spans="2:21" ht="12.5">
      <c r="B130" t="str">
        <f t="shared" si="34"/>
        <v/>
      </c>
      <c r="C130" s="49">
        <f>IF(D94="","-",+C129+1)</f>
        <v>2040</v>
      </c>
      <c r="D130" s="11">
        <f>IF(F129+SUM(E$100:E129)=D$93,F129,D$93-SUM(E$100:E129))</f>
        <v>0</v>
      </c>
      <c r="E130" s="374">
        <f>IF(+J97&lt;F129,J97,D130)</f>
        <v>0</v>
      </c>
      <c r="F130" s="54">
        <f t="shared" si="48"/>
        <v>0</v>
      </c>
      <c r="G130" s="54">
        <f t="shared" si="49"/>
        <v>0</v>
      </c>
      <c r="H130" s="385">
        <f t="shared" si="50"/>
        <v>0</v>
      </c>
      <c r="I130" s="404">
        <f t="shared" si="51"/>
        <v>0</v>
      </c>
      <c r="J130" s="53">
        <f t="shared" si="35"/>
        <v>0</v>
      </c>
      <c r="K130" s="53"/>
      <c r="L130" s="112"/>
      <c r="M130" s="53">
        <f t="shared" si="40"/>
        <v>0</v>
      </c>
      <c r="N130" s="112"/>
      <c r="O130" s="53">
        <f t="shared" si="38"/>
        <v>0</v>
      </c>
      <c r="P130" s="53">
        <f t="shared" si="39"/>
        <v>0</v>
      </c>
      <c r="Q130" s="1"/>
      <c r="R130" s="1"/>
      <c r="S130" s="1"/>
      <c r="T130" s="1"/>
      <c r="U130" s="1"/>
    </row>
    <row r="131" spans="2:21" ht="12.5">
      <c r="B131" t="str">
        <f t="shared" si="34"/>
        <v/>
      </c>
      <c r="C131" s="49">
        <f>IF(D94="","-",+C130+1)</f>
        <v>2041</v>
      </c>
      <c r="D131" s="11">
        <f>IF(F130+SUM(E$100:E130)=D$93,F130,D$93-SUM(E$100:E130))</f>
        <v>0</v>
      </c>
      <c r="E131" s="374">
        <f>IF(+J97&lt;F130,J97,D131)</f>
        <v>0</v>
      </c>
      <c r="F131" s="54">
        <f t="shared" si="48"/>
        <v>0</v>
      </c>
      <c r="G131" s="54">
        <f t="shared" si="49"/>
        <v>0</v>
      </c>
      <c r="H131" s="385">
        <f t="shared" si="50"/>
        <v>0</v>
      </c>
      <c r="I131" s="404">
        <f t="shared" si="51"/>
        <v>0</v>
      </c>
      <c r="J131" s="53">
        <f t="shared" si="35"/>
        <v>0</v>
      </c>
      <c r="K131" s="53"/>
      <c r="L131" s="112"/>
      <c r="M131" s="53">
        <f t="shared" si="40"/>
        <v>0</v>
      </c>
      <c r="N131" s="112"/>
      <c r="O131" s="53">
        <f t="shared" si="38"/>
        <v>0</v>
      </c>
      <c r="P131" s="53">
        <f t="shared" si="39"/>
        <v>0</v>
      </c>
      <c r="Q131" s="1"/>
      <c r="R131" s="1"/>
      <c r="S131" s="1"/>
      <c r="T131" s="1"/>
      <c r="U131" s="1"/>
    </row>
    <row r="132" spans="2:21" ht="12.5">
      <c r="B132" t="str">
        <f t="shared" si="34"/>
        <v/>
      </c>
      <c r="C132" s="49">
        <f>IF(D94="","-",+C131+1)</f>
        <v>2042</v>
      </c>
      <c r="D132" s="11">
        <f>IF(F131+SUM(E$100:E131)=D$93,F131,D$93-SUM(E$100:E131))</f>
        <v>0</v>
      </c>
      <c r="E132" s="374">
        <f>IF(+J97&lt;F131,J97,D132)</f>
        <v>0</v>
      </c>
      <c r="F132" s="54">
        <f t="shared" ref="F132:F155" si="52">+D132-E132</f>
        <v>0</v>
      </c>
      <c r="G132" s="54">
        <f t="shared" ref="G132:G155" si="53">+(F132+D132)/2</f>
        <v>0</v>
      </c>
      <c r="H132" s="385">
        <f t="shared" si="50"/>
        <v>0</v>
      </c>
      <c r="I132" s="404">
        <f t="shared" si="51"/>
        <v>0</v>
      </c>
      <c r="J132" s="53">
        <f t="shared" ref="J132:J155" si="54">+I132-H132</f>
        <v>0</v>
      </c>
      <c r="K132" s="53"/>
      <c r="L132" s="112"/>
      <c r="M132" s="53">
        <f t="shared" ref="M132:M155" si="55">IF(L132&lt;&gt;0,+H132-L132,0)</f>
        <v>0</v>
      </c>
      <c r="N132" s="112"/>
      <c r="O132" s="53">
        <f t="shared" ref="O132:O155" si="56">IF(N132&lt;&gt;0,+I132-N132,0)</f>
        <v>0</v>
      </c>
      <c r="P132" s="53">
        <f t="shared" ref="P132:P155" si="57">+O132-M132</f>
        <v>0</v>
      </c>
      <c r="Q132" s="1"/>
      <c r="R132" s="1"/>
      <c r="S132" s="1"/>
      <c r="T132" s="1"/>
      <c r="U132" s="1"/>
    </row>
    <row r="133" spans="2:21" ht="12.5">
      <c r="B133" t="str">
        <f t="shared" si="34"/>
        <v/>
      </c>
      <c r="C133" s="49">
        <f>IF(D94="","-",+C132+1)</f>
        <v>2043</v>
      </c>
      <c r="D133" s="11">
        <f>IF(F132+SUM(E$100:E132)=D$93,F132,D$93-SUM(E$100:E132))</f>
        <v>0</v>
      </c>
      <c r="E133" s="374">
        <f>IF(+J97&lt;F132,J97,D133)</f>
        <v>0</v>
      </c>
      <c r="F133" s="54">
        <f t="shared" si="52"/>
        <v>0</v>
      </c>
      <c r="G133" s="54">
        <f t="shared" si="53"/>
        <v>0</v>
      </c>
      <c r="H133" s="385">
        <f t="shared" si="50"/>
        <v>0</v>
      </c>
      <c r="I133" s="404">
        <f t="shared" si="51"/>
        <v>0</v>
      </c>
      <c r="J133" s="53">
        <f t="shared" si="54"/>
        <v>0</v>
      </c>
      <c r="K133" s="53"/>
      <c r="L133" s="112"/>
      <c r="M133" s="53">
        <f t="shared" si="55"/>
        <v>0</v>
      </c>
      <c r="N133" s="112"/>
      <c r="O133" s="53">
        <f t="shared" si="56"/>
        <v>0</v>
      </c>
      <c r="P133" s="53">
        <f t="shared" si="57"/>
        <v>0</v>
      </c>
      <c r="Q133" s="1"/>
      <c r="R133" s="1"/>
      <c r="S133" s="1"/>
      <c r="T133" s="1"/>
      <c r="U133" s="1"/>
    </row>
    <row r="134" spans="2:21" ht="12.5">
      <c r="B134" t="str">
        <f t="shared" si="34"/>
        <v/>
      </c>
      <c r="C134" s="49">
        <f>IF(D94="","-",+C133+1)</f>
        <v>2044</v>
      </c>
      <c r="D134" s="11">
        <f>IF(F133+SUM(E$100:E133)=D$93,F133,D$93-SUM(E$100:E133))</f>
        <v>0</v>
      </c>
      <c r="E134" s="374">
        <f>IF(+J97&lt;F133,J97,D134)</f>
        <v>0</v>
      </c>
      <c r="F134" s="54">
        <f t="shared" si="52"/>
        <v>0</v>
      </c>
      <c r="G134" s="54">
        <f t="shared" si="53"/>
        <v>0</v>
      </c>
      <c r="H134" s="385">
        <f t="shared" si="50"/>
        <v>0</v>
      </c>
      <c r="I134" s="404">
        <f t="shared" si="51"/>
        <v>0</v>
      </c>
      <c r="J134" s="53">
        <f t="shared" si="54"/>
        <v>0</v>
      </c>
      <c r="K134" s="53"/>
      <c r="L134" s="112"/>
      <c r="M134" s="53">
        <f t="shared" si="55"/>
        <v>0</v>
      </c>
      <c r="N134" s="112"/>
      <c r="O134" s="53">
        <f t="shared" si="56"/>
        <v>0</v>
      </c>
      <c r="P134" s="53">
        <f t="shared" si="57"/>
        <v>0</v>
      </c>
      <c r="Q134" s="1"/>
      <c r="R134" s="1"/>
      <c r="S134" s="1"/>
      <c r="T134" s="1"/>
      <c r="U134" s="1"/>
    </row>
    <row r="135" spans="2:21" ht="12.5">
      <c r="B135" t="str">
        <f t="shared" si="34"/>
        <v/>
      </c>
      <c r="C135" s="49">
        <f>IF(D94="","-",+C134+1)</f>
        <v>2045</v>
      </c>
      <c r="D135" s="11">
        <f>IF(F134+SUM(E$100:E134)=D$93,F134,D$93-SUM(E$100:E134))</f>
        <v>0</v>
      </c>
      <c r="E135" s="374">
        <f>IF(+J97&lt;F134,J97,D135)</f>
        <v>0</v>
      </c>
      <c r="F135" s="54">
        <f t="shared" si="52"/>
        <v>0</v>
      </c>
      <c r="G135" s="54">
        <f t="shared" si="53"/>
        <v>0</v>
      </c>
      <c r="H135" s="385">
        <f t="shared" si="50"/>
        <v>0</v>
      </c>
      <c r="I135" s="404">
        <f t="shared" si="51"/>
        <v>0</v>
      </c>
      <c r="J135" s="53">
        <f t="shared" si="54"/>
        <v>0</v>
      </c>
      <c r="K135" s="53"/>
      <c r="L135" s="112"/>
      <c r="M135" s="53">
        <f t="shared" si="55"/>
        <v>0</v>
      </c>
      <c r="N135" s="112"/>
      <c r="O135" s="53">
        <f t="shared" si="56"/>
        <v>0</v>
      </c>
      <c r="P135" s="53">
        <f t="shared" si="57"/>
        <v>0</v>
      </c>
      <c r="Q135" s="1"/>
      <c r="R135" s="1"/>
      <c r="S135" s="1"/>
      <c r="T135" s="1"/>
      <c r="U135" s="1"/>
    </row>
    <row r="136" spans="2:21" ht="12.5">
      <c r="B136" t="str">
        <f t="shared" si="34"/>
        <v/>
      </c>
      <c r="C136" s="49">
        <f>IF(D94="","-",+C135+1)</f>
        <v>2046</v>
      </c>
      <c r="D136" s="11">
        <f>IF(F135+SUM(E$100:E135)=D$93,F135,D$93-SUM(E$100:E135))</f>
        <v>0</v>
      </c>
      <c r="E136" s="374">
        <f>IF(+J97&lt;F135,J97,D136)</f>
        <v>0</v>
      </c>
      <c r="F136" s="54">
        <f t="shared" si="52"/>
        <v>0</v>
      </c>
      <c r="G136" s="54">
        <f t="shared" si="53"/>
        <v>0</v>
      </c>
      <c r="H136" s="385">
        <f t="shared" si="50"/>
        <v>0</v>
      </c>
      <c r="I136" s="404">
        <f t="shared" si="51"/>
        <v>0</v>
      </c>
      <c r="J136" s="53">
        <f t="shared" si="54"/>
        <v>0</v>
      </c>
      <c r="K136" s="53"/>
      <c r="L136" s="112"/>
      <c r="M136" s="53">
        <f t="shared" si="55"/>
        <v>0</v>
      </c>
      <c r="N136" s="112"/>
      <c r="O136" s="53">
        <f t="shared" si="56"/>
        <v>0</v>
      </c>
      <c r="P136" s="53">
        <f t="shared" si="57"/>
        <v>0</v>
      </c>
      <c r="Q136" s="1"/>
      <c r="R136" s="1"/>
      <c r="S136" s="1"/>
      <c r="T136" s="1"/>
      <c r="U136" s="1"/>
    </row>
    <row r="137" spans="2:21" ht="12.5">
      <c r="B137" t="str">
        <f t="shared" si="34"/>
        <v/>
      </c>
      <c r="C137" s="49">
        <f>IF(D94="","-",+C136+1)</f>
        <v>2047</v>
      </c>
      <c r="D137" s="11">
        <f>IF(F136+SUM(E$100:E136)=D$93,F136,D$93-SUM(E$100:E136))</f>
        <v>0</v>
      </c>
      <c r="E137" s="374">
        <f>IF(+J97&lt;F136,J97,D137)</f>
        <v>0</v>
      </c>
      <c r="F137" s="54">
        <f t="shared" si="52"/>
        <v>0</v>
      </c>
      <c r="G137" s="54">
        <f t="shared" si="53"/>
        <v>0</v>
      </c>
      <c r="H137" s="385">
        <f t="shared" si="50"/>
        <v>0</v>
      </c>
      <c r="I137" s="404">
        <f t="shared" si="51"/>
        <v>0</v>
      </c>
      <c r="J137" s="53">
        <f t="shared" si="54"/>
        <v>0</v>
      </c>
      <c r="K137" s="53"/>
      <c r="L137" s="112"/>
      <c r="M137" s="53">
        <f t="shared" si="55"/>
        <v>0</v>
      </c>
      <c r="N137" s="112"/>
      <c r="O137" s="53">
        <f t="shared" si="56"/>
        <v>0</v>
      </c>
      <c r="P137" s="53">
        <f t="shared" si="57"/>
        <v>0</v>
      </c>
      <c r="Q137" s="1"/>
      <c r="R137" s="1"/>
      <c r="S137" s="1"/>
      <c r="T137" s="1"/>
      <c r="U137" s="1"/>
    </row>
    <row r="138" spans="2:21" ht="12.5">
      <c r="B138" t="str">
        <f t="shared" si="34"/>
        <v/>
      </c>
      <c r="C138" s="49">
        <f>IF(D94="","-",+C137+1)</f>
        <v>2048</v>
      </c>
      <c r="D138" s="11">
        <f>IF(F137+SUM(E$100:E137)=D$93,F137,D$93-SUM(E$100:E137))</f>
        <v>0</v>
      </c>
      <c r="E138" s="374">
        <f>IF(+J97&lt;F137,J97,D138)</f>
        <v>0</v>
      </c>
      <c r="F138" s="54">
        <f t="shared" si="52"/>
        <v>0</v>
      </c>
      <c r="G138" s="54">
        <f t="shared" si="53"/>
        <v>0</v>
      </c>
      <c r="H138" s="385">
        <f t="shared" si="50"/>
        <v>0</v>
      </c>
      <c r="I138" s="404">
        <f t="shared" si="51"/>
        <v>0</v>
      </c>
      <c r="J138" s="53">
        <f t="shared" si="54"/>
        <v>0</v>
      </c>
      <c r="K138" s="53"/>
      <c r="L138" s="112"/>
      <c r="M138" s="53">
        <f t="shared" si="55"/>
        <v>0</v>
      </c>
      <c r="N138" s="112"/>
      <c r="O138" s="53">
        <f t="shared" si="56"/>
        <v>0</v>
      </c>
      <c r="P138" s="53">
        <f t="shared" si="57"/>
        <v>0</v>
      </c>
      <c r="Q138" s="1"/>
      <c r="R138" s="1"/>
      <c r="S138" s="1"/>
      <c r="T138" s="1"/>
      <c r="U138" s="1"/>
    </row>
    <row r="139" spans="2:21" ht="12.5">
      <c r="B139" t="str">
        <f t="shared" si="34"/>
        <v/>
      </c>
      <c r="C139" s="49">
        <f>IF(D94="","-",+C138+1)</f>
        <v>2049</v>
      </c>
      <c r="D139" s="11">
        <f>IF(F138+SUM(E$100:E138)=D$93,F138,D$93-SUM(E$100:E138))</f>
        <v>0</v>
      </c>
      <c r="E139" s="374">
        <f>IF(+J97&lt;F138,J97,D139)</f>
        <v>0</v>
      </c>
      <c r="F139" s="54">
        <f t="shared" si="52"/>
        <v>0</v>
      </c>
      <c r="G139" s="54">
        <f t="shared" si="53"/>
        <v>0</v>
      </c>
      <c r="H139" s="385">
        <f t="shared" si="50"/>
        <v>0</v>
      </c>
      <c r="I139" s="404">
        <f t="shared" si="51"/>
        <v>0</v>
      </c>
      <c r="J139" s="53">
        <f t="shared" si="54"/>
        <v>0</v>
      </c>
      <c r="K139" s="53"/>
      <c r="L139" s="112"/>
      <c r="M139" s="53">
        <f t="shared" si="55"/>
        <v>0</v>
      </c>
      <c r="N139" s="112"/>
      <c r="O139" s="53">
        <f t="shared" si="56"/>
        <v>0</v>
      </c>
      <c r="P139" s="53">
        <f t="shared" si="57"/>
        <v>0</v>
      </c>
      <c r="Q139" s="1"/>
      <c r="R139" s="1"/>
      <c r="S139" s="1"/>
      <c r="T139" s="1"/>
      <c r="U139" s="1"/>
    </row>
    <row r="140" spans="2:21" ht="12.5">
      <c r="B140" t="str">
        <f t="shared" si="34"/>
        <v/>
      </c>
      <c r="C140" s="49">
        <f>IF(D94="","-",+C139+1)</f>
        <v>2050</v>
      </c>
      <c r="D140" s="11">
        <f>IF(F139+SUM(E$100:E139)=D$93,F139,D$93-SUM(E$100:E139))</f>
        <v>0</v>
      </c>
      <c r="E140" s="374">
        <f>IF(+J97&lt;F139,J97,D140)</f>
        <v>0</v>
      </c>
      <c r="F140" s="54">
        <f t="shared" si="52"/>
        <v>0</v>
      </c>
      <c r="G140" s="54">
        <f t="shared" si="53"/>
        <v>0</v>
      </c>
      <c r="H140" s="385">
        <f t="shared" si="50"/>
        <v>0</v>
      </c>
      <c r="I140" s="404">
        <f t="shared" si="51"/>
        <v>0</v>
      </c>
      <c r="J140" s="53">
        <f t="shared" si="54"/>
        <v>0</v>
      </c>
      <c r="K140" s="53"/>
      <c r="L140" s="112"/>
      <c r="M140" s="53">
        <f t="shared" si="55"/>
        <v>0</v>
      </c>
      <c r="N140" s="112"/>
      <c r="O140" s="53">
        <f t="shared" si="56"/>
        <v>0</v>
      </c>
      <c r="P140" s="53">
        <f t="shared" si="57"/>
        <v>0</v>
      </c>
      <c r="Q140" s="1"/>
      <c r="R140" s="1"/>
      <c r="S140" s="1"/>
      <c r="T140" s="1"/>
      <c r="U140" s="1"/>
    </row>
    <row r="141" spans="2:21" ht="12.5">
      <c r="B141" t="str">
        <f t="shared" si="34"/>
        <v/>
      </c>
      <c r="C141" s="49">
        <f>IF(D94="","-",+C140+1)</f>
        <v>2051</v>
      </c>
      <c r="D141" s="11">
        <f>IF(F140+SUM(E$100:E140)=D$93,F140,D$93-SUM(E$100:E140))</f>
        <v>0</v>
      </c>
      <c r="E141" s="374">
        <f>IF(+J97&lt;F140,J97,D141)</f>
        <v>0</v>
      </c>
      <c r="F141" s="54">
        <f t="shared" si="52"/>
        <v>0</v>
      </c>
      <c r="G141" s="54">
        <f t="shared" si="53"/>
        <v>0</v>
      </c>
      <c r="H141" s="385">
        <f t="shared" si="50"/>
        <v>0</v>
      </c>
      <c r="I141" s="404">
        <f t="shared" si="51"/>
        <v>0</v>
      </c>
      <c r="J141" s="53">
        <f t="shared" si="54"/>
        <v>0</v>
      </c>
      <c r="K141" s="53"/>
      <c r="L141" s="112"/>
      <c r="M141" s="53">
        <f t="shared" si="55"/>
        <v>0</v>
      </c>
      <c r="N141" s="112"/>
      <c r="O141" s="53">
        <f t="shared" si="56"/>
        <v>0</v>
      </c>
      <c r="P141" s="53">
        <f t="shared" si="57"/>
        <v>0</v>
      </c>
      <c r="Q141" s="1"/>
      <c r="R141" s="1"/>
      <c r="S141" s="1"/>
      <c r="T141" s="1"/>
      <c r="U141" s="1"/>
    </row>
    <row r="142" spans="2:21" ht="12.5">
      <c r="B142" t="str">
        <f t="shared" si="34"/>
        <v/>
      </c>
      <c r="C142" s="49">
        <f>IF(D94="","-",+C141+1)</f>
        <v>2052</v>
      </c>
      <c r="D142" s="11">
        <f>IF(F141+SUM(E$100:E141)=D$93,F141,D$93-SUM(E$100:E141))</f>
        <v>0</v>
      </c>
      <c r="E142" s="374">
        <f>IF(+J97&lt;F141,J97,D142)</f>
        <v>0</v>
      </c>
      <c r="F142" s="54">
        <f t="shared" si="52"/>
        <v>0</v>
      </c>
      <c r="G142" s="54">
        <f t="shared" si="53"/>
        <v>0</v>
      </c>
      <c r="H142" s="385">
        <f t="shared" si="50"/>
        <v>0</v>
      </c>
      <c r="I142" s="404">
        <f t="shared" si="51"/>
        <v>0</v>
      </c>
      <c r="J142" s="53">
        <f t="shared" si="54"/>
        <v>0</v>
      </c>
      <c r="K142" s="53"/>
      <c r="L142" s="112"/>
      <c r="M142" s="53">
        <f t="shared" si="55"/>
        <v>0</v>
      </c>
      <c r="N142" s="112"/>
      <c r="O142" s="53">
        <f t="shared" si="56"/>
        <v>0</v>
      </c>
      <c r="P142" s="53">
        <f t="shared" si="57"/>
        <v>0</v>
      </c>
      <c r="Q142" s="1"/>
      <c r="R142" s="1"/>
      <c r="S142" s="1"/>
      <c r="T142" s="1"/>
      <c r="U142" s="1"/>
    </row>
    <row r="143" spans="2:21" ht="12.5">
      <c r="B143" t="str">
        <f t="shared" si="34"/>
        <v/>
      </c>
      <c r="C143" s="49">
        <f>IF(D94="","-",+C142+1)</f>
        <v>2053</v>
      </c>
      <c r="D143" s="11">
        <f>IF(F142+SUM(E$100:E142)=D$93,F142,D$93-SUM(E$100:E142))</f>
        <v>0</v>
      </c>
      <c r="E143" s="374">
        <f>IF(+J97&lt;F142,J97,D143)</f>
        <v>0</v>
      </c>
      <c r="F143" s="54">
        <f t="shared" si="52"/>
        <v>0</v>
      </c>
      <c r="G143" s="54">
        <f t="shared" si="53"/>
        <v>0</v>
      </c>
      <c r="H143" s="385">
        <f t="shared" si="50"/>
        <v>0</v>
      </c>
      <c r="I143" s="404">
        <f t="shared" si="51"/>
        <v>0</v>
      </c>
      <c r="J143" s="53">
        <f t="shared" si="54"/>
        <v>0</v>
      </c>
      <c r="K143" s="53"/>
      <c r="L143" s="112"/>
      <c r="M143" s="53">
        <f t="shared" si="55"/>
        <v>0</v>
      </c>
      <c r="N143" s="112"/>
      <c r="O143" s="53">
        <f t="shared" si="56"/>
        <v>0</v>
      </c>
      <c r="P143" s="53">
        <f t="shared" si="57"/>
        <v>0</v>
      </c>
      <c r="Q143" s="1"/>
      <c r="R143" s="1"/>
      <c r="S143" s="1"/>
      <c r="T143" s="1"/>
      <c r="U143" s="1"/>
    </row>
    <row r="144" spans="2:21" ht="12.5">
      <c r="B144" t="str">
        <f t="shared" si="34"/>
        <v/>
      </c>
      <c r="C144" s="49">
        <f>IF(D94="","-",+C143+1)</f>
        <v>2054</v>
      </c>
      <c r="D144" s="11">
        <f>IF(F143+SUM(E$100:E143)=D$93,F143,D$93-SUM(E$100:E143))</f>
        <v>0</v>
      </c>
      <c r="E144" s="374">
        <f>IF(+J97&lt;F143,J97,D144)</f>
        <v>0</v>
      </c>
      <c r="F144" s="54">
        <f t="shared" si="52"/>
        <v>0</v>
      </c>
      <c r="G144" s="54">
        <f t="shared" si="53"/>
        <v>0</v>
      </c>
      <c r="H144" s="385">
        <f t="shared" si="50"/>
        <v>0</v>
      </c>
      <c r="I144" s="404">
        <f t="shared" si="51"/>
        <v>0</v>
      </c>
      <c r="J144" s="53">
        <f t="shared" si="54"/>
        <v>0</v>
      </c>
      <c r="K144" s="53"/>
      <c r="L144" s="112"/>
      <c r="M144" s="53">
        <f t="shared" si="55"/>
        <v>0</v>
      </c>
      <c r="N144" s="112"/>
      <c r="O144" s="53">
        <f t="shared" si="56"/>
        <v>0</v>
      </c>
      <c r="P144" s="53">
        <f t="shared" si="57"/>
        <v>0</v>
      </c>
      <c r="Q144" s="1"/>
      <c r="R144" s="1"/>
      <c r="S144" s="1"/>
      <c r="T144" s="1"/>
      <c r="U144" s="1"/>
    </row>
    <row r="145" spans="2:21" ht="12.5">
      <c r="B145" t="str">
        <f t="shared" si="34"/>
        <v/>
      </c>
      <c r="C145" s="49">
        <f>IF(D94="","-",+C144+1)</f>
        <v>2055</v>
      </c>
      <c r="D145" s="11">
        <f>IF(F144+SUM(E$100:E144)=D$93,F144,D$93-SUM(E$100:E144))</f>
        <v>0</v>
      </c>
      <c r="E145" s="374">
        <f>IF(+J97&lt;F144,J97,D145)</f>
        <v>0</v>
      </c>
      <c r="F145" s="54">
        <f t="shared" si="52"/>
        <v>0</v>
      </c>
      <c r="G145" s="54">
        <f t="shared" si="53"/>
        <v>0</v>
      </c>
      <c r="H145" s="385">
        <f t="shared" si="50"/>
        <v>0</v>
      </c>
      <c r="I145" s="404">
        <f t="shared" si="51"/>
        <v>0</v>
      </c>
      <c r="J145" s="53">
        <f t="shared" si="54"/>
        <v>0</v>
      </c>
      <c r="K145" s="53"/>
      <c r="L145" s="112"/>
      <c r="M145" s="53">
        <f t="shared" si="55"/>
        <v>0</v>
      </c>
      <c r="N145" s="112"/>
      <c r="O145" s="53">
        <f t="shared" si="56"/>
        <v>0</v>
      </c>
      <c r="P145" s="53">
        <f t="shared" si="57"/>
        <v>0</v>
      </c>
      <c r="Q145" s="1"/>
      <c r="R145" s="1"/>
      <c r="S145" s="1"/>
      <c r="T145" s="1"/>
      <c r="U145" s="1"/>
    </row>
    <row r="146" spans="2:21" ht="12.5">
      <c r="B146" t="str">
        <f t="shared" si="34"/>
        <v/>
      </c>
      <c r="C146" s="49">
        <f>IF(D94="","-",+C145+1)</f>
        <v>2056</v>
      </c>
      <c r="D146" s="11">
        <f>IF(F145+SUM(E$100:E145)=D$93,F145,D$93-SUM(E$100:E145))</f>
        <v>0</v>
      </c>
      <c r="E146" s="374">
        <f>IF(+J97&lt;F145,J97,D146)</f>
        <v>0</v>
      </c>
      <c r="F146" s="54">
        <f t="shared" si="52"/>
        <v>0</v>
      </c>
      <c r="G146" s="54">
        <f t="shared" si="53"/>
        <v>0</v>
      </c>
      <c r="H146" s="385">
        <f t="shared" si="50"/>
        <v>0</v>
      </c>
      <c r="I146" s="404">
        <f t="shared" si="51"/>
        <v>0</v>
      </c>
      <c r="J146" s="53">
        <f t="shared" si="54"/>
        <v>0</v>
      </c>
      <c r="K146" s="53"/>
      <c r="L146" s="112"/>
      <c r="M146" s="53">
        <f t="shared" si="55"/>
        <v>0</v>
      </c>
      <c r="N146" s="112"/>
      <c r="O146" s="53">
        <f t="shared" si="56"/>
        <v>0</v>
      </c>
      <c r="P146" s="53">
        <f t="shared" si="57"/>
        <v>0</v>
      </c>
      <c r="Q146" s="1"/>
      <c r="R146" s="1"/>
      <c r="S146" s="1"/>
      <c r="T146" s="1"/>
      <c r="U146" s="1"/>
    </row>
    <row r="147" spans="2:21" ht="12.5">
      <c r="B147" t="str">
        <f t="shared" si="34"/>
        <v/>
      </c>
      <c r="C147" s="49">
        <f>IF(D94="","-",+C146+1)</f>
        <v>2057</v>
      </c>
      <c r="D147" s="11">
        <f>IF(F146+SUM(E$100:E146)=D$93,F146,D$93-SUM(E$100:E146))</f>
        <v>0</v>
      </c>
      <c r="E147" s="374">
        <f>IF(+J97&lt;F146,J97,D147)</f>
        <v>0</v>
      </c>
      <c r="F147" s="54">
        <f t="shared" si="52"/>
        <v>0</v>
      </c>
      <c r="G147" s="54">
        <f t="shared" si="53"/>
        <v>0</v>
      </c>
      <c r="H147" s="385">
        <f t="shared" si="50"/>
        <v>0</v>
      </c>
      <c r="I147" s="404">
        <f t="shared" si="51"/>
        <v>0</v>
      </c>
      <c r="J147" s="53">
        <f t="shared" si="54"/>
        <v>0</v>
      </c>
      <c r="K147" s="53"/>
      <c r="L147" s="112"/>
      <c r="M147" s="53">
        <f t="shared" si="55"/>
        <v>0</v>
      </c>
      <c r="N147" s="112"/>
      <c r="O147" s="53">
        <f t="shared" si="56"/>
        <v>0</v>
      </c>
      <c r="P147" s="53">
        <f t="shared" si="57"/>
        <v>0</v>
      </c>
      <c r="Q147" s="1"/>
      <c r="R147" s="1"/>
      <c r="S147" s="1"/>
      <c r="T147" s="1"/>
      <c r="U147" s="1"/>
    </row>
    <row r="148" spans="2:21" ht="12.5">
      <c r="B148" t="str">
        <f t="shared" si="34"/>
        <v/>
      </c>
      <c r="C148" s="49">
        <f>IF(D94="","-",+C147+1)</f>
        <v>2058</v>
      </c>
      <c r="D148" s="11">
        <f>IF(F147+SUM(E$100:E147)=D$93,F147,D$93-SUM(E$100:E147))</f>
        <v>0</v>
      </c>
      <c r="E148" s="374">
        <f>IF(+J97&lt;F147,J97,D148)</f>
        <v>0</v>
      </c>
      <c r="F148" s="54">
        <f t="shared" si="52"/>
        <v>0</v>
      </c>
      <c r="G148" s="54">
        <f t="shared" si="53"/>
        <v>0</v>
      </c>
      <c r="H148" s="385">
        <f t="shared" si="50"/>
        <v>0</v>
      </c>
      <c r="I148" s="404">
        <f t="shared" si="51"/>
        <v>0</v>
      </c>
      <c r="J148" s="53">
        <f t="shared" si="54"/>
        <v>0</v>
      </c>
      <c r="K148" s="53"/>
      <c r="L148" s="112"/>
      <c r="M148" s="53">
        <f t="shared" si="55"/>
        <v>0</v>
      </c>
      <c r="N148" s="112"/>
      <c r="O148" s="53">
        <f t="shared" si="56"/>
        <v>0</v>
      </c>
      <c r="P148" s="53">
        <f t="shared" si="57"/>
        <v>0</v>
      </c>
      <c r="Q148" s="1"/>
      <c r="R148" s="1"/>
      <c r="S148" s="1"/>
      <c r="T148" s="1"/>
      <c r="U148" s="1"/>
    </row>
    <row r="149" spans="2:21" ht="12.5">
      <c r="B149" t="str">
        <f t="shared" si="34"/>
        <v/>
      </c>
      <c r="C149" s="49">
        <f>IF(D94="","-",+C148+1)</f>
        <v>2059</v>
      </c>
      <c r="D149" s="11">
        <f>IF(F148+SUM(E$100:E148)=D$93,F148,D$93-SUM(E$100:E148))</f>
        <v>0</v>
      </c>
      <c r="E149" s="374">
        <f>IF(+J97&lt;F148,J97,D149)</f>
        <v>0</v>
      </c>
      <c r="F149" s="54">
        <f t="shared" si="52"/>
        <v>0</v>
      </c>
      <c r="G149" s="54">
        <f t="shared" si="53"/>
        <v>0</v>
      </c>
      <c r="H149" s="385">
        <f t="shared" si="50"/>
        <v>0</v>
      </c>
      <c r="I149" s="404">
        <f t="shared" si="51"/>
        <v>0</v>
      </c>
      <c r="J149" s="53">
        <f t="shared" si="54"/>
        <v>0</v>
      </c>
      <c r="K149" s="53"/>
      <c r="L149" s="112"/>
      <c r="M149" s="53">
        <f t="shared" si="55"/>
        <v>0</v>
      </c>
      <c r="N149" s="112"/>
      <c r="O149" s="53">
        <f t="shared" si="56"/>
        <v>0</v>
      </c>
      <c r="P149" s="53">
        <f t="shared" si="57"/>
        <v>0</v>
      </c>
      <c r="Q149" s="1"/>
      <c r="R149" s="1"/>
      <c r="S149" s="1"/>
      <c r="T149" s="1"/>
      <c r="U149" s="1"/>
    </row>
    <row r="150" spans="2:21" ht="12.5">
      <c r="B150" t="str">
        <f t="shared" si="34"/>
        <v/>
      </c>
      <c r="C150" s="49">
        <f>IF(D94="","-",+C149+1)</f>
        <v>2060</v>
      </c>
      <c r="D150" s="11">
        <f>IF(F149+SUM(E$100:E149)=D$93,F149,D$93-SUM(E$100:E149))</f>
        <v>0</v>
      </c>
      <c r="E150" s="374">
        <f>IF(+J97&lt;F149,J97,D150)</f>
        <v>0</v>
      </c>
      <c r="F150" s="54">
        <f t="shared" si="52"/>
        <v>0</v>
      </c>
      <c r="G150" s="54">
        <f t="shared" si="53"/>
        <v>0</v>
      </c>
      <c r="H150" s="385">
        <f t="shared" si="50"/>
        <v>0</v>
      </c>
      <c r="I150" s="404">
        <f t="shared" si="51"/>
        <v>0</v>
      </c>
      <c r="J150" s="53">
        <f t="shared" si="54"/>
        <v>0</v>
      </c>
      <c r="K150" s="53"/>
      <c r="L150" s="112"/>
      <c r="M150" s="53">
        <f t="shared" si="55"/>
        <v>0</v>
      </c>
      <c r="N150" s="112"/>
      <c r="O150" s="53">
        <f t="shared" si="56"/>
        <v>0</v>
      </c>
      <c r="P150" s="53">
        <f t="shared" si="57"/>
        <v>0</v>
      </c>
      <c r="Q150" s="1"/>
      <c r="R150" s="1"/>
      <c r="S150" s="1"/>
      <c r="T150" s="1"/>
      <c r="U150" s="1"/>
    </row>
    <row r="151" spans="2:21" ht="12.5">
      <c r="B151" t="str">
        <f t="shared" si="34"/>
        <v/>
      </c>
      <c r="C151" s="49">
        <f>IF(D94="","-",+C150+1)</f>
        <v>2061</v>
      </c>
      <c r="D151" s="11">
        <f>IF(F150+SUM(E$100:E150)=D$93,F150,D$93-SUM(E$100:E150))</f>
        <v>0</v>
      </c>
      <c r="E151" s="374">
        <f>IF(+J97&lt;F150,J97,D151)</f>
        <v>0</v>
      </c>
      <c r="F151" s="54">
        <f t="shared" si="52"/>
        <v>0</v>
      </c>
      <c r="G151" s="54">
        <f t="shared" si="53"/>
        <v>0</v>
      </c>
      <c r="H151" s="385">
        <f t="shared" si="50"/>
        <v>0</v>
      </c>
      <c r="I151" s="404">
        <f t="shared" si="51"/>
        <v>0</v>
      </c>
      <c r="J151" s="53">
        <f t="shared" si="54"/>
        <v>0</v>
      </c>
      <c r="K151" s="53"/>
      <c r="L151" s="112"/>
      <c r="M151" s="53">
        <f t="shared" si="55"/>
        <v>0</v>
      </c>
      <c r="N151" s="112"/>
      <c r="O151" s="53">
        <f t="shared" si="56"/>
        <v>0</v>
      </c>
      <c r="P151" s="53">
        <f t="shared" si="57"/>
        <v>0</v>
      </c>
      <c r="Q151" s="1"/>
      <c r="R151" s="1"/>
      <c r="S151" s="1"/>
      <c r="T151" s="1"/>
      <c r="U151" s="1"/>
    </row>
    <row r="152" spans="2:21" ht="12.5">
      <c r="B152" t="str">
        <f t="shared" si="34"/>
        <v/>
      </c>
      <c r="C152" s="49">
        <f>IF(D94="","-",+C151+1)</f>
        <v>2062</v>
      </c>
      <c r="D152" s="11">
        <f>IF(F151+SUM(E$100:E151)=D$93,F151,D$93-SUM(E$100:E151))</f>
        <v>0</v>
      </c>
      <c r="E152" s="374">
        <f>IF(+J97&lt;F151,J97,D152)</f>
        <v>0</v>
      </c>
      <c r="F152" s="54">
        <f t="shared" si="52"/>
        <v>0</v>
      </c>
      <c r="G152" s="54">
        <f t="shared" si="53"/>
        <v>0</v>
      </c>
      <c r="H152" s="385">
        <f t="shared" si="50"/>
        <v>0</v>
      </c>
      <c r="I152" s="404">
        <f t="shared" si="51"/>
        <v>0</v>
      </c>
      <c r="J152" s="53">
        <f t="shared" si="54"/>
        <v>0</v>
      </c>
      <c r="K152" s="53"/>
      <c r="L152" s="112"/>
      <c r="M152" s="53">
        <f t="shared" si="55"/>
        <v>0</v>
      </c>
      <c r="N152" s="112"/>
      <c r="O152" s="53">
        <f t="shared" si="56"/>
        <v>0</v>
      </c>
      <c r="P152" s="53">
        <f t="shared" si="57"/>
        <v>0</v>
      </c>
      <c r="Q152" s="1"/>
      <c r="R152" s="1"/>
      <c r="S152" s="1"/>
      <c r="T152" s="1"/>
      <c r="U152" s="1"/>
    </row>
    <row r="153" spans="2:21" ht="12.5">
      <c r="B153" t="str">
        <f t="shared" si="34"/>
        <v/>
      </c>
      <c r="C153" s="49">
        <f>IF(D94="","-",+C152+1)</f>
        <v>2063</v>
      </c>
      <c r="D153" s="11">
        <f>IF(F152+SUM(E$100:E152)=D$93,F152,D$93-SUM(E$100:E152))</f>
        <v>0</v>
      </c>
      <c r="E153" s="374">
        <f>IF(+J97&lt;F152,J97,D153)</f>
        <v>0</v>
      </c>
      <c r="F153" s="54">
        <f t="shared" si="52"/>
        <v>0</v>
      </c>
      <c r="G153" s="54">
        <f t="shared" si="53"/>
        <v>0</v>
      </c>
      <c r="H153" s="385">
        <f t="shared" si="50"/>
        <v>0</v>
      </c>
      <c r="I153" s="404">
        <f t="shared" si="51"/>
        <v>0</v>
      </c>
      <c r="J153" s="53">
        <f t="shared" si="54"/>
        <v>0</v>
      </c>
      <c r="K153" s="53"/>
      <c r="L153" s="112"/>
      <c r="M153" s="53">
        <f t="shared" si="55"/>
        <v>0</v>
      </c>
      <c r="N153" s="112"/>
      <c r="O153" s="53">
        <f t="shared" si="56"/>
        <v>0</v>
      </c>
      <c r="P153" s="53">
        <f t="shared" si="57"/>
        <v>0</v>
      </c>
      <c r="Q153" s="1"/>
      <c r="R153" s="1"/>
      <c r="S153" s="1"/>
      <c r="T153" s="1"/>
      <c r="U153" s="1"/>
    </row>
    <row r="154" spans="2:21" ht="12.5">
      <c r="B154" t="str">
        <f t="shared" si="34"/>
        <v/>
      </c>
      <c r="C154" s="49">
        <f>IF(D94="","-",+C153+1)</f>
        <v>2064</v>
      </c>
      <c r="D154" s="11">
        <f>IF(F153+SUM(E$100:E153)=D$93,F153,D$93-SUM(E$100:E153))</f>
        <v>0</v>
      </c>
      <c r="E154" s="374">
        <f>IF(+J97&lt;F153,J97,D154)</f>
        <v>0</v>
      </c>
      <c r="F154" s="54">
        <f t="shared" si="52"/>
        <v>0</v>
      </c>
      <c r="G154" s="54">
        <f t="shared" si="53"/>
        <v>0</v>
      </c>
      <c r="H154" s="385">
        <f t="shared" si="50"/>
        <v>0</v>
      </c>
      <c r="I154" s="404">
        <f t="shared" si="51"/>
        <v>0</v>
      </c>
      <c r="J154" s="53">
        <f t="shared" si="54"/>
        <v>0</v>
      </c>
      <c r="K154" s="53"/>
      <c r="L154" s="112"/>
      <c r="M154" s="53">
        <f t="shared" si="55"/>
        <v>0</v>
      </c>
      <c r="N154" s="112"/>
      <c r="O154" s="53">
        <f t="shared" si="56"/>
        <v>0</v>
      </c>
      <c r="P154" s="53">
        <f t="shared" si="57"/>
        <v>0</v>
      </c>
      <c r="Q154" s="1"/>
      <c r="R154" s="1"/>
      <c r="S154" s="1"/>
      <c r="T154" s="1"/>
      <c r="U154" s="1"/>
    </row>
    <row r="155" spans="2:21" ht="13" thickBot="1">
      <c r="B155" t="str">
        <f t="shared" si="34"/>
        <v/>
      </c>
      <c r="C155" s="58">
        <f>IF(D94="","-",+C154+1)</f>
        <v>2065</v>
      </c>
      <c r="D155" s="59">
        <f>IF(F154+SUM(E$100:E154)=D$93,F154,D$93-SUM(E$100:E154))</f>
        <v>0</v>
      </c>
      <c r="E155" s="386">
        <f>IF(+J97&lt;F154,J97,D155)</f>
        <v>0</v>
      </c>
      <c r="F155" s="59">
        <f t="shared" si="52"/>
        <v>0</v>
      </c>
      <c r="G155" s="59">
        <f t="shared" si="53"/>
        <v>0</v>
      </c>
      <c r="H155" s="387">
        <f t="shared" si="50"/>
        <v>0</v>
      </c>
      <c r="I155" s="405">
        <f t="shared" si="51"/>
        <v>0</v>
      </c>
      <c r="J155" s="63">
        <f t="shared" si="54"/>
        <v>0</v>
      </c>
      <c r="K155" s="53"/>
      <c r="L155" s="113"/>
      <c r="M155" s="63">
        <f t="shared" si="55"/>
        <v>0</v>
      </c>
      <c r="N155" s="113"/>
      <c r="O155" s="63">
        <f t="shared" si="56"/>
        <v>0</v>
      </c>
      <c r="P155" s="63">
        <f t="shared" si="57"/>
        <v>0</v>
      </c>
      <c r="Q155" s="1"/>
      <c r="R155" s="1"/>
      <c r="S155" s="1"/>
      <c r="T155" s="1"/>
      <c r="U155" s="1"/>
    </row>
    <row r="156" spans="2:21" ht="12.5">
      <c r="C156" s="11" t="s">
        <v>75</v>
      </c>
      <c r="D156" s="239"/>
      <c r="E156" s="239">
        <f>SUM(E100:E155)</f>
        <v>985777.00000000012</v>
      </c>
      <c r="F156" s="239"/>
      <c r="G156" s="239"/>
      <c r="H156" s="239">
        <f>SUM(H100:H155)</f>
        <v>2675543.3031403637</v>
      </c>
      <c r="I156" s="239">
        <f>SUM(I100:I155)</f>
        <v>2675543.3031403637</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phoneticPr fontId="0" type="noConversion"/>
  <conditionalFormatting sqref="C17:C73">
    <cfRule type="cellIs" dxfId="55" priority="1" stopIfTrue="1" operator="equal">
      <formula>$I$10</formula>
    </cfRule>
  </conditionalFormatting>
  <conditionalFormatting sqref="C100:C155">
    <cfRule type="cellIs" dxfId="54"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dimension ref="A1:U163"/>
  <sheetViews>
    <sheetView topLeftCell="F83" zoomScaleNormal="100" zoomScaleSheetLayoutView="85" workbookViewId="0">
      <selection activeCell="L110" sqref="L110:P113"/>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8.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3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62749.905352782458</v>
      </c>
      <c r="P5" s="1"/>
      <c r="R5" s="1"/>
      <c r="S5" s="1"/>
      <c r="T5" s="1"/>
      <c r="U5" s="1"/>
    </row>
    <row r="6" spans="1:21" ht="15.5">
      <c r="C6" s="6"/>
      <c r="D6" s="2"/>
      <c r="E6" s="1"/>
      <c r="F6" s="1"/>
      <c r="G6" s="1"/>
      <c r="H6" s="348"/>
      <c r="I6" s="348"/>
      <c r="J6" s="349"/>
      <c r="K6" s="22" t="s">
        <v>243</v>
      </c>
      <c r="L6" s="350"/>
      <c r="M6" s="1"/>
      <c r="N6" s="351">
        <f>VLOOKUP(I10,C17:I73,6)</f>
        <v>62749.905352782458</v>
      </c>
      <c r="O6" s="1"/>
      <c r="P6" s="1"/>
      <c r="R6" s="1"/>
      <c r="S6" s="1"/>
      <c r="T6" s="1"/>
      <c r="U6" s="1"/>
    </row>
    <row r="7" spans="1:21" ht="13.5" thickBot="1">
      <c r="C7" s="25" t="s">
        <v>46</v>
      </c>
      <c r="D7" s="96" t="s">
        <v>199</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198</v>
      </c>
      <c r="E9" s="461" t="s">
        <v>310</v>
      </c>
      <c r="F9" s="31"/>
      <c r="G9" s="472" t="s">
        <v>328</v>
      </c>
      <c r="H9" s="31"/>
      <c r="I9" s="32"/>
      <c r="J9" s="33"/>
      <c r="P9" s="1"/>
      <c r="R9" s="1"/>
      <c r="S9" s="1"/>
      <c r="T9" s="1"/>
      <c r="U9" s="1"/>
    </row>
    <row r="10" spans="1:21" ht="13">
      <c r="C10" s="34" t="s">
        <v>49</v>
      </c>
      <c r="D10" s="355">
        <v>614753</v>
      </c>
      <c r="E10" s="1" t="s">
        <v>50</v>
      </c>
      <c r="G10" s="2"/>
      <c r="H10" s="2"/>
      <c r="I10" s="36">
        <f>+'OKT.WS.F.BPU.ATRR.Projected'!R101</f>
        <v>2026</v>
      </c>
      <c r="J10" s="33"/>
      <c r="K10" s="239" t="s">
        <v>51</v>
      </c>
      <c r="O10" s="1"/>
      <c r="P10" s="1"/>
      <c r="R10" s="1"/>
      <c r="S10" s="1"/>
      <c r="T10" s="1"/>
      <c r="U10" s="1"/>
    </row>
    <row r="11" spans="1:21" ht="12.5">
      <c r="C11" s="34" t="s">
        <v>52</v>
      </c>
      <c r="D11" s="37">
        <v>2011</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10</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20491.766666666666</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49" si="0">IF(D17=F16,"","IU")</f>
        <v>IU</v>
      </c>
      <c r="C17" s="49">
        <f>IF(D11= "","-",D11)</f>
        <v>2011</v>
      </c>
      <c r="D17" s="368">
        <v>956000</v>
      </c>
      <c r="E17" s="369">
        <v>1378.1704053213118</v>
      </c>
      <c r="F17" s="368">
        <v>954621.82959467871</v>
      </c>
      <c r="G17" s="370">
        <v>125484.70184654166</v>
      </c>
      <c r="H17" s="371">
        <v>125484.70184654166</v>
      </c>
      <c r="I17" s="51">
        <f>H17-G17</f>
        <v>0</v>
      </c>
      <c r="J17" s="64"/>
      <c r="K17" s="373">
        <f t="shared" ref="K17:K22" si="1">G17</f>
        <v>125484.70184654166</v>
      </c>
      <c r="L17" s="64">
        <f t="shared" ref="L17:L49" si="2">IF(K17&lt;&gt;0,+G17-K17,0)</f>
        <v>0</v>
      </c>
      <c r="M17" s="373">
        <f t="shared" ref="M17:M22" si="3">H17</f>
        <v>125484.70184654166</v>
      </c>
      <c r="N17" s="410">
        <f t="shared" ref="N17:N49" si="4">IF(M17&lt;&gt;0,+H17-M17,0)</f>
        <v>0</v>
      </c>
      <c r="O17" s="53">
        <f t="shared" ref="O17:O49" si="5">+N17-L17</f>
        <v>0</v>
      </c>
      <c r="P17" s="1"/>
      <c r="R17" s="1"/>
      <c r="S17" s="1"/>
      <c r="T17" s="1"/>
      <c r="U17" s="1"/>
    </row>
    <row r="18" spans="2:21" ht="12.5">
      <c r="B18" t="str">
        <f t="shared" si="0"/>
        <v/>
      </c>
      <c r="C18" s="49">
        <f>IF(D11="","-",+C17+1)</f>
        <v>2012</v>
      </c>
      <c r="D18" s="372">
        <v>954621.82959467871</v>
      </c>
      <c r="E18" s="370">
        <v>10633.668760887396</v>
      </c>
      <c r="F18" s="372">
        <v>943988.16083379136</v>
      </c>
      <c r="G18" s="370">
        <v>101867.32341201812</v>
      </c>
      <c r="H18" s="371">
        <v>101867.32341201812</v>
      </c>
      <c r="I18" s="51">
        <v>0</v>
      </c>
      <c r="J18" s="64"/>
      <c r="K18" s="373">
        <f t="shared" si="1"/>
        <v>101867.32341201812</v>
      </c>
      <c r="L18" s="64">
        <f t="shared" si="2"/>
        <v>0</v>
      </c>
      <c r="M18" s="373">
        <f t="shared" si="3"/>
        <v>101867.32341201812</v>
      </c>
      <c r="N18" s="51">
        <f t="shared" si="4"/>
        <v>0</v>
      </c>
      <c r="O18" s="53">
        <f t="shared" si="5"/>
        <v>0</v>
      </c>
      <c r="P18" s="1"/>
      <c r="R18" s="1"/>
      <c r="S18" s="1"/>
      <c r="T18" s="1"/>
      <c r="U18" s="1"/>
    </row>
    <row r="19" spans="2:21" ht="12.5">
      <c r="B19" t="str">
        <f t="shared" si="0"/>
        <v>IU</v>
      </c>
      <c r="C19" s="49">
        <f>IF(D11="","-",+C18+1)</f>
        <v>2013</v>
      </c>
      <c r="D19" s="372">
        <v>602741.16083379125</v>
      </c>
      <c r="E19" s="370">
        <v>10634.741311914131</v>
      </c>
      <c r="F19" s="372">
        <v>592106.41952187708</v>
      </c>
      <c r="G19" s="370">
        <v>75317.164005617815</v>
      </c>
      <c r="H19" s="371">
        <v>75317.164005617815</v>
      </c>
      <c r="I19" s="51">
        <v>0</v>
      </c>
      <c r="J19" s="64"/>
      <c r="K19" s="373">
        <f t="shared" si="1"/>
        <v>75317.164005617815</v>
      </c>
      <c r="L19" s="64">
        <f t="shared" ref="L19:L24" si="6">IF(K19&lt;&gt;0,+G19-K19,0)</f>
        <v>0</v>
      </c>
      <c r="M19" s="373">
        <f t="shared" si="3"/>
        <v>75317.164005617815</v>
      </c>
      <c r="N19" s="51">
        <f>IF(M19&lt;&gt;0,+H19-M19,0)</f>
        <v>0</v>
      </c>
      <c r="O19" s="53">
        <f>+N19-L19</f>
        <v>0</v>
      </c>
      <c r="P19" s="1"/>
      <c r="R19" s="1"/>
      <c r="S19" s="1"/>
      <c r="T19" s="1"/>
      <c r="U19" s="1"/>
    </row>
    <row r="20" spans="2:21" ht="12.5">
      <c r="B20" t="str">
        <f t="shared" si="0"/>
        <v/>
      </c>
      <c r="C20" s="49">
        <f>IF(D11="","-",+C19+1)</f>
        <v>2014</v>
      </c>
      <c r="D20" s="372">
        <v>592106.41952187708</v>
      </c>
      <c r="E20" s="370">
        <v>10634.741311914131</v>
      </c>
      <c r="F20" s="372">
        <v>581471.67820996291</v>
      </c>
      <c r="G20" s="370">
        <v>74612.516014807363</v>
      </c>
      <c r="H20" s="371">
        <v>74612.516014807363</v>
      </c>
      <c r="I20" s="51">
        <v>0</v>
      </c>
      <c r="J20" s="64"/>
      <c r="K20" s="373">
        <f t="shared" si="1"/>
        <v>74612.516014807363</v>
      </c>
      <c r="L20" s="64">
        <f t="shared" si="6"/>
        <v>0</v>
      </c>
      <c r="M20" s="373">
        <f t="shared" si="3"/>
        <v>74612.516014807363</v>
      </c>
      <c r="N20" s="51">
        <f>IF(M20&lt;&gt;0,+H20-M20,0)</f>
        <v>0</v>
      </c>
      <c r="O20" s="53">
        <f>+N20-L20</f>
        <v>0</v>
      </c>
      <c r="P20" s="1"/>
      <c r="R20" s="1"/>
      <c r="S20" s="1"/>
      <c r="T20" s="1"/>
      <c r="U20" s="1"/>
    </row>
    <row r="21" spans="2:21" ht="12.5">
      <c r="B21" t="str">
        <f t="shared" si="0"/>
        <v/>
      </c>
      <c r="C21" s="49">
        <f>IF(D12="","-",+C20+1)</f>
        <v>2015</v>
      </c>
      <c r="D21" s="372">
        <v>581471.67820996291</v>
      </c>
      <c r="E21" s="370">
        <v>10634.741311914131</v>
      </c>
      <c r="F21" s="372">
        <v>570836.93689804873</v>
      </c>
      <c r="G21" s="370">
        <v>69468.300328468598</v>
      </c>
      <c r="H21" s="371">
        <v>69468.300328468569</v>
      </c>
      <c r="I21" s="51">
        <v>0</v>
      </c>
      <c r="J21" s="64"/>
      <c r="K21" s="373">
        <f t="shared" si="1"/>
        <v>69468.300328468598</v>
      </c>
      <c r="L21" s="64">
        <f t="shared" si="6"/>
        <v>0</v>
      </c>
      <c r="M21" s="373">
        <f t="shared" si="3"/>
        <v>69468.300328468569</v>
      </c>
      <c r="N21" s="51">
        <f>IF(M21&lt;&gt;0,+H21-M21,0)</f>
        <v>0</v>
      </c>
      <c r="O21" s="53">
        <f>+N21-L21</f>
        <v>0</v>
      </c>
      <c r="P21" s="1"/>
      <c r="R21" s="1"/>
      <c r="S21" s="1"/>
      <c r="T21" s="1"/>
      <c r="U21" s="1"/>
    </row>
    <row r="22" spans="2:21" ht="12.5">
      <c r="B22" t="str">
        <f t="shared" si="0"/>
        <v/>
      </c>
      <c r="C22" s="49">
        <f>IF(D11="","-",+C21+1)</f>
        <v>2016</v>
      </c>
      <c r="D22" s="372">
        <v>570836.93689804873</v>
      </c>
      <c r="E22" s="370">
        <v>12774.231778414165</v>
      </c>
      <c r="F22" s="372">
        <v>558062.70511963451</v>
      </c>
      <c r="G22" s="370">
        <v>72978.242931137109</v>
      </c>
      <c r="H22" s="371">
        <v>72978.242931137109</v>
      </c>
      <c r="I22" s="51">
        <f t="shared" ref="I22:I49" si="7">H22-G22</f>
        <v>0</v>
      </c>
      <c r="J22" s="51"/>
      <c r="K22" s="373">
        <f t="shared" si="1"/>
        <v>72978.242931137109</v>
      </c>
      <c r="L22" s="64">
        <f t="shared" si="6"/>
        <v>0</v>
      </c>
      <c r="M22" s="373">
        <f t="shared" si="3"/>
        <v>72978.242931137109</v>
      </c>
      <c r="N22" s="51">
        <f t="shared" si="4"/>
        <v>0</v>
      </c>
      <c r="O22" s="53">
        <f t="shared" si="5"/>
        <v>0</v>
      </c>
      <c r="P22" s="1"/>
      <c r="R22" s="1"/>
      <c r="S22" s="1"/>
      <c r="T22" s="1"/>
      <c r="U22" s="1"/>
    </row>
    <row r="23" spans="2:21" ht="12.5">
      <c r="B23" t="str">
        <f t="shared" si="0"/>
        <v/>
      </c>
      <c r="C23" s="49">
        <f>IF(D11="","-",+C22+1)</f>
        <v>2017</v>
      </c>
      <c r="D23" s="372">
        <v>558062.70511963451</v>
      </c>
      <c r="E23" s="370">
        <v>12087.261057971307</v>
      </c>
      <c r="F23" s="372">
        <v>545975.44406166323</v>
      </c>
      <c r="G23" s="370">
        <v>72776.222858216002</v>
      </c>
      <c r="H23" s="371">
        <v>72776.222858216002</v>
      </c>
      <c r="I23" s="51">
        <f t="shared" si="7"/>
        <v>0</v>
      </c>
      <c r="J23" s="51"/>
      <c r="K23" s="373">
        <f t="shared" ref="K23:K28" si="8">G23</f>
        <v>72776.222858216002</v>
      </c>
      <c r="L23" s="64">
        <f t="shared" si="6"/>
        <v>0</v>
      </c>
      <c r="M23" s="373">
        <f t="shared" ref="M23:M28" si="9">H23</f>
        <v>72776.222858216002</v>
      </c>
      <c r="N23" s="51">
        <f>IF(M23&lt;&gt;0,+H23-M23,0)</f>
        <v>0</v>
      </c>
      <c r="O23" s="53">
        <f>+N23-L23</f>
        <v>0</v>
      </c>
      <c r="P23" s="1"/>
      <c r="R23" s="1"/>
      <c r="S23" s="1"/>
      <c r="T23" s="1"/>
      <c r="U23" s="1"/>
    </row>
    <row r="24" spans="2:21" ht="12.5">
      <c r="B24" t="str">
        <f t="shared" si="0"/>
        <v/>
      </c>
      <c r="C24" s="49">
        <f>IF(D11="","-",+C23+1)</f>
        <v>2018</v>
      </c>
      <c r="D24" s="372">
        <v>545975.44406166323</v>
      </c>
      <c r="E24" s="370">
        <v>15076.56031908646</v>
      </c>
      <c r="F24" s="372">
        <v>530898.88374257681</v>
      </c>
      <c r="G24" s="370">
        <v>69794.510007934223</v>
      </c>
      <c r="H24" s="371">
        <v>69794.510007934223</v>
      </c>
      <c r="I24" s="51">
        <v>0</v>
      </c>
      <c r="J24" s="51"/>
      <c r="K24" s="373">
        <f t="shared" si="8"/>
        <v>69794.510007934223</v>
      </c>
      <c r="L24" s="64">
        <f t="shared" si="6"/>
        <v>0</v>
      </c>
      <c r="M24" s="373">
        <f t="shared" si="9"/>
        <v>69794.510007934223</v>
      </c>
      <c r="N24" s="51">
        <f>IF(M24&lt;&gt;0,+H24-M24,0)</f>
        <v>0</v>
      </c>
      <c r="O24" s="53">
        <f>+N24-L24</f>
        <v>0</v>
      </c>
      <c r="P24" s="1"/>
      <c r="R24" s="1"/>
      <c r="S24" s="1"/>
      <c r="T24" s="1"/>
      <c r="U24" s="1"/>
    </row>
    <row r="25" spans="2:21" ht="12.5">
      <c r="B25" t="str">
        <f t="shared" si="0"/>
        <v/>
      </c>
      <c r="C25" s="49">
        <f>IF(D11="","-",+C24+1)</f>
        <v>2019</v>
      </c>
      <c r="D25" s="372">
        <v>530898.88374257681</v>
      </c>
      <c r="E25" s="370">
        <v>18232.865121942861</v>
      </c>
      <c r="F25" s="372">
        <v>512666.01862063393</v>
      </c>
      <c r="G25" s="370">
        <v>72464.827452468948</v>
      </c>
      <c r="H25" s="371">
        <v>72464.827452468948</v>
      </c>
      <c r="I25" s="51">
        <f t="shared" si="7"/>
        <v>0</v>
      </c>
      <c r="J25" s="51"/>
      <c r="K25" s="373">
        <f t="shared" si="8"/>
        <v>72464.827452468948</v>
      </c>
      <c r="L25" s="64">
        <f t="shared" ref="L25" si="10">IF(K25&lt;&gt;0,+G25-K25,0)</f>
        <v>0</v>
      </c>
      <c r="M25" s="373">
        <f t="shared" si="9"/>
        <v>72464.827452468948</v>
      </c>
      <c r="N25" s="51">
        <f>IF(M25&lt;&gt;0,+H25-M25,0)</f>
        <v>0</v>
      </c>
      <c r="O25" s="53">
        <f>+N25-L25</f>
        <v>0</v>
      </c>
      <c r="P25" s="1"/>
      <c r="R25" s="1"/>
      <c r="S25" s="1"/>
      <c r="T25" s="1"/>
      <c r="U25" s="1"/>
    </row>
    <row r="26" spans="2:21" ht="12.5">
      <c r="B26" t="str">
        <f t="shared" si="0"/>
        <v>IU</v>
      </c>
      <c r="C26" s="49">
        <f>IF(D11="","-",+C25+1)</f>
        <v>2020</v>
      </c>
      <c r="D26" s="372">
        <v>515822.32342349034</v>
      </c>
      <c r="E26" s="370">
        <v>18001.062389209259</v>
      </c>
      <c r="F26" s="372">
        <v>497821.26103428105</v>
      </c>
      <c r="G26" s="370">
        <v>71183.123031214564</v>
      </c>
      <c r="H26" s="371">
        <v>71183.123031214564</v>
      </c>
      <c r="I26" s="51">
        <f t="shared" si="7"/>
        <v>0</v>
      </c>
      <c r="J26" s="51"/>
      <c r="K26" s="373">
        <f t="shared" si="8"/>
        <v>71183.123031214564</v>
      </c>
      <c r="L26" s="64">
        <f t="shared" ref="L26" si="11">IF(K26&lt;&gt;0,+G26-K26,0)</f>
        <v>0</v>
      </c>
      <c r="M26" s="373">
        <f t="shared" si="9"/>
        <v>71183.123031214564</v>
      </c>
      <c r="N26" s="51">
        <f>IF(M26&lt;&gt;0,+H26-M26,0)</f>
        <v>0</v>
      </c>
      <c r="O26" s="53">
        <f t="shared" si="5"/>
        <v>0</v>
      </c>
      <c r="P26" s="1"/>
      <c r="R26" s="1"/>
      <c r="S26" s="1"/>
      <c r="T26" s="1"/>
      <c r="U26" s="1"/>
    </row>
    <row r="27" spans="2:21" ht="12.5">
      <c r="B27" t="str">
        <f t="shared" si="0"/>
        <v>IU</v>
      </c>
      <c r="C27" s="49">
        <f>IF(D11="","-",+C26+1)</f>
        <v>2021</v>
      </c>
      <c r="D27" s="372">
        <v>494664.95623142482</v>
      </c>
      <c r="E27" s="370">
        <v>19830.741935483871</v>
      </c>
      <c r="F27" s="372">
        <v>474834.21429594094</v>
      </c>
      <c r="G27" s="370">
        <v>72273.408385464543</v>
      </c>
      <c r="H27" s="371">
        <v>72273.408385464543</v>
      </c>
      <c r="I27" s="51">
        <f t="shared" si="7"/>
        <v>0</v>
      </c>
      <c r="J27" s="51"/>
      <c r="K27" s="373">
        <f t="shared" si="8"/>
        <v>72273.408385464543</v>
      </c>
      <c r="L27" s="64">
        <f t="shared" ref="L27" si="12">IF(K27&lt;&gt;0,+G27-K27,0)</f>
        <v>0</v>
      </c>
      <c r="M27" s="373">
        <f t="shared" si="9"/>
        <v>72273.408385464543</v>
      </c>
      <c r="N27" s="51">
        <f>IF(M27&lt;&gt;0,+H27-M27,0)</f>
        <v>0</v>
      </c>
      <c r="O27" s="53">
        <f t="shared" si="5"/>
        <v>0</v>
      </c>
      <c r="P27" s="1"/>
      <c r="R27" s="1"/>
      <c r="S27" s="1"/>
      <c r="T27" s="1"/>
      <c r="U27" s="1"/>
    </row>
    <row r="28" spans="2:21" ht="12.5">
      <c r="B28" t="str">
        <f t="shared" si="0"/>
        <v/>
      </c>
      <c r="C28" s="49">
        <f>IF(D11="","-",+C27+1)</f>
        <v>2022</v>
      </c>
      <c r="D28" s="372">
        <v>474834.21429594094</v>
      </c>
      <c r="E28" s="370">
        <v>18628.878787878788</v>
      </c>
      <c r="F28" s="372">
        <v>456205.33550806215</v>
      </c>
      <c r="G28" s="370">
        <v>72051.357380752626</v>
      </c>
      <c r="H28" s="371">
        <v>72051.357380752626</v>
      </c>
      <c r="I28" s="51">
        <f t="shared" si="7"/>
        <v>0</v>
      </c>
      <c r="J28" s="51"/>
      <c r="K28" s="373">
        <f t="shared" si="8"/>
        <v>72051.357380752626</v>
      </c>
      <c r="L28" s="64">
        <f t="shared" ref="L28" si="13">IF(K28&lt;&gt;0,+G28-K28,0)</f>
        <v>0</v>
      </c>
      <c r="M28" s="373">
        <f t="shared" si="9"/>
        <v>72051.357380752626</v>
      </c>
      <c r="N28" s="53">
        <f t="shared" si="4"/>
        <v>0</v>
      </c>
      <c r="O28" s="53">
        <f t="shared" si="5"/>
        <v>0</v>
      </c>
      <c r="P28" s="1"/>
      <c r="R28" s="1"/>
      <c r="S28" s="1"/>
      <c r="T28" s="1"/>
      <c r="U28" s="1"/>
    </row>
    <row r="29" spans="2:21" ht="12.5">
      <c r="B29" t="str">
        <f t="shared" si="0"/>
        <v/>
      </c>
      <c r="C29" s="49">
        <f>IF(D11="","-",+C28+1)</f>
        <v>2023</v>
      </c>
      <c r="D29" s="372">
        <v>456205.33550806215</v>
      </c>
      <c r="E29" s="370">
        <v>19830.741935483871</v>
      </c>
      <c r="F29" s="372">
        <v>436374.59357257828</v>
      </c>
      <c r="G29" s="370">
        <v>70276.170801443019</v>
      </c>
      <c r="H29" s="371">
        <v>70276.170801443019</v>
      </c>
      <c r="I29" s="51">
        <f t="shared" si="7"/>
        <v>0</v>
      </c>
      <c r="J29" s="51"/>
      <c r="K29" s="373">
        <f t="shared" ref="K29:K30" si="14">G29</f>
        <v>70276.170801443019</v>
      </c>
      <c r="L29" s="64">
        <f t="shared" ref="L29:L30" si="15">IF(K29&lt;&gt;0,+G29-K29,0)</f>
        <v>0</v>
      </c>
      <c r="M29" s="373">
        <f t="shared" ref="M29:M30" si="16">H29</f>
        <v>70276.170801443019</v>
      </c>
      <c r="N29" s="53">
        <f t="shared" ref="N29:N30" si="17">IF(M29&lt;&gt;0,+H29-M29,0)</f>
        <v>0</v>
      </c>
      <c r="O29" s="53">
        <f t="shared" ref="O29:O30" si="18">+N29-L29</f>
        <v>0</v>
      </c>
      <c r="P29" s="1"/>
      <c r="R29" s="1"/>
      <c r="S29" s="1"/>
      <c r="T29" s="1"/>
      <c r="U29" s="1"/>
    </row>
    <row r="30" spans="2:21" ht="12.5">
      <c r="B30" t="str">
        <f t="shared" si="0"/>
        <v/>
      </c>
      <c r="C30" s="49">
        <f>IF(D11="","-",+C29+1)</f>
        <v>2024</v>
      </c>
      <c r="D30" s="372">
        <v>436374.59357257828</v>
      </c>
      <c r="E30" s="370">
        <v>19830.741935483871</v>
      </c>
      <c r="F30" s="372">
        <v>416543.8516370944</v>
      </c>
      <c r="G30" s="370">
        <v>68417.937639816315</v>
      </c>
      <c r="H30" s="371">
        <v>68417.937639816315</v>
      </c>
      <c r="I30" s="51">
        <f t="shared" si="7"/>
        <v>0</v>
      </c>
      <c r="J30" s="51"/>
      <c r="K30" s="373">
        <f t="shared" si="14"/>
        <v>68417.937639816315</v>
      </c>
      <c r="L30" s="64">
        <f t="shared" si="15"/>
        <v>0</v>
      </c>
      <c r="M30" s="373">
        <f t="shared" si="16"/>
        <v>68417.937639816315</v>
      </c>
      <c r="N30" s="53">
        <f t="shared" si="17"/>
        <v>0</v>
      </c>
      <c r="O30" s="53">
        <f t="shared" si="18"/>
        <v>0</v>
      </c>
      <c r="P30" s="1"/>
      <c r="R30" s="1"/>
      <c r="S30" s="1"/>
      <c r="T30" s="1"/>
      <c r="U30" s="1"/>
    </row>
    <row r="31" spans="2:21" ht="12.5">
      <c r="B31" t="str">
        <f t="shared" si="0"/>
        <v/>
      </c>
      <c r="C31" s="49">
        <f>IF(D11="","-",+C30+1)</f>
        <v>2025</v>
      </c>
      <c r="D31" s="372">
        <v>416543.8516370944</v>
      </c>
      <c r="E31" s="370">
        <v>20491.766666666666</v>
      </c>
      <c r="F31" s="372">
        <v>396052.08497042774</v>
      </c>
      <c r="G31" s="370">
        <v>66992.539642384814</v>
      </c>
      <c r="H31" s="371">
        <v>66992.539642384814</v>
      </c>
      <c r="I31" s="51">
        <f t="shared" si="7"/>
        <v>0</v>
      </c>
      <c r="J31" s="64"/>
      <c r="K31" s="373">
        <f t="shared" ref="K31" si="19">G31</f>
        <v>66992.539642384814</v>
      </c>
      <c r="L31" s="64">
        <f t="shared" ref="L31" si="20">IF(K31&lt;&gt;0,+G31-K31,0)</f>
        <v>0</v>
      </c>
      <c r="M31" s="373">
        <f t="shared" ref="M31" si="21">H31</f>
        <v>66992.539642384814</v>
      </c>
      <c r="N31" s="53">
        <f t="shared" ref="N31" si="22">IF(M31&lt;&gt;0,+H31-M31,0)</f>
        <v>0</v>
      </c>
      <c r="O31" s="53">
        <f t="shared" ref="O31" si="23">+N31-L31</f>
        <v>0</v>
      </c>
      <c r="P31" s="1"/>
      <c r="R31" s="1"/>
      <c r="S31" s="1"/>
      <c r="T31" s="1"/>
      <c r="U31" s="1"/>
    </row>
    <row r="32" spans="2:21" ht="13">
      <c r="B32" t="str">
        <f t="shared" si="0"/>
        <v/>
      </c>
      <c r="C32" s="479">
        <f>IF(D12="","-",+C31+1)</f>
        <v>2026</v>
      </c>
      <c r="D32" s="54">
        <f>IF(F31+SUM(E$17:E31)=D$10,F31,D$10-SUM(E$17:E31))</f>
        <v>396052.08497042774</v>
      </c>
      <c r="E32" s="374">
        <f>IF(+I14&lt;F31,I14,D32)</f>
        <v>20491.766666666666</v>
      </c>
      <c r="F32" s="54">
        <f>+D32-E32</f>
        <v>375560.31830376107</v>
      </c>
      <c r="G32" s="375">
        <f t="shared" ref="G32:G73" si="24">(D32+F32)/2*I$12+E32</f>
        <v>62749.905352782458</v>
      </c>
      <c r="H32" s="356">
        <f t="shared" ref="H32:H73" si="25">+(D32+F32)/2*I$13+E32</f>
        <v>62749.905352782458</v>
      </c>
      <c r="I32" s="51">
        <f>H32-G32</f>
        <v>0</v>
      </c>
      <c r="J32" s="64"/>
      <c r="K32" s="112"/>
      <c r="L32" s="53">
        <f>IF(K32&lt;&gt;0,+G32-K32,0)</f>
        <v>0</v>
      </c>
      <c r="M32" s="112"/>
      <c r="N32" s="53">
        <f>IF(M32&lt;&gt;0,+H32-M32,0)</f>
        <v>0</v>
      </c>
      <c r="O32" s="53">
        <f>+N32-L32</f>
        <v>0</v>
      </c>
      <c r="P32" s="1"/>
      <c r="R32" s="1"/>
      <c r="S32" s="1"/>
      <c r="T32" s="1"/>
      <c r="U32" s="1"/>
    </row>
    <row r="33" spans="2:21" ht="12.5">
      <c r="B33" t="str">
        <f t="shared" si="0"/>
        <v/>
      </c>
      <c r="C33" s="49">
        <f>IF(D13="","-",+C32+1)</f>
        <v>2027</v>
      </c>
      <c r="D33" s="54">
        <f>IF(F32+SUM(E$17:E32)=D$10,F32,D$10-SUM(E$17:E32))</f>
        <v>375560.31830376107</v>
      </c>
      <c r="E33" s="374">
        <f>IF(+I14&lt;F31,I14,D33)</f>
        <v>20491.766666666666</v>
      </c>
      <c r="F33" s="54">
        <f t="shared" ref="F33:F50" si="26">+D33-E33</f>
        <v>355068.55163709441</v>
      </c>
      <c r="G33" s="375">
        <f t="shared" si="24"/>
        <v>60505.400432827679</v>
      </c>
      <c r="H33" s="356">
        <f t="shared" si="25"/>
        <v>60505.400432827679</v>
      </c>
      <c r="I33" s="51">
        <f t="shared" si="7"/>
        <v>0</v>
      </c>
      <c r="J33" s="51"/>
      <c r="K33" s="112"/>
      <c r="L33" s="53">
        <f>IF(K33&lt;&gt;0,+G33-K33,0)</f>
        <v>0</v>
      </c>
      <c r="M33" s="112"/>
      <c r="N33" s="53">
        <f>IF(M33&lt;&gt;0,+H33-M33,0)</f>
        <v>0</v>
      </c>
      <c r="O33" s="53">
        <f>+N33-L33</f>
        <v>0</v>
      </c>
      <c r="P33" s="1"/>
      <c r="R33" s="1"/>
      <c r="S33" s="1"/>
      <c r="T33" s="1"/>
      <c r="U33" s="1"/>
    </row>
    <row r="34" spans="2:21" ht="12.5">
      <c r="B34" t="str">
        <f t="shared" si="0"/>
        <v/>
      </c>
      <c r="C34" s="49">
        <f>IF(D14="","-",+C33+1)</f>
        <v>2028</v>
      </c>
      <c r="D34" s="377">
        <f>IF(F33+SUM(E$17:E33)=D$10,F33,D$10-SUM(E$17:E33))</f>
        <v>355068.55163709441</v>
      </c>
      <c r="E34" s="378">
        <f>IF(+I14&lt;F33,I14,D34)</f>
        <v>20491.766666666666</v>
      </c>
      <c r="F34" s="377">
        <f t="shared" si="26"/>
        <v>334576.78497042775</v>
      </c>
      <c r="G34" s="379">
        <f t="shared" si="24"/>
        <v>58260.895512872899</v>
      </c>
      <c r="H34" s="380">
        <f t="shared" si="25"/>
        <v>58260.895512872899</v>
      </c>
      <c r="I34" s="381">
        <f t="shared" si="7"/>
        <v>0</v>
      </c>
      <c r="J34" s="381"/>
      <c r="K34" s="382"/>
      <c r="L34" s="383">
        <f t="shared" si="2"/>
        <v>0</v>
      </c>
      <c r="M34" s="382"/>
      <c r="N34" s="383">
        <f t="shared" si="4"/>
        <v>0</v>
      </c>
      <c r="O34" s="383">
        <f t="shared" si="5"/>
        <v>0</v>
      </c>
      <c r="P34" s="384"/>
      <c r="Q34" s="184"/>
      <c r="R34" s="384"/>
      <c r="S34" s="384"/>
      <c r="T34" s="384"/>
      <c r="U34" s="1"/>
    </row>
    <row r="35" spans="2:21" ht="12.5">
      <c r="B35" t="str">
        <f t="shared" si="0"/>
        <v/>
      </c>
      <c r="C35" s="49">
        <f>IF(D11="","-",+C34+1)</f>
        <v>2029</v>
      </c>
      <c r="D35" s="54">
        <f>IF(F34+SUM(E$17:E34)=D$10,F34,D$10-SUM(E$17:E34))</f>
        <v>334576.78497042775</v>
      </c>
      <c r="E35" s="374">
        <f>IF(+I14&lt;F34,I14,D35)</f>
        <v>20491.766666666666</v>
      </c>
      <c r="F35" s="54">
        <f t="shared" si="26"/>
        <v>314085.01830376108</v>
      </c>
      <c r="G35" s="375">
        <f t="shared" si="24"/>
        <v>56016.39059291812</v>
      </c>
      <c r="H35" s="356">
        <f t="shared" si="25"/>
        <v>56016.39059291812</v>
      </c>
      <c r="I35" s="51">
        <f t="shared" si="7"/>
        <v>0</v>
      </c>
      <c r="J35" s="51"/>
      <c r="K35" s="112"/>
      <c r="L35" s="53">
        <f t="shared" si="2"/>
        <v>0</v>
      </c>
      <c r="M35" s="112"/>
      <c r="N35" s="53">
        <f t="shared" si="4"/>
        <v>0</v>
      </c>
      <c r="O35" s="53">
        <f t="shared" si="5"/>
        <v>0</v>
      </c>
      <c r="P35" s="1"/>
      <c r="R35" s="1"/>
      <c r="S35" s="1"/>
      <c r="T35" s="1"/>
      <c r="U35" s="1"/>
    </row>
    <row r="36" spans="2:21" ht="12.5">
      <c r="B36" t="str">
        <f t="shared" si="0"/>
        <v/>
      </c>
      <c r="C36" s="49">
        <f>IF(D11="","-",+C35+1)</f>
        <v>2030</v>
      </c>
      <c r="D36" s="54">
        <f>IF(F35+SUM(E$17:E35)=D$10,F35,D$10-SUM(E$17:E35))</f>
        <v>314085.01830376108</v>
      </c>
      <c r="E36" s="374">
        <f>IF(+I14&lt;F35,I14,D36)</f>
        <v>20491.766666666666</v>
      </c>
      <c r="F36" s="54">
        <f t="shared" si="26"/>
        <v>293593.25163709442</v>
      </c>
      <c r="G36" s="375">
        <f t="shared" si="24"/>
        <v>53771.885672963341</v>
      </c>
      <c r="H36" s="356">
        <f t="shared" si="25"/>
        <v>53771.885672963341</v>
      </c>
      <c r="I36" s="51">
        <f t="shared" si="7"/>
        <v>0</v>
      </c>
      <c r="J36" s="51"/>
      <c r="K36" s="112"/>
      <c r="L36" s="53">
        <f t="shared" si="2"/>
        <v>0</v>
      </c>
      <c r="M36" s="112"/>
      <c r="N36" s="53">
        <f t="shared" si="4"/>
        <v>0</v>
      </c>
      <c r="O36" s="53">
        <f t="shared" si="5"/>
        <v>0</v>
      </c>
      <c r="P36" s="1"/>
      <c r="R36" s="1"/>
      <c r="S36" s="1"/>
      <c r="T36" s="1"/>
      <c r="U36" s="1"/>
    </row>
    <row r="37" spans="2:21" ht="12.5">
      <c r="B37" t="str">
        <f t="shared" si="0"/>
        <v/>
      </c>
      <c r="C37" s="49">
        <f>IF(D11="","-",+C36+1)</f>
        <v>2031</v>
      </c>
      <c r="D37" s="54">
        <f>IF(F36+SUM(E$17:E36)=D$10,F36,D$10-SUM(E$17:E36))</f>
        <v>293593.25163709442</v>
      </c>
      <c r="E37" s="374">
        <f>IF(+I14&lt;F36,I14,D37)</f>
        <v>20491.766666666666</v>
      </c>
      <c r="F37" s="54">
        <f t="shared" si="26"/>
        <v>273101.48497042776</v>
      </c>
      <c r="G37" s="375">
        <f t="shared" si="24"/>
        <v>51527.380753008561</v>
      </c>
      <c r="H37" s="356">
        <f t="shared" si="25"/>
        <v>51527.380753008561</v>
      </c>
      <c r="I37" s="51">
        <f t="shared" si="7"/>
        <v>0</v>
      </c>
      <c r="J37" s="51"/>
      <c r="K37" s="112"/>
      <c r="L37" s="53">
        <f t="shared" si="2"/>
        <v>0</v>
      </c>
      <c r="M37" s="112"/>
      <c r="N37" s="53">
        <f t="shared" si="4"/>
        <v>0</v>
      </c>
      <c r="O37" s="53">
        <f t="shared" si="5"/>
        <v>0</v>
      </c>
      <c r="P37" s="1"/>
      <c r="R37" s="1"/>
      <c r="S37" s="1"/>
      <c r="T37" s="1"/>
      <c r="U37" s="1"/>
    </row>
    <row r="38" spans="2:21" ht="12.5">
      <c r="B38" t="str">
        <f t="shared" si="0"/>
        <v/>
      </c>
      <c r="C38" s="49">
        <f>IF(D11="","-",+C37+1)</f>
        <v>2032</v>
      </c>
      <c r="D38" s="54">
        <f>IF(F37+SUM(E$17:E37)=D$10,F37,D$10-SUM(E$17:E37))</f>
        <v>273101.48497042776</v>
      </c>
      <c r="E38" s="374">
        <f>IF(+I14&lt;F37,I14,D38)</f>
        <v>20491.766666666666</v>
      </c>
      <c r="F38" s="54">
        <f t="shared" si="26"/>
        <v>252609.7183037611</v>
      </c>
      <c r="G38" s="375">
        <f t="shared" si="24"/>
        <v>49282.875833053768</v>
      </c>
      <c r="H38" s="356">
        <f t="shared" si="25"/>
        <v>49282.875833053768</v>
      </c>
      <c r="I38" s="51">
        <f t="shared" si="7"/>
        <v>0</v>
      </c>
      <c r="J38" s="51"/>
      <c r="K38" s="112"/>
      <c r="L38" s="53">
        <f t="shared" si="2"/>
        <v>0</v>
      </c>
      <c r="M38" s="112"/>
      <c r="N38" s="53">
        <f t="shared" si="4"/>
        <v>0</v>
      </c>
      <c r="O38" s="53">
        <f t="shared" si="5"/>
        <v>0</v>
      </c>
      <c r="P38" s="1"/>
      <c r="R38" s="1"/>
      <c r="S38" s="1"/>
      <c r="T38" s="1"/>
      <c r="U38" s="1"/>
    </row>
    <row r="39" spans="2:21" ht="12.5">
      <c r="B39" t="str">
        <f t="shared" si="0"/>
        <v/>
      </c>
      <c r="C39" s="49">
        <f>IF(D11="","-",+C38+1)</f>
        <v>2033</v>
      </c>
      <c r="D39" s="54">
        <f>IF(F38+SUM(E$17:E38)=D$10,F38,D$10-SUM(E$17:E38))</f>
        <v>252609.7183037611</v>
      </c>
      <c r="E39" s="374">
        <f>IF(+I14&lt;F38,I14,D39)</f>
        <v>20491.766666666666</v>
      </c>
      <c r="F39" s="54">
        <f t="shared" si="26"/>
        <v>232117.95163709443</v>
      </c>
      <c r="G39" s="375">
        <f t="shared" si="24"/>
        <v>47038.370913098996</v>
      </c>
      <c r="H39" s="356">
        <f t="shared" si="25"/>
        <v>47038.370913098996</v>
      </c>
      <c r="I39" s="51">
        <f t="shared" si="7"/>
        <v>0</v>
      </c>
      <c r="J39" s="51"/>
      <c r="K39" s="112"/>
      <c r="L39" s="53">
        <f t="shared" si="2"/>
        <v>0</v>
      </c>
      <c r="M39" s="112"/>
      <c r="N39" s="53">
        <f t="shared" si="4"/>
        <v>0</v>
      </c>
      <c r="O39" s="53">
        <f t="shared" si="5"/>
        <v>0</v>
      </c>
      <c r="P39" s="1"/>
      <c r="R39" s="1"/>
      <c r="S39" s="1"/>
      <c r="T39" s="1"/>
      <c r="U39" s="1"/>
    </row>
    <row r="40" spans="2:21" ht="12.5">
      <c r="B40" t="str">
        <f t="shared" si="0"/>
        <v/>
      </c>
      <c r="C40" s="49">
        <f>IF(D11="","-",+C39+1)</f>
        <v>2034</v>
      </c>
      <c r="D40" s="54">
        <f>IF(F39+SUM(E$17:E39)=D$10,F39,D$10-SUM(E$17:E39))</f>
        <v>232117.95163709443</v>
      </c>
      <c r="E40" s="374">
        <f>IF(+I14&lt;F39,I14,D40)</f>
        <v>20491.766666666666</v>
      </c>
      <c r="F40" s="54">
        <f t="shared" si="26"/>
        <v>211626.18497042777</v>
      </c>
      <c r="G40" s="375">
        <f t="shared" si="24"/>
        <v>44793.865993144209</v>
      </c>
      <c r="H40" s="356">
        <f t="shared" si="25"/>
        <v>44793.865993144209</v>
      </c>
      <c r="I40" s="51">
        <f t="shared" si="7"/>
        <v>0</v>
      </c>
      <c r="J40" s="51"/>
      <c r="K40" s="112"/>
      <c r="L40" s="53">
        <f t="shared" si="2"/>
        <v>0</v>
      </c>
      <c r="M40" s="112"/>
      <c r="N40" s="53">
        <f t="shared" si="4"/>
        <v>0</v>
      </c>
      <c r="O40" s="53">
        <f t="shared" si="5"/>
        <v>0</v>
      </c>
      <c r="P40" s="1"/>
      <c r="R40" s="1"/>
      <c r="S40" s="1"/>
      <c r="T40" s="1"/>
      <c r="U40" s="1"/>
    </row>
    <row r="41" spans="2:21" ht="12.5">
      <c r="B41" t="str">
        <f t="shared" si="0"/>
        <v/>
      </c>
      <c r="C41" s="49">
        <f>IF(D12="","-",+C40+1)</f>
        <v>2035</v>
      </c>
      <c r="D41" s="54">
        <f>IF(F40+SUM(E$17:E40)=D$10,F40,D$10-SUM(E$17:E40))</f>
        <v>211626.18497042777</v>
      </c>
      <c r="E41" s="374">
        <f>IF(+I14&lt;F40,I14,D41)</f>
        <v>20491.766666666666</v>
      </c>
      <c r="F41" s="54">
        <f t="shared" si="26"/>
        <v>191134.41830376111</v>
      </c>
      <c r="G41" s="375">
        <f t="shared" si="24"/>
        <v>42549.36107318943</v>
      </c>
      <c r="H41" s="356">
        <f t="shared" si="25"/>
        <v>42549.36107318943</v>
      </c>
      <c r="I41" s="51">
        <f t="shared" si="7"/>
        <v>0</v>
      </c>
      <c r="J41" s="51"/>
      <c r="K41" s="112"/>
      <c r="L41" s="53">
        <f t="shared" si="2"/>
        <v>0</v>
      </c>
      <c r="M41" s="112"/>
      <c r="N41" s="53">
        <f t="shared" si="4"/>
        <v>0</v>
      </c>
      <c r="O41" s="53">
        <f t="shared" si="5"/>
        <v>0</v>
      </c>
      <c r="P41" s="1"/>
      <c r="R41" s="1"/>
      <c r="S41" s="1"/>
      <c r="T41" s="1"/>
      <c r="U41" s="1"/>
    </row>
    <row r="42" spans="2:21" ht="12.5">
      <c r="B42" t="str">
        <f t="shared" si="0"/>
        <v/>
      </c>
      <c r="C42" s="49">
        <f>IF(D13="","-",+C41+1)</f>
        <v>2036</v>
      </c>
      <c r="D42" s="54">
        <f>IF(F41+SUM(E$17:E41)=D$10,F41,D$10-SUM(E$17:E41))</f>
        <v>191134.41830376111</v>
      </c>
      <c r="E42" s="374">
        <f>IF(+I14&lt;F41,I14,D42)</f>
        <v>20491.766666666666</v>
      </c>
      <c r="F42" s="54">
        <f t="shared" si="26"/>
        <v>170642.65163709444</v>
      </c>
      <c r="G42" s="375">
        <f t="shared" si="24"/>
        <v>40304.85615323465</v>
      </c>
      <c r="H42" s="356">
        <f t="shared" si="25"/>
        <v>40304.85615323465</v>
      </c>
      <c r="I42" s="51">
        <f t="shared" si="7"/>
        <v>0</v>
      </c>
      <c r="J42" s="51"/>
      <c r="K42" s="112"/>
      <c r="L42" s="53">
        <f t="shared" si="2"/>
        <v>0</v>
      </c>
      <c r="M42" s="112"/>
      <c r="N42" s="53">
        <f t="shared" si="4"/>
        <v>0</v>
      </c>
      <c r="O42" s="53">
        <f t="shared" si="5"/>
        <v>0</v>
      </c>
      <c r="P42" s="1"/>
      <c r="R42" s="1"/>
      <c r="S42" s="1"/>
      <c r="T42" s="1"/>
      <c r="U42" s="1"/>
    </row>
    <row r="43" spans="2:21" ht="12.5">
      <c r="B43" t="str">
        <f t="shared" si="0"/>
        <v/>
      </c>
      <c r="C43" s="49">
        <f>IF(D14="","-",+C42+1)</f>
        <v>2037</v>
      </c>
      <c r="D43" s="54">
        <f>IF(F42+SUM(E$17:E42)=D$10,F42,D$10-SUM(E$17:E42))</f>
        <v>170642.65163709444</v>
      </c>
      <c r="E43" s="374">
        <f>IF(+I14&lt;F42,I14,D43)</f>
        <v>20491.766666666666</v>
      </c>
      <c r="F43" s="54">
        <f t="shared" si="26"/>
        <v>150150.88497042778</v>
      </c>
      <c r="G43" s="375">
        <f t="shared" si="24"/>
        <v>38060.351233279871</v>
      </c>
      <c r="H43" s="356">
        <f t="shared" si="25"/>
        <v>38060.351233279871</v>
      </c>
      <c r="I43" s="51">
        <f t="shared" si="7"/>
        <v>0</v>
      </c>
      <c r="J43" s="51"/>
      <c r="K43" s="112"/>
      <c r="L43" s="53">
        <f t="shared" si="2"/>
        <v>0</v>
      </c>
      <c r="M43" s="112"/>
      <c r="N43" s="53">
        <f t="shared" si="4"/>
        <v>0</v>
      </c>
      <c r="O43" s="53">
        <f t="shared" si="5"/>
        <v>0</v>
      </c>
      <c r="P43" s="1"/>
      <c r="R43" s="1"/>
      <c r="S43" s="1"/>
      <c r="T43" s="1"/>
      <c r="U43" s="1"/>
    </row>
    <row r="44" spans="2:21" ht="12.5">
      <c r="B44" t="str">
        <f t="shared" si="0"/>
        <v/>
      </c>
      <c r="C44" s="49">
        <f>IF(D11="","-",+C43+1)</f>
        <v>2038</v>
      </c>
      <c r="D44" s="54">
        <f>IF(F43+SUM(E$17:E43)=D$10,F43,D$10-SUM(E$17:E43))</f>
        <v>150150.88497042778</v>
      </c>
      <c r="E44" s="374">
        <f>IF(+I14&lt;F43,I14,D44)</f>
        <v>20491.766666666666</v>
      </c>
      <c r="F44" s="54">
        <f t="shared" si="26"/>
        <v>129659.11830376112</v>
      </c>
      <c r="G44" s="375">
        <f t="shared" si="24"/>
        <v>35815.846313325092</v>
      </c>
      <c r="H44" s="356">
        <f t="shared" si="25"/>
        <v>35815.846313325092</v>
      </c>
      <c r="I44" s="51">
        <f t="shared" si="7"/>
        <v>0</v>
      </c>
      <c r="J44" s="51"/>
      <c r="K44" s="112"/>
      <c r="L44" s="53">
        <f t="shared" si="2"/>
        <v>0</v>
      </c>
      <c r="M44" s="112"/>
      <c r="N44" s="53">
        <f t="shared" si="4"/>
        <v>0</v>
      </c>
      <c r="O44" s="53">
        <f t="shared" si="5"/>
        <v>0</v>
      </c>
      <c r="P44" s="1"/>
      <c r="R44" s="1"/>
      <c r="S44" s="1"/>
      <c r="T44" s="1"/>
      <c r="U44" s="1"/>
    </row>
    <row r="45" spans="2:21" ht="12.5">
      <c r="B45" t="str">
        <f t="shared" si="0"/>
        <v/>
      </c>
      <c r="C45" s="49">
        <f>IF(D11="","-",+C44+1)</f>
        <v>2039</v>
      </c>
      <c r="D45" s="54">
        <f>IF(F44+SUM(E$17:E44)=D$10,F44,D$10-SUM(E$17:E44))</f>
        <v>129659.11830376112</v>
      </c>
      <c r="E45" s="374">
        <f>IF(+I14&lt;F44,I14,D45)</f>
        <v>20491.766666666666</v>
      </c>
      <c r="F45" s="54">
        <f t="shared" si="26"/>
        <v>109167.35163709446</v>
      </c>
      <c r="G45" s="375">
        <f t="shared" si="24"/>
        <v>33571.341393370312</v>
      </c>
      <c r="H45" s="356">
        <f t="shared" si="25"/>
        <v>33571.341393370312</v>
      </c>
      <c r="I45" s="51">
        <f t="shared" si="7"/>
        <v>0</v>
      </c>
      <c r="J45" s="51"/>
      <c r="K45" s="112"/>
      <c r="L45" s="53">
        <f t="shared" si="2"/>
        <v>0</v>
      </c>
      <c r="M45" s="112"/>
      <c r="N45" s="53">
        <f t="shared" si="4"/>
        <v>0</v>
      </c>
      <c r="O45" s="53">
        <f t="shared" si="5"/>
        <v>0</v>
      </c>
      <c r="P45" s="1"/>
      <c r="R45" s="1"/>
      <c r="S45" s="1"/>
      <c r="T45" s="1"/>
      <c r="U45" s="1"/>
    </row>
    <row r="46" spans="2:21" ht="12.5">
      <c r="B46" t="str">
        <f t="shared" si="0"/>
        <v/>
      </c>
      <c r="C46" s="49">
        <f>IF(D11="","-",+C45+1)</f>
        <v>2040</v>
      </c>
      <c r="D46" s="54">
        <f>IF(F45+SUM(E$17:E45)=D$10,F45,D$10-SUM(E$17:E45))</f>
        <v>109167.35163709446</v>
      </c>
      <c r="E46" s="374">
        <f>IF(+I14&lt;F45,I14,D46)</f>
        <v>20491.766666666666</v>
      </c>
      <c r="F46" s="54">
        <f t="shared" si="26"/>
        <v>88675.584970427793</v>
      </c>
      <c r="G46" s="375">
        <f t="shared" si="24"/>
        <v>31326.836473415529</v>
      </c>
      <c r="H46" s="356">
        <f t="shared" si="25"/>
        <v>31326.836473415529</v>
      </c>
      <c r="I46" s="51">
        <f t="shared" si="7"/>
        <v>0</v>
      </c>
      <c r="J46" s="51"/>
      <c r="K46" s="112"/>
      <c r="L46" s="53">
        <f t="shared" si="2"/>
        <v>0</v>
      </c>
      <c r="M46" s="112"/>
      <c r="N46" s="53">
        <f t="shared" si="4"/>
        <v>0</v>
      </c>
      <c r="O46" s="53">
        <f t="shared" si="5"/>
        <v>0</v>
      </c>
      <c r="P46" s="1"/>
      <c r="R46" s="1"/>
      <c r="S46" s="1"/>
      <c r="T46" s="1"/>
      <c r="U46" s="1"/>
    </row>
    <row r="47" spans="2:21" ht="12.5">
      <c r="B47" t="str">
        <f t="shared" si="0"/>
        <v/>
      </c>
      <c r="C47" s="49">
        <f>IF(D11="","-",+C46+1)</f>
        <v>2041</v>
      </c>
      <c r="D47" s="54">
        <f>IF(F46+SUM(E$17:E46)=D$10,F46,D$10-SUM(E$17:E46))</f>
        <v>88675.584970427793</v>
      </c>
      <c r="E47" s="374">
        <f>IF(+I14&lt;F46,I14,D47)</f>
        <v>20491.766666666666</v>
      </c>
      <c r="F47" s="54">
        <f t="shared" si="26"/>
        <v>68183.818303761131</v>
      </c>
      <c r="G47" s="375">
        <f t="shared" si="24"/>
        <v>29082.331553460746</v>
      </c>
      <c r="H47" s="356">
        <f t="shared" si="25"/>
        <v>29082.331553460746</v>
      </c>
      <c r="I47" s="51">
        <f t="shared" si="7"/>
        <v>0</v>
      </c>
      <c r="J47" s="51"/>
      <c r="K47" s="112"/>
      <c r="L47" s="53">
        <f t="shared" si="2"/>
        <v>0</v>
      </c>
      <c r="M47" s="112"/>
      <c r="N47" s="53">
        <f t="shared" si="4"/>
        <v>0</v>
      </c>
      <c r="O47" s="53">
        <f t="shared" si="5"/>
        <v>0</v>
      </c>
      <c r="P47" s="1"/>
      <c r="R47" s="1"/>
      <c r="S47" s="1"/>
      <c r="T47" s="1"/>
      <c r="U47" s="1"/>
    </row>
    <row r="48" spans="2:21" ht="12.5">
      <c r="B48" t="str">
        <f t="shared" si="0"/>
        <v/>
      </c>
      <c r="C48" s="49">
        <f>IF(D11="","-",+C47+1)</f>
        <v>2042</v>
      </c>
      <c r="D48" s="54">
        <f>IF(F47+SUM(E$17:E47)=D$10,F47,D$10-SUM(E$17:E47))</f>
        <v>68183.818303761131</v>
      </c>
      <c r="E48" s="374">
        <f>IF(+I14&lt;F47,I14,D48)</f>
        <v>20491.766666666666</v>
      </c>
      <c r="F48" s="54">
        <f t="shared" si="26"/>
        <v>47692.051637094468</v>
      </c>
      <c r="G48" s="375">
        <f t="shared" si="24"/>
        <v>26837.826633505967</v>
      </c>
      <c r="H48" s="356">
        <f t="shared" si="25"/>
        <v>26837.826633505967</v>
      </c>
      <c r="I48" s="51">
        <f t="shared" si="7"/>
        <v>0</v>
      </c>
      <c r="J48" s="51"/>
      <c r="K48" s="112"/>
      <c r="L48" s="53">
        <f t="shared" si="2"/>
        <v>0</v>
      </c>
      <c r="M48" s="112"/>
      <c r="N48" s="53">
        <f t="shared" si="4"/>
        <v>0</v>
      </c>
      <c r="O48" s="53">
        <f t="shared" si="5"/>
        <v>0</v>
      </c>
      <c r="P48" s="1"/>
      <c r="R48" s="1"/>
      <c r="S48" s="1"/>
      <c r="T48" s="1"/>
      <c r="U48" s="1"/>
    </row>
    <row r="49" spans="2:21" ht="12.5">
      <c r="B49" t="str">
        <f t="shared" si="0"/>
        <v/>
      </c>
      <c r="C49" s="49">
        <f>IF(D11="","-",+C48+1)</f>
        <v>2043</v>
      </c>
      <c r="D49" s="54">
        <f>IF(F48+SUM(E$17:E48)=D$10,F48,D$10-SUM(E$17:E48))</f>
        <v>47692.051637094468</v>
      </c>
      <c r="E49" s="374">
        <f>IF(+I14&lt;F48,I14,D49)</f>
        <v>20491.766666666666</v>
      </c>
      <c r="F49" s="54">
        <f t="shared" si="26"/>
        <v>27200.284970427801</v>
      </c>
      <c r="G49" s="375">
        <f t="shared" si="24"/>
        <v>24593.321713551188</v>
      </c>
      <c r="H49" s="356">
        <f t="shared" si="25"/>
        <v>24593.321713551188</v>
      </c>
      <c r="I49" s="51">
        <f t="shared" si="7"/>
        <v>0</v>
      </c>
      <c r="J49" s="51"/>
      <c r="K49" s="112"/>
      <c r="L49" s="53">
        <f t="shared" si="2"/>
        <v>0</v>
      </c>
      <c r="M49" s="112"/>
      <c r="N49" s="53">
        <f t="shared" si="4"/>
        <v>0</v>
      </c>
      <c r="O49" s="53">
        <f t="shared" si="5"/>
        <v>0</v>
      </c>
      <c r="P49" s="1"/>
      <c r="R49" s="1"/>
      <c r="S49" s="1"/>
      <c r="T49" s="1"/>
      <c r="U49" s="1"/>
    </row>
    <row r="50" spans="2:21" ht="12.5">
      <c r="B50" t="str">
        <f t="shared" ref="B50:B73" si="27">IF(D50=F49,"","IU")</f>
        <v/>
      </c>
      <c r="C50" s="49">
        <f>IF(D11="","-",+C49+1)</f>
        <v>2044</v>
      </c>
      <c r="D50" s="54">
        <f>IF(F49+SUM(E$17:E49)=D$10,F49,D$10-SUM(E$17:E49))</f>
        <v>27200.284970427801</v>
      </c>
      <c r="E50" s="374">
        <f>IF(+I14&lt;F49,I14,D50)</f>
        <v>20491.766666666666</v>
      </c>
      <c r="F50" s="54">
        <f t="shared" si="26"/>
        <v>6708.518303761135</v>
      </c>
      <c r="G50" s="375">
        <f t="shared" si="24"/>
        <v>22348.816793596405</v>
      </c>
      <c r="H50" s="356">
        <f t="shared" si="25"/>
        <v>22348.816793596405</v>
      </c>
      <c r="I50" s="51">
        <f t="shared" ref="I50:I73" si="28">H50-G50</f>
        <v>0</v>
      </c>
      <c r="J50" s="51"/>
      <c r="K50" s="112"/>
      <c r="L50" s="53">
        <f t="shared" ref="L50:L73" si="29">IF(K50&lt;&gt;0,+G50-K50,0)</f>
        <v>0</v>
      </c>
      <c r="M50" s="112"/>
      <c r="N50" s="53">
        <f t="shared" ref="N50:N73" si="30">IF(M50&lt;&gt;0,+H50-M50,0)</f>
        <v>0</v>
      </c>
      <c r="O50" s="53">
        <f t="shared" ref="O50:O73" si="31">+N50-L50</f>
        <v>0</v>
      </c>
      <c r="P50" s="1"/>
      <c r="R50" s="1"/>
      <c r="S50" s="1"/>
      <c r="T50" s="1"/>
      <c r="U50" s="1"/>
    </row>
    <row r="51" spans="2:21" ht="12.5">
      <c r="B51" t="str">
        <f t="shared" si="27"/>
        <v/>
      </c>
      <c r="C51" s="49">
        <f>IF(D11="","-",+C50+1)</f>
        <v>2045</v>
      </c>
      <c r="D51" s="54">
        <f>IF(F50+SUM(E$17:E50)=D$10,F50,D$10-SUM(E$17:E50))</f>
        <v>6708.518303761135</v>
      </c>
      <c r="E51" s="374">
        <f>IF(+I14&lt;F50,I14,D51)</f>
        <v>6708.518303761135</v>
      </c>
      <c r="F51" s="54">
        <f t="shared" ref="F51:F73" si="32">+D51-E51</f>
        <v>0</v>
      </c>
      <c r="G51" s="375">
        <f t="shared" si="24"/>
        <v>7075.9171372373094</v>
      </c>
      <c r="H51" s="356">
        <f t="shared" si="25"/>
        <v>7075.9171372373094</v>
      </c>
      <c r="I51" s="51">
        <f t="shared" si="28"/>
        <v>0</v>
      </c>
      <c r="J51" s="51"/>
      <c r="K51" s="112"/>
      <c r="L51" s="53">
        <f t="shared" si="29"/>
        <v>0</v>
      </c>
      <c r="M51" s="112"/>
      <c r="N51" s="53">
        <f t="shared" si="30"/>
        <v>0</v>
      </c>
      <c r="O51" s="53">
        <f t="shared" si="31"/>
        <v>0</v>
      </c>
      <c r="P51" s="1"/>
      <c r="R51" s="1"/>
      <c r="S51" s="1"/>
      <c r="T51" s="1"/>
      <c r="U51" s="1"/>
    </row>
    <row r="52" spans="2:21" ht="12.5">
      <c r="B52" t="str">
        <f t="shared" si="27"/>
        <v/>
      </c>
      <c r="C52" s="49">
        <f>IF(D11="","-",+C51+1)</f>
        <v>2046</v>
      </c>
      <c r="D52" s="54">
        <f>IF(F51+SUM(E$17:E51)=D$10,F51,D$10-SUM(E$17:E51))</f>
        <v>0</v>
      </c>
      <c r="E52" s="374">
        <f>IF(+I14&lt;F51,I14,D52)</f>
        <v>0</v>
      </c>
      <c r="F52" s="54">
        <f t="shared" si="32"/>
        <v>0</v>
      </c>
      <c r="G52" s="375">
        <f t="shared" si="24"/>
        <v>0</v>
      </c>
      <c r="H52" s="356">
        <f t="shared" si="25"/>
        <v>0</v>
      </c>
      <c r="I52" s="51">
        <f t="shared" si="28"/>
        <v>0</v>
      </c>
      <c r="J52" s="51"/>
      <c r="K52" s="112"/>
      <c r="L52" s="53">
        <f t="shared" si="29"/>
        <v>0</v>
      </c>
      <c r="M52" s="112"/>
      <c r="N52" s="53">
        <f t="shared" si="30"/>
        <v>0</v>
      </c>
      <c r="O52" s="53">
        <f t="shared" si="31"/>
        <v>0</v>
      </c>
      <c r="P52" s="1"/>
      <c r="R52" s="1"/>
      <c r="S52" s="1"/>
      <c r="T52" s="1"/>
      <c r="U52" s="1"/>
    </row>
    <row r="53" spans="2:21" ht="12.5">
      <c r="B53" t="str">
        <f t="shared" si="27"/>
        <v/>
      </c>
      <c r="C53" s="49">
        <f>IF(D11="","-",+C52+1)</f>
        <v>2047</v>
      </c>
      <c r="D53" s="54">
        <f>IF(F52+SUM(E$17:E52)=D$10,F52,D$10-SUM(E$17:E52))</f>
        <v>0</v>
      </c>
      <c r="E53" s="374">
        <f>IF(+I14&lt;F52,I14,D53)</f>
        <v>0</v>
      </c>
      <c r="F53" s="54">
        <f t="shared" si="32"/>
        <v>0</v>
      </c>
      <c r="G53" s="375">
        <f t="shared" si="24"/>
        <v>0</v>
      </c>
      <c r="H53" s="356">
        <f t="shared" si="25"/>
        <v>0</v>
      </c>
      <c r="I53" s="51">
        <f t="shared" si="28"/>
        <v>0</v>
      </c>
      <c r="J53" s="51"/>
      <c r="K53" s="112"/>
      <c r="L53" s="53">
        <f t="shared" si="29"/>
        <v>0</v>
      </c>
      <c r="M53" s="112"/>
      <c r="N53" s="53">
        <f t="shared" si="30"/>
        <v>0</v>
      </c>
      <c r="O53" s="53">
        <f t="shared" si="31"/>
        <v>0</v>
      </c>
      <c r="P53" s="1"/>
      <c r="R53" s="1"/>
      <c r="S53" s="1"/>
      <c r="T53" s="1"/>
      <c r="U53" s="1"/>
    </row>
    <row r="54" spans="2:21" ht="12.5">
      <c r="B54" t="str">
        <f t="shared" si="27"/>
        <v/>
      </c>
      <c r="C54" s="49">
        <f>IF(D11="","-",+C53+1)</f>
        <v>2048</v>
      </c>
      <c r="D54" s="54">
        <f>IF(F53+SUM(E$17:E53)=D$10,F53,D$10-SUM(E$17:E53))</f>
        <v>0</v>
      </c>
      <c r="E54" s="374">
        <f>IF(+I14&lt;F53,I14,D54)</f>
        <v>0</v>
      </c>
      <c r="F54" s="54">
        <f t="shared" si="32"/>
        <v>0</v>
      </c>
      <c r="G54" s="375">
        <f t="shared" si="24"/>
        <v>0</v>
      </c>
      <c r="H54" s="356">
        <f t="shared" si="25"/>
        <v>0</v>
      </c>
      <c r="I54" s="51">
        <f t="shared" si="28"/>
        <v>0</v>
      </c>
      <c r="J54" s="51"/>
      <c r="K54" s="112"/>
      <c r="L54" s="53">
        <f t="shared" si="29"/>
        <v>0</v>
      </c>
      <c r="M54" s="112"/>
      <c r="N54" s="53">
        <f t="shared" si="30"/>
        <v>0</v>
      </c>
      <c r="O54" s="53">
        <f t="shared" si="31"/>
        <v>0</v>
      </c>
      <c r="P54" s="1"/>
      <c r="R54" s="1"/>
      <c r="S54" s="1"/>
      <c r="T54" s="1"/>
      <c r="U54" s="1"/>
    </row>
    <row r="55" spans="2:21" ht="12.5">
      <c r="B55" t="str">
        <f t="shared" si="27"/>
        <v/>
      </c>
      <c r="C55" s="49">
        <f>IF(D11="","-",+C54+1)</f>
        <v>2049</v>
      </c>
      <c r="D55" s="54">
        <f>IF(F54+SUM(E$17:E54)=D$10,F54,D$10-SUM(E$17:E54))</f>
        <v>0</v>
      </c>
      <c r="E55" s="374">
        <f>IF(+I14&lt;F54,I14,D55)</f>
        <v>0</v>
      </c>
      <c r="F55" s="54">
        <f t="shared" si="32"/>
        <v>0</v>
      </c>
      <c r="G55" s="375">
        <f t="shared" si="24"/>
        <v>0</v>
      </c>
      <c r="H55" s="356">
        <f t="shared" si="25"/>
        <v>0</v>
      </c>
      <c r="I55" s="51">
        <f t="shared" si="28"/>
        <v>0</v>
      </c>
      <c r="J55" s="51"/>
      <c r="K55" s="112"/>
      <c r="L55" s="53">
        <f t="shared" si="29"/>
        <v>0</v>
      </c>
      <c r="M55" s="112"/>
      <c r="N55" s="53">
        <f t="shared" si="30"/>
        <v>0</v>
      </c>
      <c r="O55" s="53">
        <f t="shared" si="31"/>
        <v>0</v>
      </c>
      <c r="P55" s="1"/>
      <c r="R55" s="1"/>
      <c r="S55" s="1"/>
      <c r="T55" s="1"/>
      <c r="U55" s="1"/>
    </row>
    <row r="56" spans="2:21" ht="12.5">
      <c r="B56" t="str">
        <f t="shared" si="27"/>
        <v/>
      </c>
      <c r="C56" s="49">
        <f>IF(D11="","-",+C55+1)</f>
        <v>2050</v>
      </c>
      <c r="D56" s="54">
        <f>IF(F55+SUM(E$17:E55)=D$10,F55,D$10-SUM(E$17:E55))</f>
        <v>0</v>
      </c>
      <c r="E56" s="374">
        <f>IF(+I14&lt;F55,I14,D56)</f>
        <v>0</v>
      </c>
      <c r="F56" s="54">
        <f t="shared" si="32"/>
        <v>0</v>
      </c>
      <c r="G56" s="375">
        <f t="shared" si="24"/>
        <v>0</v>
      </c>
      <c r="H56" s="356">
        <f t="shared" si="25"/>
        <v>0</v>
      </c>
      <c r="I56" s="51">
        <f t="shared" si="28"/>
        <v>0</v>
      </c>
      <c r="J56" s="51"/>
      <c r="K56" s="112"/>
      <c r="L56" s="53">
        <f t="shared" si="29"/>
        <v>0</v>
      </c>
      <c r="M56" s="112"/>
      <c r="N56" s="53">
        <f t="shared" si="30"/>
        <v>0</v>
      </c>
      <c r="O56" s="53">
        <f t="shared" si="31"/>
        <v>0</v>
      </c>
      <c r="P56" s="1"/>
      <c r="R56" s="1"/>
      <c r="S56" s="1"/>
      <c r="T56" s="1"/>
      <c r="U56" s="1"/>
    </row>
    <row r="57" spans="2:21" ht="12.5">
      <c r="B57" t="str">
        <f t="shared" si="27"/>
        <v/>
      </c>
      <c r="C57" s="49">
        <f>IF(D11="","-",+C56+1)</f>
        <v>2051</v>
      </c>
      <c r="D57" s="54">
        <f>IF(F56+SUM(E$17:E56)=D$10,F56,D$10-SUM(E$17:E56))</f>
        <v>0</v>
      </c>
      <c r="E57" s="374">
        <f>IF(+I14&lt;F56,I14,D57)</f>
        <v>0</v>
      </c>
      <c r="F57" s="54">
        <f t="shared" si="32"/>
        <v>0</v>
      </c>
      <c r="G57" s="375">
        <f t="shared" si="24"/>
        <v>0</v>
      </c>
      <c r="H57" s="356">
        <f t="shared" si="25"/>
        <v>0</v>
      </c>
      <c r="I57" s="51">
        <f t="shared" si="28"/>
        <v>0</v>
      </c>
      <c r="J57" s="51"/>
      <c r="K57" s="112"/>
      <c r="L57" s="53">
        <f t="shared" si="29"/>
        <v>0</v>
      </c>
      <c r="M57" s="112"/>
      <c r="N57" s="53">
        <f t="shared" si="30"/>
        <v>0</v>
      </c>
      <c r="O57" s="53">
        <f t="shared" si="31"/>
        <v>0</v>
      </c>
      <c r="P57" s="1"/>
      <c r="R57" s="1"/>
      <c r="S57" s="1"/>
      <c r="T57" s="1"/>
      <c r="U57" s="1"/>
    </row>
    <row r="58" spans="2:21" ht="12.5">
      <c r="B58" t="str">
        <f t="shared" si="27"/>
        <v/>
      </c>
      <c r="C58" s="49">
        <f>IF(D11="","-",+C57+1)</f>
        <v>2052</v>
      </c>
      <c r="D58" s="54">
        <f>IF(F57+SUM(E$17:E57)=D$10,F57,D$10-SUM(E$17:E57))</f>
        <v>0</v>
      </c>
      <c r="E58" s="374">
        <f>IF(+I14&lt;F57,I14,D58)</f>
        <v>0</v>
      </c>
      <c r="F58" s="54">
        <f t="shared" si="32"/>
        <v>0</v>
      </c>
      <c r="G58" s="375">
        <f t="shared" si="24"/>
        <v>0</v>
      </c>
      <c r="H58" s="356">
        <f t="shared" si="25"/>
        <v>0</v>
      </c>
      <c r="I58" s="51">
        <f t="shared" si="28"/>
        <v>0</v>
      </c>
      <c r="J58" s="51"/>
      <c r="K58" s="112"/>
      <c r="L58" s="53">
        <f t="shared" si="29"/>
        <v>0</v>
      </c>
      <c r="M58" s="112"/>
      <c r="N58" s="53">
        <f t="shared" si="30"/>
        <v>0</v>
      </c>
      <c r="O58" s="53">
        <f t="shared" si="31"/>
        <v>0</v>
      </c>
      <c r="P58" s="1"/>
      <c r="R58" s="1"/>
      <c r="S58" s="1"/>
      <c r="T58" s="1"/>
      <c r="U58" s="1"/>
    </row>
    <row r="59" spans="2:21" ht="12.5">
      <c r="B59" t="str">
        <f t="shared" si="27"/>
        <v/>
      </c>
      <c r="C59" s="49">
        <f>IF(D11="","-",+C58+1)</f>
        <v>2053</v>
      </c>
      <c r="D59" s="54">
        <f>IF(F58+SUM(E$17:E58)=D$10,F58,D$10-SUM(E$17:E58))</f>
        <v>0</v>
      </c>
      <c r="E59" s="374">
        <f>IF(+I14&lt;F58,I14,D59)</f>
        <v>0</v>
      </c>
      <c r="F59" s="54">
        <f t="shared" si="32"/>
        <v>0</v>
      </c>
      <c r="G59" s="375">
        <f t="shared" si="24"/>
        <v>0</v>
      </c>
      <c r="H59" s="356">
        <f t="shared" si="25"/>
        <v>0</v>
      </c>
      <c r="I59" s="51">
        <f t="shared" si="28"/>
        <v>0</v>
      </c>
      <c r="J59" s="51"/>
      <c r="K59" s="112"/>
      <c r="L59" s="53">
        <f t="shared" si="29"/>
        <v>0</v>
      </c>
      <c r="M59" s="112"/>
      <c r="N59" s="53">
        <f t="shared" si="30"/>
        <v>0</v>
      </c>
      <c r="O59" s="53">
        <f t="shared" si="31"/>
        <v>0</v>
      </c>
      <c r="P59" s="1"/>
      <c r="R59" s="1"/>
      <c r="S59" s="1"/>
      <c r="T59" s="1"/>
      <c r="U59" s="1"/>
    </row>
    <row r="60" spans="2:21" ht="12.5">
      <c r="B60" t="str">
        <f t="shared" si="27"/>
        <v/>
      </c>
      <c r="C60" s="49">
        <f>IF(D11="","-",+C59+1)</f>
        <v>2054</v>
      </c>
      <c r="D60" s="54">
        <f>IF(F59+SUM(E$17:E59)=D$10,F59,D$10-SUM(E$17:E59))</f>
        <v>0</v>
      </c>
      <c r="E60" s="374">
        <f>IF(+I14&lt;F59,I14,D60)</f>
        <v>0</v>
      </c>
      <c r="F60" s="54">
        <f t="shared" si="32"/>
        <v>0</v>
      </c>
      <c r="G60" s="375">
        <f t="shared" si="24"/>
        <v>0</v>
      </c>
      <c r="H60" s="356">
        <f t="shared" si="25"/>
        <v>0</v>
      </c>
      <c r="I60" s="51">
        <f t="shared" si="28"/>
        <v>0</v>
      </c>
      <c r="J60" s="51"/>
      <c r="K60" s="112"/>
      <c r="L60" s="53">
        <f t="shared" si="29"/>
        <v>0</v>
      </c>
      <c r="M60" s="112"/>
      <c r="N60" s="53">
        <f t="shared" si="30"/>
        <v>0</v>
      </c>
      <c r="O60" s="53">
        <f t="shared" si="31"/>
        <v>0</v>
      </c>
      <c r="P60" s="1"/>
      <c r="R60" s="1"/>
      <c r="S60" s="1"/>
      <c r="T60" s="1"/>
      <c r="U60" s="1"/>
    </row>
    <row r="61" spans="2:21" ht="12.5">
      <c r="B61" t="str">
        <f t="shared" si="27"/>
        <v/>
      </c>
      <c r="C61" s="49">
        <f>IF(D11="","-",+C60+1)</f>
        <v>2055</v>
      </c>
      <c r="D61" s="54">
        <f>IF(F60+SUM(E$17:E60)=D$10,F60,D$10-SUM(E$17:E60))</f>
        <v>0</v>
      </c>
      <c r="E61" s="374">
        <f>IF(+I14&lt;F60,I14,D61)</f>
        <v>0</v>
      </c>
      <c r="F61" s="54">
        <f t="shared" si="32"/>
        <v>0</v>
      </c>
      <c r="G61" s="375">
        <f t="shared" si="24"/>
        <v>0</v>
      </c>
      <c r="H61" s="356">
        <f t="shared" si="25"/>
        <v>0</v>
      </c>
      <c r="I61" s="51">
        <f t="shared" si="28"/>
        <v>0</v>
      </c>
      <c r="J61" s="51"/>
      <c r="K61" s="112"/>
      <c r="L61" s="53">
        <f t="shared" si="29"/>
        <v>0</v>
      </c>
      <c r="M61" s="112"/>
      <c r="N61" s="53">
        <f t="shared" si="30"/>
        <v>0</v>
      </c>
      <c r="O61" s="53">
        <f t="shared" si="31"/>
        <v>0</v>
      </c>
      <c r="P61" s="1"/>
      <c r="R61" s="1"/>
      <c r="S61" s="1"/>
      <c r="T61" s="1"/>
      <c r="U61" s="1"/>
    </row>
    <row r="62" spans="2:21" ht="12.5">
      <c r="B62" t="str">
        <f t="shared" si="27"/>
        <v/>
      </c>
      <c r="C62" s="49">
        <f>IF(D11="","-",+C61+1)</f>
        <v>2056</v>
      </c>
      <c r="D62" s="54">
        <f>IF(F61+SUM(E$17:E61)=D$10,F61,D$10-SUM(E$17:E61))</f>
        <v>0</v>
      </c>
      <c r="E62" s="374">
        <f>IF(+I14&lt;F61,I14,D62)</f>
        <v>0</v>
      </c>
      <c r="F62" s="54">
        <f t="shared" si="32"/>
        <v>0</v>
      </c>
      <c r="G62" s="385">
        <f t="shared" si="24"/>
        <v>0</v>
      </c>
      <c r="H62" s="356">
        <f t="shared" si="25"/>
        <v>0</v>
      </c>
      <c r="I62" s="51">
        <f t="shared" si="28"/>
        <v>0</v>
      </c>
      <c r="J62" s="51"/>
      <c r="K62" s="112"/>
      <c r="L62" s="53">
        <f t="shared" si="29"/>
        <v>0</v>
      </c>
      <c r="M62" s="112"/>
      <c r="N62" s="53">
        <f t="shared" si="30"/>
        <v>0</v>
      </c>
      <c r="O62" s="53">
        <f t="shared" si="31"/>
        <v>0</v>
      </c>
      <c r="P62" s="1"/>
      <c r="R62" s="1"/>
      <c r="S62" s="1"/>
      <c r="T62" s="1"/>
      <c r="U62" s="1"/>
    </row>
    <row r="63" spans="2:21" ht="12.5">
      <c r="B63" t="str">
        <f t="shared" si="27"/>
        <v/>
      </c>
      <c r="C63" s="49">
        <f>IF(D11="","-",+C62+1)</f>
        <v>2057</v>
      </c>
      <c r="D63" s="54">
        <f>IF(F62+SUM(E$17:E62)=D$10,F62,D$10-SUM(E$17:E62))</f>
        <v>0</v>
      </c>
      <c r="E63" s="374">
        <f>IF(+I14&lt;F62,I14,D63)</f>
        <v>0</v>
      </c>
      <c r="F63" s="54">
        <f t="shared" si="32"/>
        <v>0</v>
      </c>
      <c r="G63" s="385">
        <f t="shared" si="24"/>
        <v>0</v>
      </c>
      <c r="H63" s="356">
        <f t="shared" si="25"/>
        <v>0</v>
      </c>
      <c r="I63" s="51">
        <f t="shared" si="28"/>
        <v>0</v>
      </c>
      <c r="J63" s="51"/>
      <c r="K63" s="112"/>
      <c r="L63" s="53">
        <f t="shared" si="29"/>
        <v>0</v>
      </c>
      <c r="M63" s="112"/>
      <c r="N63" s="53">
        <f t="shared" si="30"/>
        <v>0</v>
      </c>
      <c r="O63" s="53">
        <f t="shared" si="31"/>
        <v>0</v>
      </c>
      <c r="P63" s="1"/>
      <c r="R63" s="1"/>
      <c r="S63" s="1"/>
      <c r="T63" s="1"/>
      <c r="U63" s="1"/>
    </row>
    <row r="64" spans="2:21" ht="12.5">
      <c r="B64" t="str">
        <f t="shared" si="27"/>
        <v/>
      </c>
      <c r="C64" s="49">
        <f>IF(D11="","-",+C63+1)</f>
        <v>2058</v>
      </c>
      <c r="D64" s="54">
        <f>IF(F63+SUM(E$17:E63)=D$10,F63,D$10-SUM(E$17:E63))</f>
        <v>0</v>
      </c>
      <c r="E64" s="374">
        <f>IF(+I14&lt;F63,I14,D64)</f>
        <v>0</v>
      </c>
      <c r="F64" s="54">
        <f t="shared" si="32"/>
        <v>0</v>
      </c>
      <c r="G64" s="385">
        <f t="shared" si="24"/>
        <v>0</v>
      </c>
      <c r="H64" s="356">
        <f t="shared" si="25"/>
        <v>0</v>
      </c>
      <c r="I64" s="51">
        <f t="shared" si="28"/>
        <v>0</v>
      </c>
      <c r="J64" s="51"/>
      <c r="K64" s="112"/>
      <c r="L64" s="53">
        <f t="shared" si="29"/>
        <v>0</v>
      </c>
      <c r="M64" s="112"/>
      <c r="N64" s="53">
        <f t="shared" si="30"/>
        <v>0</v>
      </c>
      <c r="O64" s="53">
        <f t="shared" si="31"/>
        <v>0</v>
      </c>
      <c r="P64" s="1"/>
      <c r="R64" s="1"/>
      <c r="S64" s="1"/>
      <c r="T64" s="1"/>
      <c r="U64" s="1"/>
    </row>
    <row r="65" spans="2:21" ht="12.5">
      <c r="B65" t="str">
        <f t="shared" si="27"/>
        <v/>
      </c>
      <c r="C65" s="49">
        <f>IF(D11="","-",+C64+1)</f>
        <v>2059</v>
      </c>
      <c r="D65" s="54">
        <f>IF(F64+SUM(E$17:E64)=D$10,F64,D$10-SUM(E$17:E64))</f>
        <v>0</v>
      </c>
      <c r="E65" s="374">
        <f>IF(+I14&lt;F64,I14,D65)</f>
        <v>0</v>
      </c>
      <c r="F65" s="54">
        <f t="shared" si="32"/>
        <v>0</v>
      </c>
      <c r="G65" s="385">
        <f t="shared" si="24"/>
        <v>0</v>
      </c>
      <c r="H65" s="356">
        <f t="shared" si="25"/>
        <v>0</v>
      </c>
      <c r="I65" s="51">
        <f t="shared" si="28"/>
        <v>0</v>
      </c>
      <c r="J65" s="51"/>
      <c r="K65" s="112"/>
      <c r="L65" s="53">
        <f t="shared" si="29"/>
        <v>0</v>
      </c>
      <c r="M65" s="112"/>
      <c r="N65" s="53">
        <f t="shared" si="30"/>
        <v>0</v>
      </c>
      <c r="O65" s="53">
        <f t="shared" si="31"/>
        <v>0</v>
      </c>
      <c r="P65" s="1"/>
      <c r="R65" s="1"/>
      <c r="S65" s="1"/>
      <c r="T65" s="1"/>
      <c r="U65" s="1"/>
    </row>
    <row r="66" spans="2:21" ht="12.5">
      <c r="B66" t="str">
        <f t="shared" si="27"/>
        <v/>
      </c>
      <c r="C66" s="49">
        <f>IF(D11="","-",+C65+1)</f>
        <v>2060</v>
      </c>
      <c r="D66" s="54">
        <f>IF(F65+SUM(E$17:E65)=D$10,F65,D$10-SUM(E$17:E65))</f>
        <v>0</v>
      </c>
      <c r="E66" s="374">
        <f>IF(+I14&lt;F65,I14,D66)</f>
        <v>0</v>
      </c>
      <c r="F66" s="54">
        <f t="shared" si="32"/>
        <v>0</v>
      </c>
      <c r="G66" s="385">
        <f t="shared" si="24"/>
        <v>0</v>
      </c>
      <c r="H66" s="356">
        <f t="shared" si="25"/>
        <v>0</v>
      </c>
      <c r="I66" s="51">
        <f t="shared" si="28"/>
        <v>0</v>
      </c>
      <c r="J66" s="51"/>
      <c r="K66" s="112"/>
      <c r="L66" s="53">
        <f t="shared" si="29"/>
        <v>0</v>
      </c>
      <c r="M66" s="112"/>
      <c r="N66" s="53">
        <f t="shared" si="30"/>
        <v>0</v>
      </c>
      <c r="O66" s="53">
        <f t="shared" si="31"/>
        <v>0</v>
      </c>
      <c r="P66" s="1"/>
      <c r="R66" s="1"/>
      <c r="S66" s="1"/>
      <c r="T66" s="1"/>
      <c r="U66" s="1"/>
    </row>
    <row r="67" spans="2:21" ht="12.5">
      <c r="B67" t="str">
        <f t="shared" si="27"/>
        <v/>
      </c>
      <c r="C67" s="49">
        <f>IF(D11="","-",+C66+1)</f>
        <v>2061</v>
      </c>
      <c r="D67" s="54">
        <f>IF(F66+SUM(E$17:E66)=D$10,F66,D$10-SUM(E$17:E66))</f>
        <v>0</v>
      </c>
      <c r="E67" s="374">
        <f>IF(+I14&lt;F66,I14,D67)</f>
        <v>0</v>
      </c>
      <c r="F67" s="54">
        <f t="shared" si="32"/>
        <v>0</v>
      </c>
      <c r="G67" s="385">
        <f t="shared" si="24"/>
        <v>0</v>
      </c>
      <c r="H67" s="356">
        <f t="shared" si="25"/>
        <v>0</v>
      </c>
      <c r="I67" s="51">
        <f t="shared" si="28"/>
        <v>0</v>
      </c>
      <c r="J67" s="51"/>
      <c r="K67" s="112"/>
      <c r="L67" s="53">
        <f t="shared" si="29"/>
        <v>0</v>
      </c>
      <c r="M67" s="112"/>
      <c r="N67" s="53">
        <f t="shared" si="30"/>
        <v>0</v>
      </c>
      <c r="O67" s="53">
        <f t="shared" si="31"/>
        <v>0</v>
      </c>
      <c r="P67" s="1"/>
      <c r="R67" s="1"/>
      <c r="S67" s="1"/>
      <c r="T67" s="1"/>
      <c r="U67" s="1"/>
    </row>
    <row r="68" spans="2:21" ht="12.5">
      <c r="B68" t="str">
        <f t="shared" si="27"/>
        <v/>
      </c>
      <c r="C68" s="49">
        <f>IF(D11="","-",+C67+1)</f>
        <v>2062</v>
      </c>
      <c r="D68" s="54">
        <f>IF(F67+SUM(E$17:E67)=D$10,F67,D$10-SUM(E$17:E67))</f>
        <v>0</v>
      </c>
      <c r="E68" s="374">
        <f>IF(+I14&lt;F67,I14,D68)</f>
        <v>0</v>
      </c>
      <c r="F68" s="54">
        <f t="shared" si="32"/>
        <v>0</v>
      </c>
      <c r="G68" s="385">
        <f t="shared" si="24"/>
        <v>0</v>
      </c>
      <c r="H68" s="356">
        <f t="shared" si="25"/>
        <v>0</v>
      </c>
      <c r="I68" s="51">
        <f t="shared" si="28"/>
        <v>0</v>
      </c>
      <c r="J68" s="51"/>
      <c r="K68" s="112"/>
      <c r="L68" s="53">
        <f t="shared" si="29"/>
        <v>0</v>
      </c>
      <c r="M68" s="112"/>
      <c r="N68" s="53">
        <f t="shared" si="30"/>
        <v>0</v>
      </c>
      <c r="O68" s="53">
        <f t="shared" si="31"/>
        <v>0</v>
      </c>
      <c r="P68" s="1"/>
      <c r="R68" s="1"/>
      <c r="S68" s="1"/>
      <c r="T68" s="1"/>
      <c r="U68" s="1"/>
    </row>
    <row r="69" spans="2:21" ht="12.5">
      <c r="B69" t="str">
        <f t="shared" si="27"/>
        <v/>
      </c>
      <c r="C69" s="49">
        <f>IF(D11="","-",+C68+1)</f>
        <v>2063</v>
      </c>
      <c r="D69" s="54">
        <f>IF(F68+SUM(E$17:E68)=D$10,F68,D$10-SUM(E$17:E68))</f>
        <v>0</v>
      </c>
      <c r="E69" s="374">
        <f>IF(+I14&lt;F68,I14,D69)</f>
        <v>0</v>
      </c>
      <c r="F69" s="54">
        <f t="shared" si="32"/>
        <v>0</v>
      </c>
      <c r="G69" s="385">
        <f t="shared" si="24"/>
        <v>0</v>
      </c>
      <c r="H69" s="356">
        <f t="shared" si="25"/>
        <v>0</v>
      </c>
      <c r="I69" s="51">
        <f t="shared" si="28"/>
        <v>0</v>
      </c>
      <c r="J69" s="51"/>
      <c r="K69" s="112"/>
      <c r="L69" s="53">
        <f t="shared" si="29"/>
        <v>0</v>
      </c>
      <c r="M69" s="112"/>
      <c r="N69" s="53">
        <f t="shared" si="30"/>
        <v>0</v>
      </c>
      <c r="O69" s="53">
        <f t="shared" si="31"/>
        <v>0</v>
      </c>
      <c r="P69" s="1"/>
      <c r="R69" s="1"/>
      <c r="S69" s="1"/>
      <c r="T69" s="1"/>
      <c r="U69" s="1"/>
    </row>
    <row r="70" spans="2:21" ht="12.5">
      <c r="B70" t="str">
        <f t="shared" si="27"/>
        <v/>
      </c>
      <c r="C70" s="49">
        <f>IF(D11="","-",+C69+1)</f>
        <v>2064</v>
      </c>
      <c r="D70" s="54">
        <f>IF(F69+SUM(E$17:E69)=D$10,F69,D$10-SUM(E$17:E69))</f>
        <v>0</v>
      </c>
      <c r="E70" s="374">
        <f>IF(+I14&lt;F69,I14,D70)</f>
        <v>0</v>
      </c>
      <c r="F70" s="54">
        <f t="shared" si="32"/>
        <v>0</v>
      </c>
      <c r="G70" s="385">
        <f t="shared" si="24"/>
        <v>0</v>
      </c>
      <c r="H70" s="356">
        <f t="shared" si="25"/>
        <v>0</v>
      </c>
      <c r="I70" s="51">
        <f t="shared" si="28"/>
        <v>0</v>
      </c>
      <c r="J70" s="51"/>
      <c r="K70" s="112"/>
      <c r="L70" s="53">
        <f t="shared" si="29"/>
        <v>0</v>
      </c>
      <c r="M70" s="112"/>
      <c r="N70" s="53">
        <f t="shared" si="30"/>
        <v>0</v>
      </c>
      <c r="O70" s="53">
        <f t="shared" si="31"/>
        <v>0</v>
      </c>
      <c r="P70" s="1"/>
      <c r="R70" s="1"/>
      <c r="S70" s="1"/>
      <c r="T70" s="1"/>
      <c r="U70" s="1"/>
    </row>
    <row r="71" spans="2:21" ht="12.5">
      <c r="B71" t="str">
        <f t="shared" si="27"/>
        <v/>
      </c>
      <c r="C71" s="49">
        <f>IF(D11="","-",+C70+1)</f>
        <v>2065</v>
      </c>
      <c r="D71" s="54">
        <f>IF(F70+SUM(E$17:E70)=D$10,F70,D$10-SUM(E$17:E70))</f>
        <v>0</v>
      </c>
      <c r="E71" s="374">
        <f>IF(+I14&lt;F70,I14,D71)</f>
        <v>0</v>
      </c>
      <c r="F71" s="54">
        <f t="shared" si="32"/>
        <v>0</v>
      </c>
      <c r="G71" s="385">
        <f t="shared" si="24"/>
        <v>0</v>
      </c>
      <c r="H71" s="356">
        <f t="shared" si="25"/>
        <v>0</v>
      </c>
      <c r="I71" s="51">
        <f t="shared" si="28"/>
        <v>0</v>
      </c>
      <c r="J71" s="51"/>
      <c r="K71" s="112"/>
      <c r="L71" s="53">
        <f t="shared" si="29"/>
        <v>0</v>
      </c>
      <c r="M71" s="112"/>
      <c r="N71" s="53">
        <f t="shared" si="30"/>
        <v>0</v>
      </c>
      <c r="O71" s="53">
        <f t="shared" si="31"/>
        <v>0</v>
      </c>
      <c r="P71" s="1"/>
      <c r="R71" s="1"/>
      <c r="S71" s="1"/>
      <c r="T71" s="1"/>
      <c r="U71" s="1"/>
    </row>
    <row r="72" spans="2:21" ht="12.5">
      <c r="B72" t="str">
        <f t="shared" si="27"/>
        <v/>
      </c>
      <c r="C72" s="49">
        <f>IF(D11="","-",+C71+1)</f>
        <v>2066</v>
      </c>
      <c r="D72" s="54">
        <f>IF(F71+SUM(E$17:E71)=D$10,F71,D$10-SUM(E$17:E71))</f>
        <v>0</v>
      </c>
      <c r="E72" s="374">
        <f>IF(+I14&lt;F71,I14,D72)</f>
        <v>0</v>
      </c>
      <c r="F72" s="54">
        <f t="shared" si="32"/>
        <v>0</v>
      </c>
      <c r="G72" s="385">
        <f t="shared" si="24"/>
        <v>0</v>
      </c>
      <c r="H72" s="356">
        <f t="shared" si="25"/>
        <v>0</v>
      </c>
      <c r="I72" s="51">
        <f t="shared" si="28"/>
        <v>0</v>
      </c>
      <c r="J72" s="51"/>
      <c r="K72" s="112"/>
      <c r="L72" s="53">
        <f t="shared" si="29"/>
        <v>0</v>
      </c>
      <c r="M72" s="112"/>
      <c r="N72" s="53">
        <f t="shared" si="30"/>
        <v>0</v>
      </c>
      <c r="O72" s="53">
        <f t="shared" si="31"/>
        <v>0</v>
      </c>
      <c r="P72" s="1"/>
      <c r="R72" s="1"/>
      <c r="S72" s="1"/>
      <c r="T72" s="1"/>
      <c r="U72" s="1"/>
    </row>
    <row r="73" spans="2:21" ht="13" thickBot="1">
      <c r="B73" t="str">
        <f t="shared" si="27"/>
        <v/>
      </c>
      <c r="C73" s="58">
        <f>IF(D11="","-",+C72+1)</f>
        <v>2067</v>
      </c>
      <c r="D73" s="59">
        <f>IF(F72+SUM(E$17:E72)=D$10,F72,D$10-SUM(E$17:E72))</f>
        <v>0</v>
      </c>
      <c r="E73" s="386">
        <f>IF(+I14&lt;F72,I14,D73)</f>
        <v>0</v>
      </c>
      <c r="F73" s="59">
        <f t="shared" si="32"/>
        <v>0</v>
      </c>
      <c r="G73" s="387">
        <f t="shared" si="24"/>
        <v>0</v>
      </c>
      <c r="H73" s="354">
        <f t="shared" si="25"/>
        <v>0</v>
      </c>
      <c r="I73" s="62">
        <f t="shared" si="28"/>
        <v>0</v>
      </c>
      <c r="J73" s="51"/>
      <c r="K73" s="113"/>
      <c r="L73" s="63">
        <f t="shared" si="29"/>
        <v>0</v>
      </c>
      <c r="M73" s="113"/>
      <c r="N73" s="63">
        <f t="shared" si="30"/>
        <v>0</v>
      </c>
      <c r="O73" s="63">
        <f t="shared" si="31"/>
        <v>0</v>
      </c>
      <c r="P73" s="1"/>
      <c r="R73" s="1"/>
      <c r="S73" s="1"/>
      <c r="T73" s="1"/>
      <c r="U73" s="1"/>
    </row>
    <row r="74" spans="2:21" ht="12.5">
      <c r="C74" s="11" t="s">
        <v>75</v>
      </c>
      <c r="D74" s="239"/>
      <c r="E74" s="239">
        <f>SUM(E17:E73)</f>
        <v>614753.00000000023</v>
      </c>
      <c r="F74" s="239"/>
      <c r="G74" s="239">
        <f>SUM(G17:G73)</f>
        <v>1971472.1232661221</v>
      </c>
      <c r="H74" s="239">
        <f>SUM(H17:H73)</f>
        <v>1971472.1232661221</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3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68417.937639816315</v>
      </c>
      <c r="N88" s="393">
        <f>IF(J93&lt;D11,0,VLOOKUP(J93,C17:O73,11))</f>
        <v>68417.937639816315</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78298.423014038213</v>
      </c>
      <c r="N89" s="396">
        <f>IF(J93&lt;D11,0,VLOOKUP(J93,C100:P155,7))</f>
        <v>78298.423014038213</v>
      </c>
      <c r="O89" s="70">
        <f>+N89-M89</f>
        <v>0</v>
      </c>
      <c r="P89" s="1"/>
      <c r="Q89" s="1"/>
      <c r="R89" s="1"/>
      <c r="S89" s="1"/>
      <c r="T89" s="1"/>
      <c r="U89" s="1"/>
    </row>
    <row r="90" spans="1:21" ht="13.5" thickBot="1">
      <c r="C90" s="25" t="s">
        <v>82</v>
      </c>
      <c r="D90" s="96" t="str">
        <f>+D7</f>
        <v>Tulsa Power Station Reactor</v>
      </c>
      <c r="E90" s="1"/>
      <c r="F90" s="1"/>
      <c r="G90" s="1"/>
      <c r="H90" s="1"/>
      <c r="I90" s="257"/>
      <c r="J90" s="257"/>
      <c r="K90" s="397"/>
      <c r="L90" s="109" t="s">
        <v>135</v>
      </c>
      <c r="M90" s="398">
        <f>+M89-M88</f>
        <v>9880.4853742218984</v>
      </c>
      <c r="N90" s="398">
        <f>+N89-N88</f>
        <v>9880.4853742218984</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TP2009090</v>
      </c>
      <c r="E92" s="75"/>
      <c r="F92" s="75"/>
      <c r="G92" s="75"/>
      <c r="H92" s="75"/>
      <c r="I92" s="75"/>
      <c r="J92" s="75"/>
      <c r="Q92" s="1"/>
      <c r="R92" s="1"/>
      <c r="S92" s="1"/>
      <c r="T92" s="1"/>
      <c r="U92" s="1"/>
    </row>
    <row r="93" spans="1:21" ht="13">
      <c r="C93" s="34" t="s">
        <v>49</v>
      </c>
      <c r="D93" s="355">
        <f>IF(D11=I10,0,D10)</f>
        <v>614753</v>
      </c>
      <c r="E93" s="1" t="s">
        <v>84</v>
      </c>
      <c r="H93" s="2"/>
      <c r="I93" s="2"/>
      <c r="J93" s="36">
        <f>+'OKT.WS.G.BPU.ATRR.True-up'!M16</f>
        <v>2024</v>
      </c>
      <c r="K93" s="33"/>
      <c r="L93" s="239" t="s">
        <v>85</v>
      </c>
      <c r="P93" s="1"/>
      <c r="Q93" s="1"/>
      <c r="R93" s="1"/>
      <c r="S93" s="1"/>
      <c r="T93" s="1"/>
      <c r="U93" s="1"/>
    </row>
    <row r="94" spans="1:21" ht="12.5">
      <c r="C94" s="34" t="s">
        <v>52</v>
      </c>
      <c r="D94" s="85">
        <f>IF(D11=I10,"",D11)</f>
        <v>2011</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IF(D11=I10,"",D12)</f>
        <v>10</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36161.941176470587</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31" si="33">IF(D100=F99,"","IU")</f>
        <v>IU</v>
      </c>
      <c r="C100" s="49">
        <f>IF(D94= "","-",D94)</f>
        <v>2011</v>
      </c>
      <c r="D100" s="368">
        <v>0</v>
      </c>
      <c r="E100" s="370">
        <v>1766.3534482758621</v>
      </c>
      <c r="F100" s="372">
        <v>612924.64655172417</v>
      </c>
      <c r="G100" s="403">
        <v>306462.32327586209</v>
      </c>
      <c r="H100" s="403">
        <v>24552.570276961298</v>
      </c>
      <c r="I100" s="403">
        <v>24552.570276961298</v>
      </c>
      <c r="J100" s="53">
        <v>0</v>
      </c>
      <c r="K100" s="53"/>
      <c r="L100" s="411">
        <f t="shared" ref="L100:L105" si="34">H100</f>
        <v>24552.570276961298</v>
      </c>
      <c r="M100" s="412">
        <f t="shared" ref="M100:M131" si="35">IF(L100&lt;&gt;0,+H100-L100,0)</f>
        <v>0</v>
      </c>
      <c r="N100" s="373">
        <f t="shared" ref="N100:N105" si="36">I100</f>
        <v>24552.570276961298</v>
      </c>
      <c r="O100" s="412">
        <f t="shared" ref="O100:O131" si="37">IF(N100&lt;&gt;0,+I100-N100,0)</f>
        <v>0</v>
      </c>
      <c r="P100" s="52">
        <f t="shared" ref="P100:P131" si="38">+O100-M100</f>
        <v>0</v>
      </c>
      <c r="Q100" s="1"/>
      <c r="R100" s="1"/>
      <c r="S100" s="1"/>
      <c r="T100" s="1"/>
      <c r="U100" s="1"/>
    </row>
    <row r="101" spans="1:21" ht="12.5">
      <c r="B101" t="str">
        <f t="shared" si="33"/>
        <v>IU</v>
      </c>
      <c r="C101" s="49">
        <f>IF(D94="","-",+C100+1)</f>
        <v>2012</v>
      </c>
      <c r="D101" s="368">
        <v>612986.64655172417</v>
      </c>
      <c r="E101" s="370">
        <v>10599.189655172413</v>
      </c>
      <c r="F101" s="372">
        <v>602387.45689655177</v>
      </c>
      <c r="G101" s="372">
        <v>607687.05172413797</v>
      </c>
      <c r="H101" s="370">
        <v>72187.934734594193</v>
      </c>
      <c r="I101" s="371">
        <v>72187.934734594193</v>
      </c>
      <c r="J101" s="53">
        <v>0</v>
      </c>
      <c r="K101" s="412"/>
      <c r="L101" s="413">
        <f t="shared" si="34"/>
        <v>72187.934734594193</v>
      </c>
      <c r="M101" s="412">
        <f t="shared" ref="M101:M106" si="39">IF(L101&lt;&gt;0,+H101-L101,0)</f>
        <v>0</v>
      </c>
      <c r="N101" s="373">
        <f t="shared" si="36"/>
        <v>72187.934734594193</v>
      </c>
      <c r="O101" s="412">
        <f>IF(N101&lt;&gt;0,+I101-N101,0)</f>
        <v>0</v>
      </c>
      <c r="P101" s="412">
        <f>+O101-M101</f>
        <v>0</v>
      </c>
      <c r="Q101" s="1"/>
      <c r="R101" s="1"/>
      <c r="S101" s="1"/>
      <c r="T101" s="1"/>
      <c r="U101" s="1"/>
    </row>
    <row r="102" spans="1:21" ht="12.5">
      <c r="B102" t="str">
        <f t="shared" si="33"/>
        <v/>
      </c>
      <c r="C102" s="49">
        <f>IF(D94="","-",+C101+1)</f>
        <v>2013</v>
      </c>
      <c r="D102" s="368">
        <v>602387.45689655177</v>
      </c>
      <c r="E102" s="370">
        <v>10599.189655172413</v>
      </c>
      <c r="F102" s="372">
        <v>591788.26724137936</v>
      </c>
      <c r="G102" s="372">
        <v>597087.86206896557</v>
      </c>
      <c r="H102" s="370">
        <v>78464.169300722831</v>
      </c>
      <c r="I102" s="371">
        <v>78464.169300722831</v>
      </c>
      <c r="J102" s="53">
        <f t="shared" ref="J102:J131" si="40">+I102-H102</f>
        <v>0</v>
      </c>
      <c r="K102" s="412"/>
      <c r="L102" s="413">
        <f t="shared" si="34"/>
        <v>78464.169300722831</v>
      </c>
      <c r="M102" s="412">
        <f t="shared" si="39"/>
        <v>0</v>
      </c>
      <c r="N102" s="373">
        <f t="shared" si="36"/>
        <v>78464.169300722831</v>
      </c>
      <c r="O102" s="412">
        <f>IF(N102&lt;&gt;0,+I102-N102,0)</f>
        <v>0</v>
      </c>
      <c r="P102" s="412">
        <f>+O102-M102</f>
        <v>0</v>
      </c>
      <c r="Q102" s="1"/>
      <c r="R102" s="1"/>
      <c r="S102" s="1"/>
      <c r="T102" s="1"/>
      <c r="U102" s="1"/>
    </row>
    <row r="103" spans="1:21" ht="12.5">
      <c r="B103" t="str">
        <f t="shared" si="33"/>
        <v/>
      </c>
      <c r="C103" s="49">
        <f>IF(D94="","-",+C102+1)</f>
        <v>2014</v>
      </c>
      <c r="D103" s="368">
        <v>591788.26724137936</v>
      </c>
      <c r="E103" s="370">
        <v>10599.189655172413</v>
      </c>
      <c r="F103" s="372">
        <v>581189.07758620696</v>
      </c>
      <c r="G103" s="372">
        <v>586488.67241379316</v>
      </c>
      <c r="H103" s="370">
        <v>73672.191823391273</v>
      </c>
      <c r="I103" s="371">
        <v>73672.191823391273</v>
      </c>
      <c r="J103" s="53">
        <v>0</v>
      </c>
      <c r="K103" s="53"/>
      <c r="L103" s="413">
        <f t="shared" si="34"/>
        <v>73672.191823391273</v>
      </c>
      <c r="M103" s="412">
        <f t="shared" si="39"/>
        <v>0</v>
      </c>
      <c r="N103" s="373">
        <f t="shared" si="36"/>
        <v>73672.191823391273</v>
      </c>
      <c r="O103" s="412">
        <f>IF(N103&lt;&gt;0,+I103-N103,0)</f>
        <v>0</v>
      </c>
      <c r="P103" s="412">
        <f>+O103-M103</f>
        <v>0</v>
      </c>
      <c r="Q103" s="1"/>
      <c r="R103" s="1"/>
      <c r="S103" s="1"/>
      <c r="T103" s="1"/>
      <c r="U103" s="1"/>
    </row>
    <row r="104" spans="1:21" ht="12.5">
      <c r="B104" t="str">
        <f t="shared" si="33"/>
        <v/>
      </c>
      <c r="C104" s="49">
        <f>IF(D94="","-",+C103+1)</f>
        <v>2015</v>
      </c>
      <c r="D104" s="368">
        <v>581189.07758620696</v>
      </c>
      <c r="E104" s="370">
        <v>12807.354166666666</v>
      </c>
      <c r="F104" s="372">
        <v>568381.72341954033</v>
      </c>
      <c r="G104" s="372">
        <v>574785.40050287358</v>
      </c>
      <c r="H104" s="370">
        <v>76797.884368158106</v>
      </c>
      <c r="I104" s="371">
        <v>76797.884368158106</v>
      </c>
      <c r="J104" s="53">
        <f t="shared" si="40"/>
        <v>0</v>
      </c>
      <c r="K104" s="53"/>
      <c r="L104" s="413">
        <f t="shared" si="34"/>
        <v>76797.884368158106</v>
      </c>
      <c r="M104" s="412">
        <f t="shared" si="39"/>
        <v>0</v>
      </c>
      <c r="N104" s="373">
        <f t="shared" si="36"/>
        <v>76797.884368158106</v>
      </c>
      <c r="O104" s="412">
        <f t="shared" si="37"/>
        <v>0</v>
      </c>
      <c r="P104" s="412">
        <f t="shared" si="38"/>
        <v>0</v>
      </c>
      <c r="Q104" s="1"/>
      <c r="R104" s="1"/>
      <c r="S104" s="1"/>
      <c r="T104" s="1"/>
      <c r="U104" s="1"/>
    </row>
    <row r="105" spans="1:21" ht="12.5">
      <c r="B105" t="str">
        <f t="shared" si="33"/>
        <v/>
      </c>
      <c r="C105" s="49">
        <f>IF(D94="","-",+C104+1)</f>
        <v>2016</v>
      </c>
      <c r="D105" s="368">
        <v>568381.72341954033</v>
      </c>
      <c r="E105" s="370">
        <v>12053.980392156862</v>
      </c>
      <c r="F105" s="372">
        <v>556327.74302738346</v>
      </c>
      <c r="G105" s="372">
        <v>562354.7332234619</v>
      </c>
      <c r="H105" s="370">
        <v>72996.058830960712</v>
      </c>
      <c r="I105" s="371">
        <v>72996.058830960712</v>
      </c>
      <c r="J105" s="53">
        <f t="shared" si="40"/>
        <v>0</v>
      </c>
      <c r="K105" s="53"/>
      <c r="L105" s="413">
        <f t="shared" si="34"/>
        <v>72996.058830960712</v>
      </c>
      <c r="M105" s="412">
        <f t="shared" si="39"/>
        <v>0</v>
      </c>
      <c r="N105" s="373">
        <f t="shared" si="36"/>
        <v>72996.058830960712</v>
      </c>
      <c r="O105" s="412">
        <f>IF(N105&lt;&gt;0,+I105-N105,0)</f>
        <v>0</v>
      </c>
      <c r="P105" s="412">
        <f>+O105-M105</f>
        <v>0</v>
      </c>
      <c r="Q105" s="1"/>
      <c r="R105" s="1"/>
      <c r="S105" s="1"/>
      <c r="T105" s="1"/>
      <c r="U105" s="1"/>
    </row>
    <row r="106" spans="1:21" ht="12.5">
      <c r="B106" t="str">
        <f t="shared" si="33"/>
        <v/>
      </c>
      <c r="C106" s="49">
        <f>IF(D94="","-",+C105+1)</f>
        <v>2017</v>
      </c>
      <c r="D106" s="368">
        <v>556327.74302738346</v>
      </c>
      <c r="E106" s="370">
        <v>15368.825000000001</v>
      </c>
      <c r="F106" s="372">
        <v>540958.91802738351</v>
      </c>
      <c r="G106" s="372">
        <v>548643.33052738348</v>
      </c>
      <c r="H106" s="370">
        <v>79744.364331325967</v>
      </c>
      <c r="I106" s="371">
        <v>79744.364331325967</v>
      </c>
      <c r="J106" s="53">
        <f t="shared" si="40"/>
        <v>0</v>
      </c>
      <c r="K106" s="53"/>
      <c r="L106" s="413">
        <f>H106</f>
        <v>79744.364331325967</v>
      </c>
      <c r="M106" s="412">
        <f t="shared" si="39"/>
        <v>0</v>
      </c>
      <c r="N106" s="373">
        <f>I106</f>
        <v>79744.364331325967</v>
      </c>
      <c r="O106" s="412">
        <f>IF(N106&lt;&gt;0,+I106-N106,0)</f>
        <v>0</v>
      </c>
      <c r="P106" s="412">
        <f>+O106-M106</f>
        <v>0</v>
      </c>
      <c r="Q106" s="1"/>
      <c r="R106" s="1"/>
      <c r="S106" s="1"/>
      <c r="T106" s="1"/>
      <c r="U106" s="1"/>
    </row>
    <row r="107" spans="1:21" ht="12.5">
      <c r="B107" t="str">
        <f t="shared" si="33"/>
        <v/>
      </c>
      <c r="C107" s="49">
        <f>IF(D94="","-",+C106+1)</f>
        <v>2018</v>
      </c>
      <c r="D107" s="368">
        <v>540958.91802738351</v>
      </c>
      <c r="E107" s="370">
        <v>17076.472222222223</v>
      </c>
      <c r="F107" s="372">
        <v>523882.44580516126</v>
      </c>
      <c r="G107" s="372">
        <v>532420.68191627238</v>
      </c>
      <c r="H107" s="370">
        <v>73280.103356307678</v>
      </c>
      <c r="I107" s="371">
        <v>73280.103356307678</v>
      </c>
      <c r="J107" s="53">
        <f t="shared" si="40"/>
        <v>0</v>
      </c>
      <c r="K107" s="53"/>
      <c r="L107" s="413">
        <f>H107</f>
        <v>73280.103356307678</v>
      </c>
      <c r="M107" s="412">
        <f t="shared" ref="M107" si="41">IF(L107&lt;&gt;0,+H107-L107,0)</f>
        <v>0</v>
      </c>
      <c r="N107" s="373">
        <f>I107</f>
        <v>73280.103356307678</v>
      </c>
      <c r="O107" s="412">
        <f>IF(N107&lt;&gt;0,+I107-N107,0)</f>
        <v>0</v>
      </c>
      <c r="P107" s="412">
        <f>+O107-M107</f>
        <v>0</v>
      </c>
      <c r="Q107" s="1"/>
      <c r="R107" s="1"/>
      <c r="S107" s="1"/>
      <c r="T107" s="1"/>
      <c r="U107" s="1"/>
    </row>
    <row r="108" spans="1:21" ht="12.5">
      <c r="B108" t="str">
        <f t="shared" si="33"/>
        <v/>
      </c>
      <c r="C108" s="49">
        <f>IF(D94="","-",+C107+1)</f>
        <v>2019</v>
      </c>
      <c r="D108" s="368">
        <v>523882.44580516126</v>
      </c>
      <c r="E108" s="370">
        <v>17076.472222222223</v>
      </c>
      <c r="F108" s="372">
        <v>506805.97358293901</v>
      </c>
      <c r="G108" s="372">
        <v>515344.20969405014</v>
      </c>
      <c r="H108" s="370">
        <v>71477.469126557437</v>
      </c>
      <c r="I108" s="371">
        <v>71477.469126557437</v>
      </c>
      <c r="J108" s="53">
        <f t="shared" si="40"/>
        <v>0</v>
      </c>
      <c r="K108" s="53"/>
      <c r="L108" s="413">
        <f>H108</f>
        <v>71477.469126557437</v>
      </c>
      <c r="M108" s="412">
        <f t="shared" ref="M108:M109" si="42">IF(L108&lt;&gt;0,+H108-L108,0)</f>
        <v>0</v>
      </c>
      <c r="N108" s="373">
        <f>I108</f>
        <v>71477.469126557437</v>
      </c>
      <c r="O108" s="53">
        <f t="shared" si="37"/>
        <v>0</v>
      </c>
      <c r="P108" s="53">
        <f t="shared" si="38"/>
        <v>0</v>
      </c>
      <c r="Q108" s="1"/>
      <c r="R108" s="1"/>
      <c r="S108" s="1"/>
      <c r="T108" s="1"/>
      <c r="U108" s="1"/>
    </row>
    <row r="109" spans="1:21" ht="12.5">
      <c r="B109" t="str">
        <f t="shared" si="33"/>
        <v/>
      </c>
      <c r="C109" s="49">
        <f>IF(D94="","-",+C108+1)</f>
        <v>2020</v>
      </c>
      <c r="D109" s="368">
        <v>506805.97358293901</v>
      </c>
      <c r="E109" s="370">
        <v>21955.464285714286</v>
      </c>
      <c r="F109" s="372">
        <v>484850.50929722475</v>
      </c>
      <c r="G109" s="372">
        <v>495828.24144008185</v>
      </c>
      <c r="H109" s="370">
        <v>74718.282345644373</v>
      </c>
      <c r="I109" s="371">
        <v>74718.282345644373</v>
      </c>
      <c r="J109" s="53">
        <f t="shared" si="40"/>
        <v>0</v>
      </c>
      <c r="K109" s="53"/>
      <c r="L109" s="413">
        <f>H109</f>
        <v>74718.282345644373</v>
      </c>
      <c r="M109" s="412">
        <f t="shared" si="42"/>
        <v>0</v>
      </c>
      <c r="N109" s="373">
        <f>I109</f>
        <v>74718.282345644373</v>
      </c>
      <c r="O109" s="53">
        <f t="shared" si="37"/>
        <v>0</v>
      </c>
      <c r="P109" s="53">
        <f t="shared" si="38"/>
        <v>0</v>
      </c>
      <c r="Q109" s="1"/>
      <c r="R109" s="1"/>
      <c r="S109" s="1"/>
      <c r="T109" s="1"/>
      <c r="U109" s="1"/>
    </row>
    <row r="110" spans="1:21" ht="12.5">
      <c r="B110" t="str">
        <f t="shared" si="33"/>
        <v/>
      </c>
      <c r="C110" s="49">
        <f>IF(D94="","-",+C109+1)</f>
        <v>2021</v>
      </c>
      <c r="D110" s="368">
        <v>484850.50929722475</v>
      </c>
      <c r="E110" s="370">
        <v>24590.12</v>
      </c>
      <c r="F110" s="372">
        <v>460260.38929722476</v>
      </c>
      <c r="G110" s="372">
        <v>472555.44929722475</v>
      </c>
      <c r="H110" s="370">
        <v>80333.712117672912</v>
      </c>
      <c r="I110" s="371">
        <v>80333.712117672912</v>
      </c>
      <c r="J110" s="53">
        <f t="shared" si="40"/>
        <v>0</v>
      </c>
      <c r="K110" s="53"/>
      <c r="L110" s="413">
        <f t="shared" ref="L110:L113" si="43">H110</f>
        <v>80333.712117672912</v>
      </c>
      <c r="M110" s="412">
        <f t="shared" ref="M110:M113" si="44">IF(L110&lt;&gt;0,+H110-L110,0)</f>
        <v>0</v>
      </c>
      <c r="N110" s="373">
        <f t="shared" ref="N110:N113" si="45">I110</f>
        <v>80333.712117672912</v>
      </c>
      <c r="O110" s="53">
        <f t="shared" ref="O110:O113" si="46">IF(N110&lt;&gt;0,+I110-N110,0)</f>
        <v>0</v>
      </c>
      <c r="P110" s="53">
        <f t="shared" ref="P110:P113" si="47">+O110-M110</f>
        <v>0</v>
      </c>
      <c r="Q110" s="1"/>
      <c r="R110" s="1"/>
      <c r="S110" s="1"/>
      <c r="T110" s="1"/>
      <c r="U110" s="1"/>
    </row>
    <row r="111" spans="1:21" ht="12.5">
      <c r="B111" t="str">
        <f t="shared" si="33"/>
        <v/>
      </c>
      <c r="C111" s="49">
        <f>IF(D94="","-",+C110+1)</f>
        <v>2022</v>
      </c>
      <c r="D111" s="368">
        <v>460260.38929722476</v>
      </c>
      <c r="E111" s="370">
        <v>29273.952380952382</v>
      </c>
      <c r="F111" s="372">
        <v>430986.43691627239</v>
      </c>
      <c r="G111" s="372">
        <v>445623.4131067486</v>
      </c>
      <c r="H111" s="370">
        <v>80505.500820738482</v>
      </c>
      <c r="I111" s="371">
        <v>80505.500820738482</v>
      </c>
      <c r="J111" s="53">
        <f t="shared" si="40"/>
        <v>0</v>
      </c>
      <c r="K111" s="53"/>
      <c r="L111" s="413">
        <f t="shared" si="43"/>
        <v>80505.500820738482</v>
      </c>
      <c r="M111" s="412">
        <f t="shared" si="44"/>
        <v>0</v>
      </c>
      <c r="N111" s="373">
        <f t="shared" si="45"/>
        <v>80505.500820738482</v>
      </c>
      <c r="O111" s="53">
        <f t="shared" si="46"/>
        <v>0</v>
      </c>
      <c r="P111" s="53">
        <f t="shared" si="47"/>
        <v>0</v>
      </c>
      <c r="Q111" s="1"/>
      <c r="R111" s="1"/>
      <c r="S111" s="1"/>
      <c r="T111" s="1"/>
      <c r="U111" s="1"/>
    </row>
    <row r="112" spans="1:21" ht="12.5">
      <c r="B112" t="str">
        <f t="shared" si="33"/>
        <v/>
      </c>
      <c r="C112" s="49">
        <f>IF(D94="","-",+C111+1)</f>
        <v>2023</v>
      </c>
      <c r="D112" s="368">
        <v>430986.43691627239</v>
      </c>
      <c r="E112" s="370">
        <v>32355.42105263158</v>
      </c>
      <c r="F112" s="372">
        <v>398631.01586364082</v>
      </c>
      <c r="G112" s="372">
        <v>414808.7263899566</v>
      </c>
      <c r="H112" s="370">
        <v>77832.627411167428</v>
      </c>
      <c r="I112" s="371">
        <v>77832.627411167428</v>
      </c>
      <c r="J112" s="53">
        <f t="shared" si="40"/>
        <v>0</v>
      </c>
      <c r="K112" s="53"/>
      <c r="L112" s="413">
        <f t="shared" si="43"/>
        <v>77832.627411167428</v>
      </c>
      <c r="M112" s="412">
        <f t="shared" si="44"/>
        <v>0</v>
      </c>
      <c r="N112" s="373">
        <f t="shared" si="45"/>
        <v>77832.627411167428</v>
      </c>
      <c r="O112" s="53">
        <f t="shared" si="46"/>
        <v>0</v>
      </c>
      <c r="P112" s="53">
        <f t="shared" si="47"/>
        <v>0</v>
      </c>
      <c r="Q112" s="1"/>
      <c r="R112" s="1"/>
      <c r="S112" s="1"/>
      <c r="T112" s="1"/>
      <c r="U112" s="1"/>
    </row>
    <row r="113" spans="2:21" ht="12.5">
      <c r="B113" t="str">
        <f t="shared" si="33"/>
        <v/>
      </c>
      <c r="C113" s="49">
        <f>IF(D94="","-",+C112+1)</f>
        <v>2024</v>
      </c>
      <c r="D113" s="368">
        <v>398631.01586364082</v>
      </c>
      <c r="E113" s="370">
        <v>36161.941176470587</v>
      </c>
      <c r="F113" s="372">
        <v>362469.07468717021</v>
      </c>
      <c r="G113" s="372">
        <v>380550.04527540551</v>
      </c>
      <c r="H113" s="370">
        <v>78298.423014038213</v>
      </c>
      <c r="I113" s="371">
        <v>78298.423014038213</v>
      </c>
      <c r="J113" s="53">
        <f t="shared" si="40"/>
        <v>0</v>
      </c>
      <c r="K113" s="53"/>
      <c r="L113" s="413">
        <f t="shared" si="43"/>
        <v>78298.423014038213</v>
      </c>
      <c r="M113" s="412">
        <f t="shared" si="44"/>
        <v>0</v>
      </c>
      <c r="N113" s="373">
        <f t="shared" si="45"/>
        <v>78298.423014038213</v>
      </c>
      <c r="O113" s="53">
        <f t="shared" si="46"/>
        <v>0</v>
      </c>
      <c r="P113" s="53">
        <f t="shared" si="47"/>
        <v>0</v>
      </c>
      <c r="Q113" s="1"/>
      <c r="R113" s="1"/>
      <c r="S113" s="1"/>
      <c r="T113" s="1"/>
      <c r="U113" s="1"/>
    </row>
    <row r="114" spans="2:21" ht="12.5">
      <c r="B114" t="str">
        <f t="shared" si="33"/>
        <v/>
      </c>
      <c r="C114" s="49">
        <f>IF(D94="","-",+C113+1)</f>
        <v>2025</v>
      </c>
      <c r="D114" s="11">
        <f>IF(F113+SUM(E$100:E113)=D$93,F113,D$93-SUM(E$100:E113))</f>
        <v>362469.07468717021</v>
      </c>
      <c r="E114" s="374">
        <f>IF(+J97&lt;F113,J97,D114)</f>
        <v>36161.941176470587</v>
      </c>
      <c r="F114" s="54">
        <f t="shared" ref="F114:F132" si="48">+D114-E114</f>
        <v>326307.13351069961</v>
      </c>
      <c r="G114" s="54">
        <f t="shared" ref="G114:G131" si="49">+(F114+D114)/2</f>
        <v>344388.10409893491</v>
      </c>
      <c r="H114" s="385">
        <f t="shared" ref="H114:H131" si="50">+J$95*G114+E114</f>
        <v>74294.38465821353</v>
      </c>
      <c r="I114" s="404">
        <f t="shared" ref="I114:I131" si="51">+J$96*G114+E114</f>
        <v>74294.38465821353</v>
      </c>
      <c r="J114" s="53">
        <f t="shared" si="40"/>
        <v>0</v>
      </c>
      <c r="K114" s="53"/>
      <c r="L114" s="112"/>
      <c r="M114" s="53">
        <f t="shared" si="35"/>
        <v>0</v>
      </c>
      <c r="N114" s="112"/>
      <c r="O114" s="53">
        <f t="shared" si="37"/>
        <v>0</v>
      </c>
      <c r="P114" s="53">
        <f t="shared" si="38"/>
        <v>0</v>
      </c>
      <c r="Q114" s="1"/>
      <c r="R114" s="1"/>
      <c r="S114" s="1"/>
      <c r="T114" s="1"/>
      <c r="U114" s="1"/>
    </row>
    <row r="115" spans="2:21" ht="12.5">
      <c r="B115" t="str">
        <f t="shared" si="33"/>
        <v/>
      </c>
      <c r="C115" s="49">
        <f>IF(D94="","-",+C114+1)</f>
        <v>2026</v>
      </c>
      <c r="D115" s="11">
        <f>IF(F114+SUM(E$100:E114)=D$93,F114,D$93-SUM(E$100:E114))</f>
        <v>326307.13351069961</v>
      </c>
      <c r="E115" s="374">
        <f>IF(+J97&lt;F114,J97,D115)</f>
        <v>36161.941176470587</v>
      </c>
      <c r="F115" s="54">
        <f t="shared" si="48"/>
        <v>290145.19233422901</v>
      </c>
      <c r="G115" s="54">
        <f t="shared" si="49"/>
        <v>308226.16292246431</v>
      </c>
      <c r="H115" s="385">
        <f t="shared" si="50"/>
        <v>70290.346302388847</v>
      </c>
      <c r="I115" s="404">
        <f t="shared" si="51"/>
        <v>70290.346302388847</v>
      </c>
      <c r="J115" s="53">
        <f t="shared" si="40"/>
        <v>0</v>
      </c>
      <c r="K115" s="53"/>
      <c r="L115" s="112"/>
      <c r="M115" s="53">
        <f t="shared" si="35"/>
        <v>0</v>
      </c>
      <c r="N115" s="112"/>
      <c r="O115" s="53">
        <f t="shared" si="37"/>
        <v>0</v>
      </c>
      <c r="P115" s="53">
        <f t="shared" si="38"/>
        <v>0</v>
      </c>
      <c r="Q115" s="1"/>
      <c r="R115" s="1"/>
      <c r="S115" s="1"/>
      <c r="T115" s="1"/>
      <c r="U115" s="1"/>
    </row>
    <row r="116" spans="2:21" ht="12.5">
      <c r="B116" t="str">
        <f t="shared" si="33"/>
        <v/>
      </c>
      <c r="C116" s="49">
        <f>IF(D94="","-",+C115+1)</f>
        <v>2027</v>
      </c>
      <c r="D116" s="11">
        <f>IF(F115+SUM(E$100:E115)=D$93,F115,D$93-SUM(E$100:E115))</f>
        <v>290145.19233422901</v>
      </c>
      <c r="E116" s="374">
        <f>IF(+J97&lt;F115,J97,D116)</f>
        <v>36161.941176470587</v>
      </c>
      <c r="F116" s="54">
        <f t="shared" si="48"/>
        <v>253983.25115775841</v>
      </c>
      <c r="G116" s="54">
        <f t="shared" si="49"/>
        <v>272064.22174599371</v>
      </c>
      <c r="H116" s="385">
        <f t="shared" si="50"/>
        <v>66286.307946564179</v>
      </c>
      <c r="I116" s="404">
        <f t="shared" si="51"/>
        <v>66286.307946564179</v>
      </c>
      <c r="J116" s="53">
        <f t="shared" si="40"/>
        <v>0</v>
      </c>
      <c r="K116" s="53"/>
      <c r="L116" s="112"/>
      <c r="M116" s="53">
        <f t="shared" si="35"/>
        <v>0</v>
      </c>
      <c r="N116" s="112"/>
      <c r="O116" s="53">
        <f t="shared" si="37"/>
        <v>0</v>
      </c>
      <c r="P116" s="53">
        <f t="shared" si="38"/>
        <v>0</v>
      </c>
      <c r="Q116" s="1"/>
      <c r="R116" s="1"/>
      <c r="S116" s="1"/>
      <c r="T116" s="1"/>
      <c r="U116" s="1"/>
    </row>
    <row r="117" spans="2:21" ht="12.5">
      <c r="B117" t="str">
        <f t="shared" si="33"/>
        <v/>
      </c>
      <c r="C117" s="49">
        <f>IF(D94="","-",+C116+1)</f>
        <v>2028</v>
      </c>
      <c r="D117" s="11">
        <f>IF(F116+SUM(E$100:E116)=D$93,F116,D$93-SUM(E$100:E116))</f>
        <v>253983.25115775841</v>
      </c>
      <c r="E117" s="374">
        <f>IF(+J97&lt;F116,J97,D117)</f>
        <v>36161.941176470587</v>
      </c>
      <c r="F117" s="54">
        <f t="shared" si="48"/>
        <v>217821.30998128781</v>
      </c>
      <c r="G117" s="54">
        <f t="shared" si="49"/>
        <v>235902.28056952311</v>
      </c>
      <c r="H117" s="385">
        <f t="shared" si="50"/>
        <v>62282.269590739495</v>
      </c>
      <c r="I117" s="404">
        <f t="shared" si="51"/>
        <v>62282.269590739495</v>
      </c>
      <c r="J117" s="53">
        <f t="shared" si="40"/>
        <v>0</v>
      </c>
      <c r="K117" s="53"/>
      <c r="L117" s="112"/>
      <c r="M117" s="53">
        <f t="shared" si="35"/>
        <v>0</v>
      </c>
      <c r="N117" s="112"/>
      <c r="O117" s="53">
        <f t="shared" si="37"/>
        <v>0</v>
      </c>
      <c r="P117" s="53">
        <f t="shared" si="38"/>
        <v>0</v>
      </c>
      <c r="Q117" s="1"/>
      <c r="R117" s="1"/>
      <c r="S117" s="1"/>
      <c r="T117" s="1"/>
      <c r="U117" s="1"/>
    </row>
    <row r="118" spans="2:21" ht="12.5">
      <c r="B118" t="str">
        <f t="shared" si="33"/>
        <v/>
      </c>
      <c r="C118" s="49">
        <f>IF(D94="","-",+C117+1)</f>
        <v>2029</v>
      </c>
      <c r="D118" s="11">
        <f>IF(F117+SUM(E$100:E117)=D$93,F117,D$93-SUM(E$100:E117))</f>
        <v>217821.30998128781</v>
      </c>
      <c r="E118" s="374">
        <f>IF(+J97&lt;F117,J97,D118)</f>
        <v>36161.941176470587</v>
      </c>
      <c r="F118" s="54">
        <f t="shared" si="48"/>
        <v>181659.3688048172</v>
      </c>
      <c r="G118" s="54">
        <f t="shared" si="49"/>
        <v>199740.33939305251</v>
      </c>
      <c r="H118" s="385">
        <f t="shared" si="50"/>
        <v>58278.231234914812</v>
      </c>
      <c r="I118" s="404">
        <f t="shared" si="51"/>
        <v>58278.231234914812</v>
      </c>
      <c r="J118" s="53">
        <f t="shared" si="40"/>
        <v>0</v>
      </c>
      <c r="K118" s="53"/>
      <c r="L118" s="112"/>
      <c r="M118" s="53">
        <f t="shared" si="35"/>
        <v>0</v>
      </c>
      <c r="N118" s="112"/>
      <c r="O118" s="53">
        <f t="shared" si="37"/>
        <v>0</v>
      </c>
      <c r="P118" s="53">
        <f t="shared" si="38"/>
        <v>0</v>
      </c>
      <c r="Q118" s="1"/>
      <c r="R118" s="1"/>
      <c r="S118" s="1"/>
      <c r="T118" s="1"/>
      <c r="U118" s="1"/>
    </row>
    <row r="119" spans="2:21" ht="12.5">
      <c r="B119" t="str">
        <f t="shared" si="33"/>
        <v/>
      </c>
      <c r="C119" s="49">
        <f>IF(D94="","-",+C118+1)</f>
        <v>2030</v>
      </c>
      <c r="D119" s="11">
        <f>IF(F118+SUM(E$100:E118)=D$93,F118,D$93-SUM(E$100:E118))</f>
        <v>181659.3688048172</v>
      </c>
      <c r="E119" s="374">
        <f>IF(+J97&lt;F118,J97,D119)</f>
        <v>36161.941176470587</v>
      </c>
      <c r="F119" s="54">
        <f t="shared" si="48"/>
        <v>145497.4276283466</v>
      </c>
      <c r="G119" s="54">
        <f t="shared" si="49"/>
        <v>163578.3982165819</v>
      </c>
      <c r="H119" s="385">
        <f t="shared" si="50"/>
        <v>54274.192879090129</v>
      </c>
      <c r="I119" s="404">
        <f t="shared" si="51"/>
        <v>54274.192879090129</v>
      </c>
      <c r="J119" s="53">
        <f t="shared" si="40"/>
        <v>0</v>
      </c>
      <c r="K119" s="53"/>
      <c r="L119" s="112"/>
      <c r="M119" s="53">
        <f t="shared" si="35"/>
        <v>0</v>
      </c>
      <c r="N119" s="112"/>
      <c r="O119" s="53">
        <f t="shared" si="37"/>
        <v>0</v>
      </c>
      <c r="P119" s="53">
        <f t="shared" si="38"/>
        <v>0</v>
      </c>
      <c r="Q119" s="1"/>
      <c r="R119" s="1"/>
      <c r="S119" s="1"/>
      <c r="T119" s="1"/>
      <c r="U119" s="1"/>
    </row>
    <row r="120" spans="2:21" ht="12.5">
      <c r="B120" t="str">
        <f t="shared" si="33"/>
        <v/>
      </c>
      <c r="C120" s="49">
        <f>IF(D94="","-",+C119+1)</f>
        <v>2031</v>
      </c>
      <c r="D120" s="11">
        <f>IF(F119+SUM(E$100:E119)=D$93,F119,D$93-SUM(E$100:E119))</f>
        <v>145497.4276283466</v>
      </c>
      <c r="E120" s="374">
        <f>IF(+J97&lt;F119,J97,D120)</f>
        <v>36161.941176470587</v>
      </c>
      <c r="F120" s="54">
        <f t="shared" si="48"/>
        <v>109335.48645187602</v>
      </c>
      <c r="G120" s="54">
        <f t="shared" si="49"/>
        <v>127416.4570401113</v>
      </c>
      <c r="H120" s="385">
        <f t="shared" si="50"/>
        <v>50270.154523265453</v>
      </c>
      <c r="I120" s="404">
        <f t="shared" si="51"/>
        <v>50270.154523265453</v>
      </c>
      <c r="J120" s="53">
        <f t="shared" si="40"/>
        <v>0</v>
      </c>
      <c r="K120" s="53"/>
      <c r="L120" s="112"/>
      <c r="M120" s="53">
        <f t="shared" si="35"/>
        <v>0</v>
      </c>
      <c r="N120" s="112"/>
      <c r="O120" s="53">
        <f t="shared" si="37"/>
        <v>0</v>
      </c>
      <c r="P120" s="53">
        <f t="shared" si="38"/>
        <v>0</v>
      </c>
      <c r="Q120" s="1"/>
      <c r="R120" s="1"/>
      <c r="S120" s="1"/>
      <c r="T120" s="1"/>
      <c r="U120" s="1"/>
    </row>
    <row r="121" spans="2:21" ht="12.5">
      <c r="B121" t="str">
        <f t="shared" si="33"/>
        <v/>
      </c>
      <c r="C121" s="49">
        <f>IF(D94="","-",+C120+1)</f>
        <v>2032</v>
      </c>
      <c r="D121" s="11">
        <f>IF(F120+SUM(E$100:E120)=D$93,F120,D$93-SUM(E$100:E120))</f>
        <v>109335.48645187602</v>
      </c>
      <c r="E121" s="374">
        <f>IF(+J97&lt;F120,J97,D121)</f>
        <v>36161.941176470587</v>
      </c>
      <c r="F121" s="54">
        <f t="shared" si="48"/>
        <v>73173.545275405428</v>
      </c>
      <c r="G121" s="54">
        <f t="shared" si="49"/>
        <v>91254.515863640729</v>
      </c>
      <c r="H121" s="385">
        <f t="shared" si="50"/>
        <v>46266.116167440778</v>
      </c>
      <c r="I121" s="404">
        <f t="shared" si="51"/>
        <v>46266.116167440778</v>
      </c>
      <c r="J121" s="53">
        <f t="shared" si="40"/>
        <v>0</v>
      </c>
      <c r="K121" s="53"/>
      <c r="L121" s="112"/>
      <c r="M121" s="53">
        <f t="shared" si="35"/>
        <v>0</v>
      </c>
      <c r="N121" s="112"/>
      <c r="O121" s="53">
        <f t="shared" si="37"/>
        <v>0</v>
      </c>
      <c r="P121" s="53">
        <f t="shared" si="38"/>
        <v>0</v>
      </c>
      <c r="Q121" s="1"/>
      <c r="R121" s="1"/>
      <c r="S121" s="1"/>
      <c r="T121" s="1"/>
      <c r="U121" s="1"/>
    </row>
    <row r="122" spans="2:21" ht="12.5">
      <c r="B122" t="str">
        <f t="shared" si="33"/>
        <v/>
      </c>
      <c r="C122" s="49">
        <f>IF(D94="","-",+C121+1)</f>
        <v>2033</v>
      </c>
      <c r="D122" s="11">
        <f>IF(F121+SUM(E$100:E121)=D$93,F121,D$93-SUM(E$100:E121))</f>
        <v>73173.545275405428</v>
      </c>
      <c r="E122" s="374">
        <f>IF(+J97&lt;F121,J97,D122)</f>
        <v>36161.941176470587</v>
      </c>
      <c r="F122" s="54">
        <f t="shared" si="48"/>
        <v>37011.60409893484</v>
      </c>
      <c r="G122" s="54">
        <f t="shared" si="49"/>
        <v>55092.574687170134</v>
      </c>
      <c r="H122" s="385">
        <f t="shared" si="50"/>
        <v>42262.077811616095</v>
      </c>
      <c r="I122" s="404">
        <f t="shared" si="51"/>
        <v>42262.077811616095</v>
      </c>
      <c r="J122" s="53">
        <f t="shared" si="40"/>
        <v>0</v>
      </c>
      <c r="K122" s="53"/>
      <c r="L122" s="112"/>
      <c r="M122" s="53">
        <f t="shared" si="35"/>
        <v>0</v>
      </c>
      <c r="N122" s="112"/>
      <c r="O122" s="53">
        <f t="shared" si="37"/>
        <v>0</v>
      </c>
      <c r="P122" s="53">
        <f t="shared" si="38"/>
        <v>0</v>
      </c>
      <c r="Q122" s="1"/>
      <c r="R122" s="1"/>
      <c r="S122" s="1"/>
      <c r="T122" s="1"/>
      <c r="U122" s="1"/>
    </row>
    <row r="123" spans="2:21" ht="12.5">
      <c r="B123" t="str">
        <f t="shared" si="33"/>
        <v/>
      </c>
      <c r="C123" s="49">
        <f>IF(D94="","-",+C122+1)</f>
        <v>2034</v>
      </c>
      <c r="D123" s="11">
        <f>IF(F122+SUM(E$100:E122)=D$93,F122,D$93-SUM(E$100:E122))</f>
        <v>37011.60409893484</v>
      </c>
      <c r="E123" s="374">
        <f>IF(+J97&lt;F122,J97,D123)</f>
        <v>36161.941176470587</v>
      </c>
      <c r="F123" s="54">
        <f t="shared" si="48"/>
        <v>849.66292246425292</v>
      </c>
      <c r="G123" s="54">
        <f t="shared" si="49"/>
        <v>18930.633510699547</v>
      </c>
      <c r="H123" s="385">
        <f t="shared" si="50"/>
        <v>38258.039455791411</v>
      </c>
      <c r="I123" s="404">
        <f t="shared" si="51"/>
        <v>38258.039455791411</v>
      </c>
      <c r="J123" s="53">
        <f t="shared" si="40"/>
        <v>0</v>
      </c>
      <c r="K123" s="53"/>
      <c r="L123" s="112"/>
      <c r="M123" s="53">
        <f t="shared" si="35"/>
        <v>0</v>
      </c>
      <c r="N123" s="112"/>
      <c r="O123" s="53">
        <f t="shared" si="37"/>
        <v>0</v>
      </c>
      <c r="P123" s="53">
        <f t="shared" si="38"/>
        <v>0</v>
      </c>
      <c r="Q123" s="1"/>
      <c r="R123" s="1"/>
      <c r="S123" s="1"/>
      <c r="T123" s="1"/>
      <c r="U123" s="1"/>
    </row>
    <row r="124" spans="2:21" ht="12.5">
      <c r="B124" t="str">
        <f t="shared" si="33"/>
        <v/>
      </c>
      <c r="C124" s="49">
        <f>IF(D94="","-",+C123+1)</f>
        <v>2035</v>
      </c>
      <c r="D124" s="11">
        <f>IF(F123+SUM(E$100:E123)=D$93,F123,D$93-SUM(E$100:E123))</f>
        <v>849.66292246425292</v>
      </c>
      <c r="E124" s="374">
        <f>IF(+J97&lt;F123,J97,D124)</f>
        <v>849.66292246425292</v>
      </c>
      <c r="F124" s="54">
        <f t="shared" si="48"/>
        <v>0</v>
      </c>
      <c r="G124" s="54">
        <f t="shared" si="49"/>
        <v>424.83146123212646</v>
      </c>
      <c r="H124" s="385">
        <f t="shared" si="50"/>
        <v>896.70247316849702</v>
      </c>
      <c r="I124" s="404">
        <f t="shared" si="51"/>
        <v>896.70247316849702</v>
      </c>
      <c r="J124" s="53">
        <f t="shared" si="40"/>
        <v>0</v>
      </c>
      <c r="K124" s="53"/>
      <c r="L124" s="112"/>
      <c r="M124" s="53">
        <f t="shared" si="35"/>
        <v>0</v>
      </c>
      <c r="N124" s="112"/>
      <c r="O124" s="53">
        <f t="shared" si="37"/>
        <v>0</v>
      </c>
      <c r="P124" s="53">
        <f t="shared" si="38"/>
        <v>0</v>
      </c>
      <c r="Q124" s="1"/>
      <c r="R124" s="1"/>
      <c r="S124" s="1"/>
      <c r="T124" s="1"/>
      <c r="U124" s="1"/>
    </row>
    <row r="125" spans="2:21" ht="12.5">
      <c r="B125" t="str">
        <f t="shared" si="33"/>
        <v/>
      </c>
      <c r="C125" s="49">
        <f>IF(D94="","-",+C124+1)</f>
        <v>2036</v>
      </c>
      <c r="D125" s="11">
        <f>IF(F124+SUM(E$100:E124)=D$93,F124,D$93-SUM(E$100:E124))</f>
        <v>0</v>
      </c>
      <c r="E125" s="374">
        <f>IF(+J97&lt;F124,J97,D125)</f>
        <v>0</v>
      </c>
      <c r="F125" s="54">
        <f t="shared" si="48"/>
        <v>0</v>
      </c>
      <c r="G125" s="54">
        <f t="shared" si="49"/>
        <v>0</v>
      </c>
      <c r="H125" s="385">
        <f t="shared" si="50"/>
        <v>0</v>
      </c>
      <c r="I125" s="404">
        <f t="shared" si="51"/>
        <v>0</v>
      </c>
      <c r="J125" s="53">
        <f t="shared" si="40"/>
        <v>0</v>
      </c>
      <c r="K125" s="53"/>
      <c r="L125" s="112"/>
      <c r="M125" s="53">
        <f t="shared" si="35"/>
        <v>0</v>
      </c>
      <c r="N125" s="112"/>
      <c r="O125" s="53">
        <f t="shared" si="37"/>
        <v>0</v>
      </c>
      <c r="P125" s="53">
        <f t="shared" si="38"/>
        <v>0</v>
      </c>
      <c r="Q125" s="1"/>
      <c r="R125" s="1"/>
      <c r="S125" s="1"/>
      <c r="T125" s="1"/>
      <c r="U125" s="1"/>
    </row>
    <row r="126" spans="2:21" ht="12.5">
      <c r="B126" t="str">
        <f t="shared" si="33"/>
        <v/>
      </c>
      <c r="C126" s="49">
        <f>IF(D94="","-",+C125+1)</f>
        <v>2037</v>
      </c>
      <c r="D126" s="11">
        <f>IF(F125+SUM(E$100:E125)=D$93,F125,D$93-SUM(E$100:E125))</f>
        <v>0</v>
      </c>
      <c r="E126" s="374">
        <f>IF(+J97&lt;F125,J97,D126)</f>
        <v>0</v>
      </c>
      <c r="F126" s="54">
        <f t="shared" si="48"/>
        <v>0</v>
      </c>
      <c r="G126" s="54">
        <f t="shared" si="49"/>
        <v>0</v>
      </c>
      <c r="H126" s="385">
        <f t="shared" si="50"/>
        <v>0</v>
      </c>
      <c r="I126" s="404">
        <f t="shared" si="51"/>
        <v>0</v>
      </c>
      <c r="J126" s="53">
        <f t="shared" si="40"/>
        <v>0</v>
      </c>
      <c r="K126" s="53"/>
      <c r="L126" s="112"/>
      <c r="M126" s="53">
        <f t="shared" si="35"/>
        <v>0</v>
      </c>
      <c r="N126" s="112"/>
      <c r="O126" s="53">
        <f t="shared" si="37"/>
        <v>0</v>
      </c>
      <c r="P126" s="53">
        <f t="shared" si="38"/>
        <v>0</v>
      </c>
      <c r="Q126" s="1"/>
      <c r="R126" s="1"/>
      <c r="S126" s="1"/>
      <c r="T126" s="1"/>
      <c r="U126" s="1"/>
    </row>
    <row r="127" spans="2:21" ht="12.5">
      <c r="B127" t="str">
        <f t="shared" si="33"/>
        <v/>
      </c>
      <c r="C127" s="49">
        <f>IF(D94="","-",+C126+1)</f>
        <v>2038</v>
      </c>
      <c r="D127" s="11">
        <f>IF(F126+SUM(E$100:E126)=D$93,F126,D$93-SUM(E$100:E126))</f>
        <v>0</v>
      </c>
      <c r="E127" s="374">
        <f>IF(+J97&lt;F126,J97,D127)</f>
        <v>0</v>
      </c>
      <c r="F127" s="54">
        <f t="shared" si="48"/>
        <v>0</v>
      </c>
      <c r="G127" s="54">
        <f t="shared" si="49"/>
        <v>0</v>
      </c>
      <c r="H127" s="385">
        <f t="shared" si="50"/>
        <v>0</v>
      </c>
      <c r="I127" s="404">
        <f t="shared" si="51"/>
        <v>0</v>
      </c>
      <c r="J127" s="53">
        <f t="shared" si="40"/>
        <v>0</v>
      </c>
      <c r="K127" s="53"/>
      <c r="L127" s="112"/>
      <c r="M127" s="53">
        <f t="shared" si="35"/>
        <v>0</v>
      </c>
      <c r="N127" s="112"/>
      <c r="O127" s="53">
        <f t="shared" si="37"/>
        <v>0</v>
      </c>
      <c r="P127" s="53">
        <f t="shared" si="38"/>
        <v>0</v>
      </c>
      <c r="Q127" s="1"/>
      <c r="R127" s="1"/>
      <c r="S127" s="1"/>
      <c r="T127" s="1"/>
      <c r="U127" s="1"/>
    </row>
    <row r="128" spans="2:21" ht="12.5">
      <c r="B128" t="str">
        <f t="shared" si="33"/>
        <v/>
      </c>
      <c r="C128" s="49">
        <f>IF(D94="","-",+C127+1)</f>
        <v>2039</v>
      </c>
      <c r="D128" s="11">
        <f>IF(F127+SUM(E$100:E127)=D$93,F127,D$93-SUM(E$100:E127))</f>
        <v>0</v>
      </c>
      <c r="E128" s="374">
        <f>IF(+J97&lt;F127,J97,D128)</f>
        <v>0</v>
      </c>
      <c r="F128" s="54">
        <f t="shared" si="48"/>
        <v>0</v>
      </c>
      <c r="G128" s="54">
        <f t="shared" si="49"/>
        <v>0</v>
      </c>
      <c r="H128" s="385">
        <f t="shared" si="50"/>
        <v>0</v>
      </c>
      <c r="I128" s="404">
        <f t="shared" si="51"/>
        <v>0</v>
      </c>
      <c r="J128" s="53">
        <f t="shared" si="40"/>
        <v>0</v>
      </c>
      <c r="K128" s="53"/>
      <c r="L128" s="112"/>
      <c r="M128" s="53">
        <f t="shared" si="35"/>
        <v>0</v>
      </c>
      <c r="N128" s="112"/>
      <c r="O128" s="53">
        <f t="shared" si="37"/>
        <v>0</v>
      </c>
      <c r="P128" s="53">
        <f t="shared" si="38"/>
        <v>0</v>
      </c>
      <c r="Q128" s="1"/>
      <c r="R128" s="1"/>
      <c r="S128" s="1"/>
      <c r="T128" s="1"/>
      <c r="U128" s="1"/>
    </row>
    <row r="129" spans="2:21" ht="12.5">
      <c r="B129" t="str">
        <f t="shared" si="33"/>
        <v/>
      </c>
      <c r="C129" s="49">
        <f>IF(D94="","-",+C128+1)</f>
        <v>2040</v>
      </c>
      <c r="D129" s="11">
        <f>IF(F128+SUM(E$100:E128)=D$93,F128,D$93-SUM(E$100:E128))</f>
        <v>0</v>
      </c>
      <c r="E129" s="374">
        <f>IF(+J97&lt;F128,J97,D129)</f>
        <v>0</v>
      </c>
      <c r="F129" s="54">
        <f t="shared" si="48"/>
        <v>0</v>
      </c>
      <c r="G129" s="54">
        <f t="shared" si="49"/>
        <v>0</v>
      </c>
      <c r="H129" s="385">
        <f t="shared" si="50"/>
        <v>0</v>
      </c>
      <c r="I129" s="404">
        <f t="shared" si="51"/>
        <v>0</v>
      </c>
      <c r="J129" s="53">
        <f t="shared" si="40"/>
        <v>0</v>
      </c>
      <c r="K129" s="53"/>
      <c r="L129" s="112"/>
      <c r="M129" s="53">
        <f t="shared" si="35"/>
        <v>0</v>
      </c>
      <c r="N129" s="112"/>
      <c r="O129" s="53">
        <f t="shared" si="37"/>
        <v>0</v>
      </c>
      <c r="P129" s="53">
        <f t="shared" si="38"/>
        <v>0</v>
      </c>
      <c r="Q129" s="1"/>
      <c r="R129" s="1"/>
      <c r="S129" s="1"/>
      <c r="T129" s="1"/>
      <c r="U129" s="1"/>
    </row>
    <row r="130" spans="2:21" ht="12.5">
      <c r="B130" t="str">
        <f t="shared" si="33"/>
        <v/>
      </c>
      <c r="C130" s="49">
        <f>IF(D94="","-",+C129+1)</f>
        <v>2041</v>
      </c>
      <c r="D130" s="11">
        <f>IF(F129+SUM(E$100:E129)=D$93,F129,D$93-SUM(E$100:E129))</f>
        <v>0</v>
      </c>
      <c r="E130" s="374">
        <f>IF(+J97&lt;F129,J97,D130)</f>
        <v>0</v>
      </c>
      <c r="F130" s="54">
        <f t="shared" si="48"/>
        <v>0</v>
      </c>
      <c r="G130" s="54">
        <f t="shared" si="49"/>
        <v>0</v>
      </c>
      <c r="H130" s="385">
        <f t="shared" si="50"/>
        <v>0</v>
      </c>
      <c r="I130" s="404">
        <f t="shared" si="51"/>
        <v>0</v>
      </c>
      <c r="J130" s="53">
        <f t="shared" si="40"/>
        <v>0</v>
      </c>
      <c r="K130" s="53"/>
      <c r="L130" s="112"/>
      <c r="M130" s="53">
        <f t="shared" si="35"/>
        <v>0</v>
      </c>
      <c r="N130" s="112"/>
      <c r="O130" s="53">
        <f t="shared" si="37"/>
        <v>0</v>
      </c>
      <c r="P130" s="53">
        <f t="shared" si="38"/>
        <v>0</v>
      </c>
      <c r="Q130" s="1"/>
      <c r="R130" s="1"/>
      <c r="S130" s="1"/>
      <c r="T130" s="1"/>
      <c r="U130" s="1"/>
    </row>
    <row r="131" spans="2:21" ht="12.5">
      <c r="B131" t="str">
        <f t="shared" si="33"/>
        <v/>
      </c>
      <c r="C131" s="49">
        <f>IF(D94="","-",+C130+1)</f>
        <v>2042</v>
      </c>
      <c r="D131" s="11">
        <f>IF(F130+SUM(E$100:E130)=D$93,F130,D$93-SUM(E$100:E130))</f>
        <v>0</v>
      </c>
      <c r="E131" s="374">
        <f>IF(+J97&lt;F130,J97,D131)</f>
        <v>0</v>
      </c>
      <c r="F131" s="54">
        <f t="shared" si="48"/>
        <v>0</v>
      </c>
      <c r="G131" s="54">
        <f t="shared" si="49"/>
        <v>0</v>
      </c>
      <c r="H131" s="385">
        <f t="shared" si="50"/>
        <v>0</v>
      </c>
      <c r="I131" s="404">
        <f t="shared" si="51"/>
        <v>0</v>
      </c>
      <c r="J131" s="53">
        <f t="shared" si="40"/>
        <v>0</v>
      </c>
      <c r="K131" s="53"/>
      <c r="L131" s="112"/>
      <c r="M131" s="53">
        <f t="shared" si="35"/>
        <v>0</v>
      </c>
      <c r="N131" s="112"/>
      <c r="O131" s="53">
        <f t="shared" si="37"/>
        <v>0</v>
      </c>
      <c r="P131" s="53">
        <f t="shared" si="38"/>
        <v>0</v>
      </c>
      <c r="Q131" s="1"/>
      <c r="R131" s="1"/>
      <c r="S131" s="1"/>
      <c r="T131" s="1"/>
      <c r="U131" s="1"/>
    </row>
    <row r="132" spans="2:21" ht="12.5">
      <c r="B132" t="str">
        <f t="shared" ref="B132:B155" si="52">IF(D132=F131,"","IU")</f>
        <v/>
      </c>
      <c r="C132" s="49">
        <f>IF(D94="","-",+C131+1)</f>
        <v>2043</v>
      </c>
      <c r="D132" s="11">
        <f>IF(F131+SUM(E$100:E131)=D$93,F131,D$93-SUM(E$100:E131))</f>
        <v>0</v>
      </c>
      <c r="E132" s="374">
        <f>IF(+J97&lt;F131,J97,D132)</f>
        <v>0</v>
      </c>
      <c r="F132" s="54">
        <f t="shared" si="48"/>
        <v>0</v>
      </c>
      <c r="G132" s="54">
        <f t="shared" ref="G132:G155" si="53">+(F132+D132)/2</f>
        <v>0</v>
      </c>
      <c r="H132" s="385">
        <f t="shared" ref="H132:H155" si="54">+J$95*G132+E132</f>
        <v>0</v>
      </c>
      <c r="I132" s="404">
        <f t="shared" ref="I132:I155" si="55">+J$96*G132+E132</f>
        <v>0</v>
      </c>
      <c r="J132" s="53">
        <f t="shared" ref="J132:J155" si="56">+I132-H132</f>
        <v>0</v>
      </c>
      <c r="K132" s="53"/>
      <c r="L132" s="112"/>
      <c r="M132" s="53">
        <f t="shared" ref="M132:M155" si="57">IF(L132&lt;&gt;0,+H132-L132,0)</f>
        <v>0</v>
      </c>
      <c r="N132" s="112"/>
      <c r="O132" s="53">
        <f t="shared" ref="O132:O155" si="58">IF(N132&lt;&gt;0,+I132-N132,0)</f>
        <v>0</v>
      </c>
      <c r="P132" s="53">
        <f t="shared" ref="P132:P155" si="59">+O132-M132</f>
        <v>0</v>
      </c>
      <c r="Q132" s="1"/>
      <c r="R132" s="1"/>
      <c r="S132" s="1"/>
      <c r="T132" s="1"/>
      <c r="U132" s="1"/>
    </row>
    <row r="133" spans="2:21" ht="12.5">
      <c r="B133" t="str">
        <f t="shared" si="52"/>
        <v/>
      </c>
      <c r="C133" s="49">
        <f>IF(D94="","-",+C132+1)</f>
        <v>2044</v>
      </c>
      <c r="D133" s="11">
        <f>IF(F132+SUM(E$100:E132)=D$93,F132,D$93-SUM(E$100:E132))</f>
        <v>0</v>
      </c>
      <c r="E133" s="374">
        <f>IF(+J97&lt;F132,J97,D133)</f>
        <v>0</v>
      </c>
      <c r="F133" s="54">
        <f t="shared" ref="F133:F155" si="60">+D133-E133</f>
        <v>0</v>
      </c>
      <c r="G133" s="54">
        <f t="shared" si="53"/>
        <v>0</v>
      </c>
      <c r="H133" s="385">
        <f t="shared" si="54"/>
        <v>0</v>
      </c>
      <c r="I133" s="404">
        <f t="shared" si="55"/>
        <v>0</v>
      </c>
      <c r="J133" s="53">
        <f t="shared" si="56"/>
        <v>0</v>
      </c>
      <c r="K133" s="53"/>
      <c r="L133" s="112"/>
      <c r="M133" s="53">
        <f t="shared" si="57"/>
        <v>0</v>
      </c>
      <c r="N133" s="112"/>
      <c r="O133" s="53">
        <f t="shared" si="58"/>
        <v>0</v>
      </c>
      <c r="P133" s="53">
        <f t="shared" si="59"/>
        <v>0</v>
      </c>
      <c r="Q133" s="1"/>
      <c r="R133" s="1"/>
      <c r="S133" s="1"/>
      <c r="T133" s="1"/>
      <c r="U133" s="1"/>
    </row>
    <row r="134" spans="2:21" ht="12.5">
      <c r="B134" t="str">
        <f t="shared" si="52"/>
        <v/>
      </c>
      <c r="C134" s="49">
        <f>IF(D94="","-",+C133+1)</f>
        <v>2045</v>
      </c>
      <c r="D134" s="11">
        <f>IF(F133+SUM(E$100:E133)=D$93,F133,D$93-SUM(E$100:E133))</f>
        <v>0</v>
      </c>
      <c r="E134" s="374">
        <f>IF(+J97&lt;F133,J97,D134)</f>
        <v>0</v>
      </c>
      <c r="F134" s="54">
        <f t="shared" si="60"/>
        <v>0</v>
      </c>
      <c r="G134" s="54">
        <f t="shared" si="53"/>
        <v>0</v>
      </c>
      <c r="H134" s="385">
        <f t="shared" si="54"/>
        <v>0</v>
      </c>
      <c r="I134" s="404">
        <f t="shared" si="55"/>
        <v>0</v>
      </c>
      <c r="J134" s="53">
        <f t="shared" si="56"/>
        <v>0</v>
      </c>
      <c r="K134" s="53"/>
      <c r="L134" s="112"/>
      <c r="M134" s="53">
        <f t="shared" si="57"/>
        <v>0</v>
      </c>
      <c r="N134" s="112"/>
      <c r="O134" s="53">
        <f t="shared" si="58"/>
        <v>0</v>
      </c>
      <c r="P134" s="53">
        <f t="shared" si="59"/>
        <v>0</v>
      </c>
      <c r="Q134" s="1"/>
      <c r="R134" s="1"/>
      <c r="S134" s="1"/>
      <c r="T134" s="1"/>
      <c r="U134" s="1"/>
    </row>
    <row r="135" spans="2:21" ht="12.5">
      <c r="B135" t="str">
        <f t="shared" si="52"/>
        <v/>
      </c>
      <c r="C135" s="49">
        <f>IF(D94="","-",+C134+1)</f>
        <v>2046</v>
      </c>
      <c r="D135" s="11">
        <f>IF(F134+SUM(E$100:E134)=D$93,F134,D$93-SUM(E$100:E134))</f>
        <v>0</v>
      </c>
      <c r="E135" s="374">
        <f>IF(+J97&lt;F134,J97,D135)</f>
        <v>0</v>
      </c>
      <c r="F135" s="54">
        <f t="shared" si="60"/>
        <v>0</v>
      </c>
      <c r="G135" s="54">
        <f t="shared" si="53"/>
        <v>0</v>
      </c>
      <c r="H135" s="385">
        <f t="shared" si="54"/>
        <v>0</v>
      </c>
      <c r="I135" s="404">
        <f t="shared" si="55"/>
        <v>0</v>
      </c>
      <c r="J135" s="53">
        <f t="shared" si="56"/>
        <v>0</v>
      </c>
      <c r="K135" s="53"/>
      <c r="L135" s="112"/>
      <c r="M135" s="53">
        <f t="shared" si="57"/>
        <v>0</v>
      </c>
      <c r="N135" s="112"/>
      <c r="O135" s="53">
        <f t="shared" si="58"/>
        <v>0</v>
      </c>
      <c r="P135" s="53">
        <f t="shared" si="59"/>
        <v>0</v>
      </c>
      <c r="Q135" s="1"/>
      <c r="R135" s="1"/>
      <c r="S135" s="1"/>
      <c r="T135" s="1"/>
      <c r="U135" s="1"/>
    </row>
    <row r="136" spans="2:21" ht="12.5">
      <c r="B136" t="str">
        <f t="shared" si="52"/>
        <v/>
      </c>
      <c r="C136" s="49">
        <f>IF(D94="","-",+C135+1)</f>
        <v>2047</v>
      </c>
      <c r="D136" s="11">
        <f>IF(F135+SUM(E$100:E135)=D$93,F135,D$93-SUM(E$100:E135))</f>
        <v>0</v>
      </c>
      <c r="E136" s="374">
        <f>IF(+J97&lt;F135,J97,D136)</f>
        <v>0</v>
      </c>
      <c r="F136" s="54">
        <f t="shared" si="60"/>
        <v>0</v>
      </c>
      <c r="G136" s="54">
        <f t="shared" si="53"/>
        <v>0</v>
      </c>
      <c r="H136" s="385">
        <f t="shared" si="54"/>
        <v>0</v>
      </c>
      <c r="I136" s="404">
        <f t="shared" si="55"/>
        <v>0</v>
      </c>
      <c r="J136" s="53">
        <f t="shared" si="56"/>
        <v>0</v>
      </c>
      <c r="K136" s="53"/>
      <c r="L136" s="112"/>
      <c r="M136" s="53">
        <f t="shared" si="57"/>
        <v>0</v>
      </c>
      <c r="N136" s="112"/>
      <c r="O136" s="53">
        <f t="shared" si="58"/>
        <v>0</v>
      </c>
      <c r="P136" s="53">
        <f t="shared" si="59"/>
        <v>0</v>
      </c>
      <c r="Q136" s="1"/>
      <c r="R136" s="1"/>
      <c r="S136" s="1"/>
      <c r="T136" s="1"/>
      <c r="U136" s="1"/>
    </row>
    <row r="137" spans="2:21" ht="12.5">
      <c r="B137" t="str">
        <f t="shared" si="52"/>
        <v/>
      </c>
      <c r="C137" s="49">
        <f>IF(D94="","-",+C136+1)</f>
        <v>2048</v>
      </c>
      <c r="D137" s="11">
        <f>IF(F136+SUM(E$100:E136)=D$93,F136,D$93-SUM(E$100:E136))</f>
        <v>0</v>
      </c>
      <c r="E137" s="374">
        <f>IF(+J97&lt;F136,J97,D137)</f>
        <v>0</v>
      </c>
      <c r="F137" s="54">
        <f t="shared" si="60"/>
        <v>0</v>
      </c>
      <c r="G137" s="54">
        <f t="shared" si="53"/>
        <v>0</v>
      </c>
      <c r="H137" s="385">
        <f t="shared" si="54"/>
        <v>0</v>
      </c>
      <c r="I137" s="404">
        <f t="shared" si="55"/>
        <v>0</v>
      </c>
      <c r="J137" s="53">
        <f t="shared" si="56"/>
        <v>0</v>
      </c>
      <c r="K137" s="53"/>
      <c r="L137" s="112"/>
      <c r="M137" s="53">
        <f t="shared" si="57"/>
        <v>0</v>
      </c>
      <c r="N137" s="112"/>
      <c r="O137" s="53">
        <f t="shared" si="58"/>
        <v>0</v>
      </c>
      <c r="P137" s="53">
        <f t="shared" si="59"/>
        <v>0</v>
      </c>
      <c r="Q137" s="1"/>
      <c r="R137" s="1"/>
      <c r="S137" s="1"/>
      <c r="T137" s="1"/>
      <c r="U137" s="1"/>
    </row>
    <row r="138" spans="2:21" ht="12.5">
      <c r="B138" t="str">
        <f t="shared" si="52"/>
        <v/>
      </c>
      <c r="C138" s="49">
        <f>IF(D94="","-",+C137+1)</f>
        <v>2049</v>
      </c>
      <c r="D138" s="11">
        <f>IF(F137+SUM(E$100:E137)=D$93,F137,D$93-SUM(E$100:E137))</f>
        <v>0</v>
      </c>
      <c r="E138" s="374">
        <f>IF(+J97&lt;F137,J97,D138)</f>
        <v>0</v>
      </c>
      <c r="F138" s="54">
        <f t="shared" si="60"/>
        <v>0</v>
      </c>
      <c r="G138" s="54">
        <f t="shared" si="53"/>
        <v>0</v>
      </c>
      <c r="H138" s="385">
        <f t="shared" si="54"/>
        <v>0</v>
      </c>
      <c r="I138" s="404">
        <f t="shared" si="55"/>
        <v>0</v>
      </c>
      <c r="J138" s="53">
        <f t="shared" si="56"/>
        <v>0</v>
      </c>
      <c r="K138" s="53"/>
      <c r="L138" s="112"/>
      <c r="M138" s="53">
        <f t="shared" si="57"/>
        <v>0</v>
      </c>
      <c r="N138" s="112"/>
      <c r="O138" s="53">
        <f t="shared" si="58"/>
        <v>0</v>
      </c>
      <c r="P138" s="53">
        <f t="shared" si="59"/>
        <v>0</v>
      </c>
      <c r="Q138" s="1"/>
      <c r="R138" s="1"/>
      <c r="S138" s="1"/>
      <c r="T138" s="1"/>
      <c r="U138" s="1"/>
    </row>
    <row r="139" spans="2:21" ht="12.5">
      <c r="B139" t="str">
        <f t="shared" si="52"/>
        <v/>
      </c>
      <c r="C139" s="49">
        <f>IF(D94="","-",+C138+1)</f>
        <v>2050</v>
      </c>
      <c r="D139" s="11">
        <f>IF(F138+SUM(E$100:E138)=D$93,F138,D$93-SUM(E$100:E138))</f>
        <v>0</v>
      </c>
      <c r="E139" s="374">
        <f>IF(+J97&lt;F138,J97,D139)</f>
        <v>0</v>
      </c>
      <c r="F139" s="54">
        <f t="shared" si="60"/>
        <v>0</v>
      </c>
      <c r="G139" s="54">
        <f t="shared" si="53"/>
        <v>0</v>
      </c>
      <c r="H139" s="385">
        <f t="shared" si="54"/>
        <v>0</v>
      </c>
      <c r="I139" s="404">
        <f t="shared" si="55"/>
        <v>0</v>
      </c>
      <c r="J139" s="53">
        <f t="shared" si="56"/>
        <v>0</v>
      </c>
      <c r="K139" s="53"/>
      <c r="L139" s="112"/>
      <c r="M139" s="53">
        <f t="shared" si="57"/>
        <v>0</v>
      </c>
      <c r="N139" s="112"/>
      <c r="O139" s="53">
        <f t="shared" si="58"/>
        <v>0</v>
      </c>
      <c r="P139" s="53">
        <f t="shared" si="59"/>
        <v>0</v>
      </c>
      <c r="Q139" s="1"/>
      <c r="R139" s="1"/>
      <c r="S139" s="1"/>
      <c r="T139" s="1"/>
      <c r="U139" s="1"/>
    </row>
    <row r="140" spans="2:21" ht="12.5">
      <c r="B140" t="str">
        <f t="shared" si="52"/>
        <v/>
      </c>
      <c r="C140" s="49">
        <f>IF(D94="","-",+C139+1)</f>
        <v>2051</v>
      </c>
      <c r="D140" s="11">
        <f>IF(F139+SUM(E$100:E139)=D$93,F139,D$93-SUM(E$100:E139))</f>
        <v>0</v>
      </c>
      <c r="E140" s="374">
        <f>IF(+J97&lt;F139,J97,D140)</f>
        <v>0</v>
      </c>
      <c r="F140" s="54">
        <f t="shared" si="60"/>
        <v>0</v>
      </c>
      <c r="G140" s="54">
        <f t="shared" si="53"/>
        <v>0</v>
      </c>
      <c r="H140" s="385">
        <f t="shared" si="54"/>
        <v>0</v>
      </c>
      <c r="I140" s="404">
        <f t="shared" si="55"/>
        <v>0</v>
      </c>
      <c r="J140" s="53">
        <f t="shared" si="56"/>
        <v>0</v>
      </c>
      <c r="K140" s="53"/>
      <c r="L140" s="112"/>
      <c r="M140" s="53">
        <f t="shared" si="57"/>
        <v>0</v>
      </c>
      <c r="N140" s="112"/>
      <c r="O140" s="53">
        <f t="shared" si="58"/>
        <v>0</v>
      </c>
      <c r="P140" s="53">
        <f t="shared" si="59"/>
        <v>0</v>
      </c>
      <c r="Q140" s="1"/>
      <c r="R140" s="1"/>
      <c r="S140" s="1"/>
      <c r="T140" s="1"/>
      <c r="U140" s="1"/>
    </row>
    <row r="141" spans="2:21" ht="12.5">
      <c r="B141" t="str">
        <f t="shared" si="52"/>
        <v/>
      </c>
      <c r="C141" s="49">
        <f>IF(D94="","-",+C140+1)</f>
        <v>2052</v>
      </c>
      <c r="D141" s="11">
        <f>IF(F140+SUM(E$100:E140)=D$93,F140,D$93-SUM(E$100:E140))</f>
        <v>0</v>
      </c>
      <c r="E141" s="374">
        <f>IF(+J97&lt;F140,J97,D141)</f>
        <v>0</v>
      </c>
      <c r="F141" s="54">
        <f t="shared" si="60"/>
        <v>0</v>
      </c>
      <c r="G141" s="54">
        <f t="shared" si="53"/>
        <v>0</v>
      </c>
      <c r="H141" s="385">
        <f t="shared" si="54"/>
        <v>0</v>
      </c>
      <c r="I141" s="404">
        <f t="shared" si="55"/>
        <v>0</v>
      </c>
      <c r="J141" s="53">
        <f t="shared" si="56"/>
        <v>0</v>
      </c>
      <c r="K141" s="53"/>
      <c r="L141" s="112"/>
      <c r="M141" s="53">
        <f t="shared" si="57"/>
        <v>0</v>
      </c>
      <c r="N141" s="112"/>
      <c r="O141" s="53">
        <f t="shared" si="58"/>
        <v>0</v>
      </c>
      <c r="P141" s="53">
        <f t="shared" si="59"/>
        <v>0</v>
      </c>
      <c r="Q141" s="1"/>
      <c r="R141" s="1"/>
      <c r="S141" s="1"/>
      <c r="T141" s="1"/>
      <c r="U141" s="1"/>
    </row>
    <row r="142" spans="2:21" ht="12.5">
      <c r="B142" t="str">
        <f t="shared" si="52"/>
        <v/>
      </c>
      <c r="C142" s="49">
        <f>IF(D94="","-",+C141+1)</f>
        <v>2053</v>
      </c>
      <c r="D142" s="11">
        <f>IF(F141+SUM(E$100:E141)=D$93,F141,D$93-SUM(E$100:E141))</f>
        <v>0</v>
      </c>
      <c r="E142" s="374">
        <f>IF(+J97&lt;F141,J97,D142)</f>
        <v>0</v>
      </c>
      <c r="F142" s="54">
        <f t="shared" si="60"/>
        <v>0</v>
      </c>
      <c r="G142" s="54">
        <f t="shared" si="53"/>
        <v>0</v>
      </c>
      <c r="H142" s="385">
        <f t="shared" si="54"/>
        <v>0</v>
      </c>
      <c r="I142" s="404">
        <f t="shared" si="55"/>
        <v>0</v>
      </c>
      <c r="J142" s="53">
        <f t="shared" si="56"/>
        <v>0</v>
      </c>
      <c r="K142" s="53"/>
      <c r="L142" s="112"/>
      <c r="M142" s="53">
        <f t="shared" si="57"/>
        <v>0</v>
      </c>
      <c r="N142" s="112"/>
      <c r="O142" s="53">
        <f t="shared" si="58"/>
        <v>0</v>
      </c>
      <c r="P142" s="53">
        <f t="shared" si="59"/>
        <v>0</v>
      </c>
      <c r="Q142" s="1"/>
      <c r="R142" s="1"/>
      <c r="S142" s="1"/>
      <c r="T142" s="1"/>
      <c r="U142" s="1"/>
    </row>
    <row r="143" spans="2:21" ht="12.5">
      <c r="B143" t="str">
        <f t="shared" si="52"/>
        <v/>
      </c>
      <c r="C143" s="49">
        <f>IF(D94="","-",+C142+1)</f>
        <v>2054</v>
      </c>
      <c r="D143" s="11">
        <f>IF(F142+SUM(E$100:E142)=D$93,F142,D$93-SUM(E$100:E142))</f>
        <v>0</v>
      </c>
      <c r="E143" s="374">
        <f>IF(+J97&lt;F142,J97,D143)</f>
        <v>0</v>
      </c>
      <c r="F143" s="54">
        <f t="shared" si="60"/>
        <v>0</v>
      </c>
      <c r="G143" s="54">
        <f t="shared" si="53"/>
        <v>0</v>
      </c>
      <c r="H143" s="385">
        <f t="shared" si="54"/>
        <v>0</v>
      </c>
      <c r="I143" s="404">
        <f t="shared" si="55"/>
        <v>0</v>
      </c>
      <c r="J143" s="53">
        <f t="shared" si="56"/>
        <v>0</v>
      </c>
      <c r="K143" s="53"/>
      <c r="L143" s="112"/>
      <c r="M143" s="53">
        <f t="shared" si="57"/>
        <v>0</v>
      </c>
      <c r="N143" s="112"/>
      <c r="O143" s="53">
        <f t="shared" si="58"/>
        <v>0</v>
      </c>
      <c r="P143" s="53">
        <f t="shared" si="59"/>
        <v>0</v>
      </c>
      <c r="Q143" s="1"/>
      <c r="R143" s="1"/>
      <c r="S143" s="1"/>
      <c r="T143" s="1"/>
      <c r="U143" s="1"/>
    </row>
    <row r="144" spans="2:21" ht="12.5">
      <c r="B144" t="str">
        <f t="shared" si="52"/>
        <v/>
      </c>
      <c r="C144" s="49">
        <f>IF(D94="","-",+C143+1)</f>
        <v>2055</v>
      </c>
      <c r="D144" s="11">
        <f>IF(F143+SUM(E$100:E143)=D$93,F143,D$93-SUM(E$100:E143))</f>
        <v>0</v>
      </c>
      <c r="E144" s="374">
        <f>IF(+J97&lt;F143,J97,D144)</f>
        <v>0</v>
      </c>
      <c r="F144" s="54">
        <f t="shared" si="60"/>
        <v>0</v>
      </c>
      <c r="G144" s="54">
        <f t="shared" si="53"/>
        <v>0</v>
      </c>
      <c r="H144" s="385">
        <f t="shared" si="54"/>
        <v>0</v>
      </c>
      <c r="I144" s="404">
        <f t="shared" si="55"/>
        <v>0</v>
      </c>
      <c r="J144" s="53">
        <f t="shared" si="56"/>
        <v>0</v>
      </c>
      <c r="K144" s="53"/>
      <c r="L144" s="112"/>
      <c r="M144" s="53">
        <f t="shared" si="57"/>
        <v>0</v>
      </c>
      <c r="N144" s="112"/>
      <c r="O144" s="53">
        <f t="shared" si="58"/>
        <v>0</v>
      </c>
      <c r="P144" s="53">
        <f t="shared" si="59"/>
        <v>0</v>
      </c>
      <c r="Q144" s="1"/>
      <c r="R144" s="1"/>
      <c r="S144" s="1"/>
      <c r="T144" s="1"/>
      <c r="U144" s="1"/>
    </row>
    <row r="145" spans="2:21" ht="12.5">
      <c r="B145" t="str">
        <f t="shared" si="52"/>
        <v/>
      </c>
      <c r="C145" s="49">
        <f>IF(D94="","-",+C144+1)</f>
        <v>2056</v>
      </c>
      <c r="D145" s="11">
        <f>IF(F144+SUM(E$100:E144)=D$93,F144,D$93-SUM(E$100:E144))</f>
        <v>0</v>
      </c>
      <c r="E145" s="374">
        <f>IF(+J97&lt;F144,J97,D145)</f>
        <v>0</v>
      </c>
      <c r="F145" s="54">
        <f t="shared" si="60"/>
        <v>0</v>
      </c>
      <c r="G145" s="54">
        <f t="shared" si="53"/>
        <v>0</v>
      </c>
      <c r="H145" s="385">
        <f t="shared" si="54"/>
        <v>0</v>
      </c>
      <c r="I145" s="404">
        <f t="shared" si="55"/>
        <v>0</v>
      </c>
      <c r="J145" s="53">
        <f t="shared" si="56"/>
        <v>0</v>
      </c>
      <c r="K145" s="53"/>
      <c r="L145" s="112"/>
      <c r="M145" s="53">
        <f t="shared" si="57"/>
        <v>0</v>
      </c>
      <c r="N145" s="112"/>
      <c r="O145" s="53">
        <f t="shared" si="58"/>
        <v>0</v>
      </c>
      <c r="P145" s="53">
        <f t="shared" si="59"/>
        <v>0</v>
      </c>
      <c r="Q145" s="1"/>
      <c r="R145" s="1"/>
      <c r="S145" s="1"/>
      <c r="T145" s="1"/>
      <c r="U145" s="1"/>
    </row>
    <row r="146" spans="2:21" ht="12.5">
      <c r="B146" t="str">
        <f t="shared" si="52"/>
        <v/>
      </c>
      <c r="C146" s="49">
        <f>IF(D94="","-",+C145+1)</f>
        <v>2057</v>
      </c>
      <c r="D146" s="11">
        <f>IF(F145+SUM(E$100:E145)=D$93,F145,D$93-SUM(E$100:E145))</f>
        <v>0</v>
      </c>
      <c r="E146" s="374">
        <f>IF(+J97&lt;F145,J97,D146)</f>
        <v>0</v>
      </c>
      <c r="F146" s="54">
        <f t="shared" si="60"/>
        <v>0</v>
      </c>
      <c r="G146" s="54">
        <f t="shared" si="53"/>
        <v>0</v>
      </c>
      <c r="H146" s="385">
        <f t="shared" si="54"/>
        <v>0</v>
      </c>
      <c r="I146" s="404">
        <f t="shared" si="55"/>
        <v>0</v>
      </c>
      <c r="J146" s="53">
        <f t="shared" si="56"/>
        <v>0</v>
      </c>
      <c r="K146" s="53"/>
      <c r="L146" s="112"/>
      <c r="M146" s="53">
        <f t="shared" si="57"/>
        <v>0</v>
      </c>
      <c r="N146" s="112"/>
      <c r="O146" s="53">
        <f t="shared" si="58"/>
        <v>0</v>
      </c>
      <c r="P146" s="53">
        <f t="shared" si="59"/>
        <v>0</v>
      </c>
      <c r="Q146" s="1"/>
      <c r="R146" s="1"/>
      <c r="S146" s="1"/>
      <c r="T146" s="1"/>
      <c r="U146" s="1"/>
    </row>
    <row r="147" spans="2:21" ht="12.5">
      <c r="B147" t="str">
        <f t="shared" si="52"/>
        <v/>
      </c>
      <c r="C147" s="49">
        <f>IF(D94="","-",+C146+1)</f>
        <v>2058</v>
      </c>
      <c r="D147" s="11">
        <f>IF(F146+SUM(E$100:E146)=D$93,F146,D$93-SUM(E$100:E146))</f>
        <v>0</v>
      </c>
      <c r="E147" s="374">
        <f>IF(+J97&lt;F146,J97,D147)</f>
        <v>0</v>
      </c>
      <c r="F147" s="54">
        <f t="shared" si="60"/>
        <v>0</v>
      </c>
      <c r="G147" s="54">
        <f t="shared" si="53"/>
        <v>0</v>
      </c>
      <c r="H147" s="385">
        <f t="shared" si="54"/>
        <v>0</v>
      </c>
      <c r="I147" s="404">
        <f t="shared" si="55"/>
        <v>0</v>
      </c>
      <c r="J147" s="53">
        <f t="shared" si="56"/>
        <v>0</v>
      </c>
      <c r="K147" s="53"/>
      <c r="L147" s="112"/>
      <c r="M147" s="53">
        <f t="shared" si="57"/>
        <v>0</v>
      </c>
      <c r="N147" s="112"/>
      <c r="O147" s="53">
        <f t="shared" si="58"/>
        <v>0</v>
      </c>
      <c r="P147" s="53">
        <f t="shared" si="59"/>
        <v>0</v>
      </c>
      <c r="Q147" s="1"/>
      <c r="R147" s="1"/>
      <c r="S147" s="1"/>
      <c r="T147" s="1"/>
      <c r="U147" s="1"/>
    </row>
    <row r="148" spans="2:21" ht="12.5">
      <c r="B148" t="str">
        <f t="shared" si="52"/>
        <v/>
      </c>
      <c r="C148" s="49">
        <f>IF(D94="","-",+C147+1)</f>
        <v>2059</v>
      </c>
      <c r="D148" s="11">
        <f>IF(F147+SUM(E$100:E147)=D$93,F147,D$93-SUM(E$100:E147))</f>
        <v>0</v>
      </c>
      <c r="E148" s="374">
        <f>IF(+J97&lt;F147,J97,D148)</f>
        <v>0</v>
      </c>
      <c r="F148" s="54">
        <f t="shared" si="60"/>
        <v>0</v>
      </c>
      <c r="G148" s="54">
        <f t="shared" si="53"/>
        <v>0</v>
      </c>
      <c r="H148" s="385">
        <f t="shared" si="54"/>
        <v>0</v>
      </c>
      <c r="I148" s="404">
        <f t="shared" si="55"/>
        <v>0</v>
      </c>
      <c r="J148" s="53">
        <f t="shared" si="56"/>
        <v>0</v>
      </c>
      <c r="K148" s="53"/>
      <c r="L148" s="112"/>
      <c r="M148" s="53">
        <f t="shared" si="57"/>
        <v>0</v>
      </c>
      <c r="N148" s="112"/>
      <c r="O148" s="53">
        <f t="shared" si="58"/>
        <v>0</v>
      </c>
      <c r="P148" s="53">
        <f t="shared" si="59"/>
        <v>0</v>
      </c>
      <c r="Q148" s="1"/>
      <c r="R148" s="1"/>
      <c r="S148" s="1"/>
      <c r="T148" s="1"/>
      <c r="U148" s="1"/>
    </row>
    <row r="149" spans="2:21" ht="12.5">
      <c r="B149" t="str">
        <f t="shared" si="52"/>
        <v/>
      </c>
      <c r="C149" s="49">
        <f>IF(D94="","-",+C148+1)</f>
        <v>2060</v>
      </c>
      <c r="D149" s="11">
        <f>IF(F148+SUM(E$100:E148)=D$93,F148,D$93-SUM(E$100:E148))</f>
        <v>0</v>
      </c>
      <c r="E149" s="374">
        <f>IF(+J97&lt;F148,J97,D149)</f>
        <v>0</v>
      </c>
      <c r="F149" s="54">
        <f t="shared" si="60"/>
        <v>0</v>
      </c>
      <c r="G149" s="54">
        <f t="shared" si="53"/>
        <v>0</v>
      </c>
      <c r="H149" s="385">
        <f t="shared" si="54"/>
        <v>0</v>
      </c>
      <c r="I149" s="404">
        <f t="shared" si="55"/>
        <v>0</v>
      </c>
      <c r="J149" s="53">
        <f t="shared" si="56"/>
        <v>0</v>
      </c>
      <c r="K149" s="53"/>
      <c r="L149" s="112"/>
      <c r="M149" s="53">
        <f t="shared" si="57"/>
        <v>0</v>
      </c>
      <c r="N149" s="112"/>
      <c r="O149" s="53">
        <f t="shared" si="58"/>
        <v>0</v>
      </c>
      <c r="P149" s="53">
        <f t="shared" si="59"/>
        <v>0</v>
      </c>
      <c r="Q149" s="1"/>
      <c r="R149" s="1"/>
      <c r="S149" s="1"/>
      <c r="T149" s="1"/>
      <c r="U149" s="1"/>
    </row>
    <row r="150" spans="2:21" ht="12.5">
      <c r="B150" t="str">
        <f t="shared" si="52"/>
        <v/>
      </c>
      <c r="C150" s="49">
        <f>IF(D94="","-",+C149+1)</f>
        <v>2061</v>
      </c>
      <c r="D150" s="11">
        <f>IF(F149+SUM(E$100:E149)=D$93,F149,D$93-SUM(E$100:E149))</f>
        <v>0</v>
      </c>
      <c r="E150" s="374">
        <f>IF(+J97&lt;F149,J97,D150)</f>
        <v>0</v>
      </c>
      <c r="F150" s="54">
        <f t="shared" si="60"/>
        <v>0</v>
      </c>
      <c r="G150" s="54">
        <f t="shared" si="53"/>
        <v>0</v>
      </c>
      <c r="H150" s="385">
        <f t="shared" si="54"/>
        <v>0</v>
      </c>
      <c r="I150" s="404">
        <f t="shared" si="55"/>
        <v>0</v>
      </c>
      <c r="J150" s="53">
        <f t="shared" si="56"/>
        <v>0</v>
      </c>
      <c r="K150" s="53"/>
      <c r="L150" s="112"/>
      <c r="M150" s="53">
        <f t="shared" si="57"/>
        <v>0</v>
      </c>
      <c r="N150" s="112"/>
      <c r="O150" s="53">
        <f t="shared" si="58"/>
        <v>0</v>
      </c>
      <c r="P150" s="53">
        <f t="shared" si="59"/>
        <v>0</v>
      </c>
      <c r="Q150" s="1"/>
      <c r="R150" s="1"/>
      <c r="S150" s="1"/>
      <c r="T150" s="1"/>
      <c r="U150" s="1"/>
    </row>
    <row r="151" spans="2:21" ht="12.5">
      <c r="B151" t="str">
        <f t="shared" si="52"/>
        <v/>
      </c>
      <c r="C151" s="49">
        <f>IF(D94="","-",+C150+1)</f>
        <v>2062</v>
      </c>
      <c r="D151" s="11">
        <f>IF(F150+SUM(E$100:E150)=D$93,F150,D$93-SUM(E$100:E150))</f>
        <v>0</v>
      </c>
      <c r="E151" s="374">
        <f>IF(+J97&lt;F150,J97,D151)</f>
        <v>0</v>
      </c>
      <c r="F151" s="54">
        <f t="shared" si="60"/>
        <v>0</v>
      </c>
      <c r="G151" s="54">
        <f t="shared" si="53"/>
        <v>0</v>
      </c>
      <c r="H151" s="385">
        <f t="shared" si="54"/>
        <v>0</v>
      </c>
      <c r="I151" s="404">
        <f t="shared" si="55"/>
        <v>0</v>
      </c>
      <c r="J151" s="53">
        <f t="shared" si="56"/>
        <v>0</v>
      </c>
      <c r="K151" s="53"/>
      <c r="L151" s="112"/>
      <c r="M151" s="53">
        <f t="shared" si="57"/>
        <v>0</v>
      </c>
      <c r="N151" s="112"/>
      <c r="O151" s="53">
        <f t="shared" si="58"/>
        <v>0</v>
      </c>
      <c r="P151" s="53">
        <f t="shared" si="59"/>
        <v>0</v>
      </c>
      <c r="Q151" s="1"/>
      <c r="R151" s="1"/>
      <c r="S151" s="1"/>
      <c r="T151" s="1"/>
      <c r="U151" s="1"/>
    </row>
    <row r="152" spans="2:21" ht="12.5">
      <c r="B152" t="str">
        <f t="shared" si="52"/>
        <v/>
      </c>
      <c r="C152" s="49">
        <f>IF(D94="","-",+C151+1)</f>
        <v>2063</v>
      </c>
      <c r="D152" s="11">
        <f>IF(F151+SUM(E$100:E151)=D$93,F151,D$93-SUM(E$100:E151))</f>
        <v>0</v>
      </c>
      <c r="E152" s="374">
        <f>IF(+J97&lt;F151,J97,D152)</f>
        <v>0</v>
      </c>
      <c r="F152" s="54">
        <f t="shared" si="60"/>
        <v>0</v>
      </c>
      <c r="G152" s="54">
        <f t="shared" si="53"/>
        <v>0</v>
      </c>
      <c r="H152" s="385">
        <f t="shared" si="54"/>
        <v>0</v>
      </c>
      <c r="I152" s="404">
        <f t="shared" si="55"/>
        <v>0</v>
      </c>
      <c r="J152" s="53">
        <f t="shared" si="56"/>
        <v>0</v>
      </c>
      <c r="K152" s="53"/>
      <c r="L152" s="112"/>
      <c r="M152" s="53">
        <f t="shared" si="57"/>
        <v>0</v>
      </c>
      <c r="N152" s="112"/>
      <c r="O152" s="53">
        <f t="shared" si="58"/>
        <v>0</v>
      </c>
      <c r="P152" s="53">
        <f t="shared" si="59"/>
        <v>0</v>
      </c>
      <c r="Q152" s="1"/>
      <c r="R152" s="1"/>
      <c r="S152" s="1"/>
      <c r="T152" s="1"/>
      <c r="U152" s="1"/>
    </row>
    <row r="153" spans="2:21" ht="12.5">
      <c r="B153" t="str">
        <f t="shared" si="52"/>
        <v/>
      </c>
      <c r="C153" s="49">
        <f>IF(D94="","-",+C152+1)</f>
        <v>2064</v>
      </c>
      <c r="D153" s="11">
        <f>IF(F152+SUM(E$100:E152)=D$93,F152,D$93-SUM(E$100:E152))</f>
        <v>0</v>
      </c>
      <c r="E153" s="374">
        <f>IF(+J97&lt;F152,J97,D153)</f>
        <v>0</v>
      </c>
      <c r="F153" s="54">
        <f t="shared" si="60"/>
        <v>0</v>
      </c>
      <c r="G153" s="54">
        <f t="shared" si="53"/>
        <v>0</v>
      </c>
      <c r="H153" s="385">
        <f t="shared" si="54"/>
        <v>0</v>
      </c>
      <c r="I153" s="404">
        <f t="shared" si="55"/>
        <v>0</v>
      </c>
      <c r="J153" s="53">
        <f t="shared" si="56"/>
        <v>0</v>
      </c>
      <c r="K153" s="53"/>
      <c r="L153" s="112"/>
      <c r="M153" s="53">
        <f t="shared" si="57"/>
        <v>0</v>
      </c>
      <c r="N153" s="112"/>
      <c r="O153" s="53">
        <f t="shared" si="58"/>
        <v>0</v>
      </c>
      <c r="P153" s="53">
        <f t="shared" si="59"/>
        <v>0</v>
      </c>
      <c r="Q153" s="1"/>
      <c r="R153" s="1"/>
      <c r="S153" s="1"/>
      <c r="T153" s="1"/>
      <c r="U153" s="1"/>
    </row>
    <row r="154" spans="2:21" ht="12.5">
      <c r="B154" t="str">
        <f t="shared" si="52"/>
        <v/>
      </c>
      <c r="C154" s="49">
        <f>IF(D94="","-",+C153+1)</f>
        <v>2065</v>
      </c>
      <c r="D154" s="11">
        <f>IF(F153+SUM(E$100:E153)=D$93,F153,D$93-SUM(E$100:E153))</f>
        <v>0</v>
      </c>
      <c r="E154" s="374">
        <f>IF(+J97&lt;F153,J97,D154)</f>
        <v>0</v>
      </c>
      <c r="F154" s="54">
        <f t="shared" si="60"/>
        <v>0</v>
      </c>
      <c r="G154" s="54">
        <f t="shared" si="53"/>
        <v>0</v>
      </c>
      <c r="H154" s="385">
        <f t="shared" si="54"/>
        <v>0</v>
      </c>
      <c r="I154" s="404">
        <f t="shared" si="55"/>
        <v>0</v>
      </c>
      <c r="J154" s="53">
        <f t="shared" si="56"/>
        <v>0</v>
      </c>
      <c r="K154" s="53"/>
      <c r="L154" s="112"/>
      <c r="M154" s="53">
        <f t="shared" si="57"/>
        <v>0</v>
      </c>
      <c r="N154" s="112"/>
      <c r="O154" s="53">
        <f t="shared" si="58"/>
        <v>0</v>
      </c>
      <c r="P154" s="53">
        <f t="shared" si="59"/>
        <v>0</v>
      </c>
      <c r="Q154" s="1"/>
      <c r="R154" s="1"/>
      <c r="S154" s="1"/>
      <c r="T154" s="1"/>
      <c r="U154" s="1"/>
    </row>
    <row r="155" spans="2:21" ht="13" thickBot="1">
      <c r="B155" t="str">
        <f t="shared" si="52"/>
        <v/>
      </c>
      <c r="C155" s="58">
        <f>IF(D94="","-",+C154+1)</f>
        <v>2066</v>
      </c>
      <c r="D155" s="59">
        <f>IF(F154+SUM(E$100:E154)=D$93,F154,D$93-SUM(E$100:E154))</f>
        <v>0</v>
      </c>
      <c r="E155" s="386">
        <f>IF(+J97&lt;F154,J97,D155)</f>
        <v>0</v>
      </c>
      <c r="F155" s="59">
        <f t="shared" si="60"/>
        <v>0</v>
      </c>
      <c r="G155" s="59">
        <f t="shared" si="53"/>
        <v>0</v>
      </c>
      <c r="H155" s="387">
        <f t="shared" si="54"/>
        <v>0</v>
      </c>
      <c r="I155" s="405">
        <f t="shared" si="55"/>
        <v>0</v>
      </c>
      <c r="J155" s="63">
        <f t="shared" si="56"/>
        <v>0</v>
      </c>
      <c r="K155" s="53"/>
      <c r="L155" s="113"/>
      <c r="M155" s="63">
        <f t="shared" si="57"/>
        <v>0</v>
      </c>
      <c r="N155" s="113"/>
      <c r="O155" s="63">
        <f t="shared" si="58"/>
        <v>0</v>
      </c>
      <c r="P155" s="63">
        <f t="shared" si="59"/>
        <v>0</v>
      </c>
      <c r="Q155" s="1"/>
      <c r="R155" s="1"/>
      <c r="S155" s="1"/>
      <c r="T155" s="1"/>
      <c r="U155" s="1"/>
    </row>
    <row r="156" spans="2:21" ht="12.5">
      <c r="C156" s="11" t="s">
        <v>75</v>
      </c>
      <c r="D156" s="239"/>
      <c r="E156" s="239">
        <f>SUM(E100:E155)</f>
        <v>614753.00000000023</v>
      </c>
      <c r="F156" s="239"/>
      <c r="G156" s="239"/>
      <c r="H156" s="239">
        <f>SUM(H100:H155)</f>
        <v>1578520.1149014342</v>
      </c>
      <c r="I156" s="239">
        <f>SUM(I100:I155)</f>
        <v>1578520.1149014342</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phoneticPr fontId="0" type="noConversion"/>
  <conditionalFormatting sqref="C17:C73">
    <cfRule type="cellIs" dxfId="53" priority="1" stopIfTrue="1" operator="equal">
      <formula>$I$10</formula>
    </cfRule>
  </conditionalFormatting>
  <conditionalFormatting sqref="C100:C155">
    <cfRule type="cellIs" dxfId="52"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2">
    <tabColor rgb="FF92D050"/>
  </sheetPr>
  <dimension ref="A1:U163"/>
  <sheetViews>
    <sheetView topLeftCell="F90" zoomScaleNormal="100" zoomScaleSheetLayoutView="90" workbookViewId="0">
      <selection activeCell="L110" sqref="L110:P113"/>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4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414" t="s">
        <v>237</v>
      </c>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1119465.6221324406</v>
      </c>
      <c r="P5" s="1"/>
      <c r="R5" s="1"/>
      <c r="S5" s="1"/>
      <c r="T5" s="1"/>
      <c r="U5" s="1"/>
    </row>
    <row r="6" spans="1:21" ht="15.5">
      <c r="C6" s="415" t="s">
        <v>238</v>
      </c>
      <c r="D6" s="2"/>
      <c r="E6" s="1"/>
      <c r="F6" s="1"/>
      <c r="G6" s="1"/>
      <c r="H6" s="348"/>
      <c r="I6" s="348"/>
      <c r="J6" s="349"/>
      <c r="K6" s="22" t="s">
        <v>243</v>
      </c>
      <c r="L6" s="350"/>
      <c r="M6" s="1"/>
      <c r="N6" s="351">
        <f>VLOOKUP(I10,C17:I73,6)</f>
        <v>1119465.6221324406</v>
      </c>
      <c r="O6" s="1"/>
      <c r="P6" s="1"/>
      <c r="R6" s="1"/>
      <c r="S6" s="1"/>
      <c r="T6" s="1"/>
      <c r="U6" s="1"/>
    </row>
    <row r="7" spans="1:21" ht="13.5" thickBot="1">
      <c r="C7" s="25" t="s">
        <v>46</v>
      </c>
      <c r="D7" s="96" t="s">
        <v>201</v>
      </c>
      <c r="E7" s="1"/>
      <c r="F7" s="1"/>
      <c r="G7" s="1"/>
      <c r="H7" s="257"/>
      <c r="I7" s="257"/>
      <c r="J7" s="239"/>
      <c r="K7" s="352" t="s">
        <v>47</v>
      </c>
      <c r="L7" s="353"/>
      <c r="M7" s="353"/>
      <c r="N7" s="354">
        <f>+N6-N5</f>
        <v>0</v>
      </c>
      <c r="O7" s="1"/>
      <c r="P7" s="1"/>
      <c r="R7" s="1"/>
      <c r="S7" s="1"/>
      <c r="T7" s="1"/>
      <c r="U7" s="1"/>
    </row>
    <row r="8" spans="1:21" ht="13.5" thickBot="1">
      <c r="C8" s="29"/>
      <c r="F8" s="10"/>
      <c r="G8" s="10"/>
      <c r="H8" s="10"/>
      <c r="I8" s="10"/>
      <c r="J8" s="10"/>
      <c r="K8" s="10"/>
      <c r="L8" s="10"/>
      <c r="M8" s="10"/>
      <c r="N8" s="10"/>
      <c r="O8" s="10"/>
      <c r="P8" s="1"/>
      <c r="R8" s="1"/>
      <c r="S8" s="1"/>
      <c r="T8" s="1"/>
      <c r="U8" s="1"/>
    </row>
    <row r="9" spans="1:21" ht="13.5" thickBot="1">
      <c r="C9" s="30" t="s">
        <v>48</v>
      </c>
      <c r="D9" s="89" t="s">
        <v>200</v>
      </c>
      <c r="E9" s="461" t="s">
        <v>309</v>
      </c>
      <c r="F9" s="31"/>
      <c r="G9" s="472" t="s">
        <v>335</v>
      </c>
      <c r="H9" s="31"/>
      <c r="I9" s="32"/>
      <c r="J9" s="33"/>
      <c r="P9" s="1"/>
      <c r="R9" s="1"/>
      <c r="S9" s="1"/>
      <c r="T9" s="1"/>
      <c r="U9" s="1"/>
    </row>
    <row r="10" spans="1:21" ht="13">
      <c r="C10" s="34" t="s">
        <v>49</v>
      </c>
      <c r="D10" s="355">
        <v>11038232</v>
      </c>
      <c r="E10" s="1" t="s">
        <v>50</v>
      </c>
      <c r="G10" s="2"/>
      <c r="H10" s="2"/>
      <c r="I10" s="36">
        <f>+'OKT.WS.F.BPU.ATRR.Projected'!R101</f>
        <v>2026</v>
      </c>
      <c r="J10" s="33"/>
      <c r="K10" s="239" t="s">
        <v>51</v>
      </c>
      <c r="O10" s="1"/>
      <c r="P10" s="1"/>
      <c r="R10" s="1"/>
      <c r="S10" s="1"/>
      <c r="T10" s="1"/>
      <c r="U10" s="1"/>
    </row>
    <row r="11" spans="1:21" ht="12.5">
      <c r="C11" s="34" t="s">
        <v>52</v>
      </c>
      <c r="D11" s="37">
        <v>2011</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6</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367941.06666666665</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49" si="0">IF(D17=F16,"","IU")</f>
        <v>IU</v>
      </c>
      <c r="C17" s="49">
        <f>IF(D11= "","-",D11)</f>
        <v>2011</v>
      </c>
      <c r="D17" s="368">
        <v>12876000</v>
      </c>
      <c r="E17" s="369">
        <v>18562.052446566122</v>
      </c>
      <c r="F17" s="368">
        <v>12857437.947553433</v>
      </c>
      <c r="G17" s="370">
        <v>1690105.6704770608</v>
      </c>
      <c r="H17" s="371">
        <v>1690105.6704770608</v>
      </c>
      <c r="I17" s="51">
        <f t="shared" ref="I17:I49" si="1">H17-G17</f>
        <v>0</v>
      </c>
      <c r="J17" s="64"/>
      <c r="K17" s="416">
        <f t="shared" ref="K17:K22" si="2">G17</f>
        <v>1690105.6704770608</v>
      </c>
      <c r="L17" s="417">
        <f t="shared" ref="L17:L49" si="3">IF(K17&lt;&gt;0,+G17-K17,0)</f>
        <v>0</v>
      </c>
      <c r="M17" s="416">
        <f t="shared" ref="M17:M22" si="4">H17</f>
        <v>1690105.6704770608</v>
      </c>
      <c r="N17" s="418">
        <f t="shared" ref="N17:N49" si="5">IF(M17&lt;&gt;0,+H17-M17,0)</f>
        <v>0</v>
      </c>
      <c r="O17" s="417">
        <f t="shared" ref="O17:O49" si="6">+N17-L17</f>
        <v>0</v>
      </c>
      <c r="P17" s="1"/>
      <c r="R17" s="1"/>
      <c r="S17" s="1"/>
      <c r="T17" s="1"/>
      <c r="U17" s="1"/>
    </row>
    <row r="18" spans="2:21" ht="12.5">
      <c r="B18" t="str">
        <f t="shared" si="0"/>
        <v/>
      </c>
      <c r="C18" s="49">
        <f>IF(D11="","-",+C17+1)</f>
        <v>2012</v>
      </c>
      <c r="D18" s="372">
        <v>12857437.947553433</v>
      </c>
      <c r="E18" s="370">
        <v>203958.10236185769</v>
      </c>
      <c r="F18" s="372">
        <v>12653479.845191576</v>
      </c>
      <c r="G18" s="370">
        <v>1426879.3827639234</v>
      </c>
      <c r="H18" s="371">
        <v>1426879.3827639234</v>
      </c>
      <c r="I18" s="51">
        <v>0</v>
      </c>
      <c r="J18" s="64"/>
      <c r="K18" s="416">
        <f t="shared" si="2"/>
        <v>1426879.3827639234</v>
      </c>
      <c r="L18" s="419">
        <f t="shared" si="3"/>
        <v>0</v>
      </c>
      <c r="M18" s="416">
        <f t="shared" si="4"/>
        <v>1426879.3827639234</v>
      </c>
      <c r="N18" s="418">
        <f t="shared" si="5"/>
        <v>0</v>
      </c>
      <c r="O18" s="419">
        <f t="shared" si="6"/>
        <v>0</v>
      </c>
      <c r="P18" s="1"/>
      <c r="R18" s="1"/>
      <c r="S18" s="1"/>
      <c r="T18" s="1"/>
      <c r="U18" s="1"/>
    </row>
    <row r="19" spans="2:21" ht="12.5">
      <c r="B19" t="str">
        <f t="shared" si="0"/>
        <v>IU</v>
      </c>
      <c r="C19" s="49">
        <f>IF(D11="","-",+C18+1)</f>
        <v>2013</v>
      </c>
      <c r="D19" s="372">
        <v>11520279.845191576</v>
      </c>
      <c r="E19" s="370">
        <v>203141.16446368746</v>
      </c>
      <c r="F19" s="372">
        <v>11317138.680727888</v>
      </c>
      <c r="G19" s="370">
        <v>1439439.106345837</v>
      </c>
      <c r="H19" s="371">
        <v>1439439.106345837</v>
      </c>
      <c r="I19" s="51">
        <v>0</v>
      </c>
      <c r="J19" s="64"/>
      <c r="K19" s="416">
        <f t="shared" si="2"/>
        <v>1439439.106345837</v>
      </c>
      <c r="L19" s="419">
        <f t="shared" ref="L19:L24" si="7">IF(K19&lt;&gt;0,+G19-K19,0)</f>
        <v>0</v>
      </c>
      <c r="M19" s="416">
        <f t="shared" si="4"/>
        <v>1439439.106345837</v>
      </c>
      <c r="N19" s="418">
        <f>IF(M19&lt;&gt;0,+H19-M19,0)</f>
        <v>0</v>
      </c>
      <c r="O19" s="419">
        <f>+N19-L19</f>
        <v>0</v>
      </c>
      <c r="P19" s="1"/>
      <c r="R19" s="1"/>
      <c r="S19" s="1"/>
      <c r="T19" s="1"/>
      <c r="U19" s="1"/>
    </row>
    <row r="20" spans="2:21" ht="12.5">
      <c r="B20" t="str">
        <f t="shared" si="0"/>
        <v/>
      </c>
      <c r="C20" s="49">
        <f>IF(D11="","-",+C19+1)</f>
        <v>2014</v>
      </c>
      <c r="D20" s="372">
        <v>11317138.680727888</v>
      </c>
      <c r="E20" s="370">
        <v>203141.16446368746</v>
      </c>
      <c r="F20" s="372">
        <v>11113997.5162642</v>
      </c>
      <c r="G20" s="370">
        <v>1425984.6077299202</v>
      </c>
      <c r="H20" s="371">
        <v>1425984.6077299202</v>
      </c>
      <c r="I20" s="51">
        <v>0</v>
      </c>
      <c r="J20" s="51"/>
      <c r="K20" s="416">
        <f t="shared" si="2"/>
        <v>1425984.6077299202</v>
      </c>
      <c r="L20" s="419">
        <f t="shared" si="7"/>
        <v>0</v>
      </c>
      <c r="M20" s="416">
        <f t="shared" si="4"/>
        <v>1425984.6077299202</v>
      </c>
      <c r="N20" s="418">
        <f>IF(M20&lt;&gt;0,+H20-M20,0)</f>
        <v>0</v>
      </c>
      <c r="O20" s="419">
        <f>+N20-L20</f>
        <v>0</v>
      </c>
      <c r="P20" s="1"/>
      <c r="R20" s="1"/>
      <c r="S20" s="1"/>
      <c r="T20" s="1"/>
      <c r="U20" s="1"/>
    </row>
    <row r="21" spans="2:21" ht="12.5">
      <c r="B21" t="str">
        <f t="shared" si="0"/>
        <v/>
      </c>
      <c r="C21" s="49">
        <f>IF(D12="","-",+C20+1)</f>
        <v>2015</v>
      </c>
      <c r="D21" s="372">
        <v>11113997.5162642</v>
      </c>
      <c r="E21" s="370">
        <v>203141.16446368746</v>
      </c>
      <c r="F21" s="372">
        <v>10910856.351800513</v>
      </c>
      <c r="G21" s="370">
        <v>1327673.3550101635</v>
      </c>
      <c r="H21" s="371">
        <v>1327673.3550101635</v>
      </c>
      <c r="I21" s="51">
        <v>0</v>
      </c>
      <c r="J21" s="51"/>
      <c r="K21" s="416">
        <f t="shared" si="2"/>
        <v>1327673.3550101635</v>
      </c>
      <c r="L21" s="419">
        <f t="shared" si="7"/>
        <v>0</v>
      </c>
      <c r="M21" s="416">
        <f t="shared" si="4"/>
        <v>1327673.3550101635</v>
      </c>
      <c r="N21" s="418">
        <f>IF(M21&lt;&gt;0,+H21-M21,0)</f>
        <v>0</v>
      </c>
      <c r="O21" s="419">
        <f>+N21-L21</f>
        <v>0</v>
      </c>
      <c r="P21" s="1"/>
      <c r="R21" s="1"/>
      <c r="S21" s="1"/>
      <c r="T21" s="1"/>
      <c r="U21" s="1"/>
    </row>
    <row r="22" spans="2:21" ht="12.5">
      <c r="B22" t="str">
        <f>IF(D22=F21,"","IU")</f>
        <v>IU</v>
      </c>
      <c r="C22" s="49">
        <f>IF(D11="","-",+C21+1)</f>
        <v>2016</v>
      </c>
      <c r="D22" s="372">
        <v>10206288.351800514</v>
      </c>
      <c r="E22" s="370">
        <v>229368.43576510914</v>
      </c>
      <c r="F22" s="372">
        <v>9976919.9160354044</v>
      </c>
      <c r="G22" s="370">
        <v>1305682.2485042256</v>
      </c>
      <c r="H22" s="371">
        <v>1305682.2485042256</v>
      </c>
      <c r="I22" s="51">
        <f t="shared" si="1"/>
        <v>0</v>
      </c>
      <c r="J22" s="51"/>
      <c r="K22" s="416">
        <f t="shared" si="2"/>
        <v>1305682.2485042256</v>
      </c>
      <c r="L22" s="419">
        <f t="shared" si="7"/>
        <v>0</v>
      </c>
      <c r="M22" s="416">
        <f t="shared" si="4"/>
        <v>1305682.2485042256</v>
      </c>
      <c r="N22" s="53">
        <f t="shared" si="5"/>
        <v>0</v>
      </c>
      <c r="O22" s="53">
        <f t="shared" si="6"/>
        <v>0</v>
      </c>
      <c r="P22" s="1"/>
      <c r="R22" s="1"/>
      <c r="S22" s="1"/>
      <c r="T22" s="1"/>
      <c r="U22" s="1"/>
    </row>
    <row r="23" spans="2:21" ht="12.5">
      <c r="B23" t="str">
        <f t="shared" si="0"/>
        <v/>
      </c>
      <c r="C23" s="49">
        <f>IF(D11="","-",+C22+1)</f>
        <v>2017</v>
      </c>
      <c r="D23" s="372">
        <v>9976919.9160354044</v>
      </c>
      <c r="E23" s="370">
        <v>217033.49443183315</v>
      </c>
      <c r="F23" s="372">
        <v>9759886.4216035716</v>
      </c>
      <c r="G23" s="370">
        <v>1301965.4660054925</v>
      </c>
      <c r="H23" s="371">
        <v>1301965.4660054925</v>
      </c>
      <c r="I23" s="51">
        <f t="shared" si="1"/>
        <v>0</v>
      </c>
      <c r="J23" s="51"/>
      <c r="K23" s="416">
        <f t="shared" ref="K23:K28" si="8">G23</f>
        <v>1301965.4660054925</v>
      </c>
      <c r="L23" s="419">
        <f t="shared" si="7"/>
        <v>0</v>
      </c>
      <c r="M23" s="416">
        <f t="shared" ref="M23:M28" si="9">H23</f>
        <v>1301965.4660054925</v>
      </c>
      <c r="N23" s="53">
        <f>IF(M23&lt;&gt;0,+H23-M23,0)</f>
        <v>0</v>
      </c>
      <c r="O23" s="53">
        <f>+N23-L23</f>
        <v>0</v>
      </c>
      <c r="P23" s="1"/>
      <c r="R23" s="1"/>
      <c r="S23" s="1"/>
      <c r="T23" s="1"/>
      <c r="U23" s="1"/>
    </row>
    <row r="24" spans="2:21" ht="12.5">
      <c r="B24" t="str">
        <f t="shared" si="0"/>
        <v/>
      </c>
      <c r="C24" s="49">
        <f>IF(D11="","-",+C23+1)</f>
        <v>2018</v>
      </c>
      <c r="D24" s="372">
        <v>9759886.4216035716</v>
      </c>
      <c r="E24" s="370">
        <v>270708.0251158927</v>
      </c>
      <c r="F24" s="372">
        <v>9489178.3964876793</v>
      </c>
      <c r="G24" s="370">
        <v>1248788.1344461204</v>
      </c>
      <c r="H24" s="371">
        <v>1248788.1344461204</v>
      </c>
      <c r="I24" s="51">
        <v>0</v>
      </c>
      <c r="J24" s="51"/>
      <c r="K24" s="416">
        <f t="shared" si="8"/>
        <v>1248788.1344461204</v>
      </c>
      <c r="L24" s="419">
        <f t="shared" si="7"/>
        <v>0</v>
      </c>
      <c r="M24" s="416">
        <f t="shared" si="9"/>
        <v>1248788.1344461204</v>
      </c>
      <c r="N24" s="53">
        <f>IF(M24&lt;&gt;0,+H24-M24,0)</f>
        <v>0</v>
      </c>
      <c r="O24" s="53">
        <f>+N24-L24</f>
        <v>0</v>
      </c>
      <c r="P24" s="1"/>
      <c r="R24" s="1"/>
      <c r="S24" s="1"/>
      <c r="T24" s="1"/>
      <c r="U24" s="1"/>
    </row>
    <row r="25" spans="2:21" ht="12.5">
      <c r="B25" t="str">
        <f t="shared" si="0"/>
        <v/>
      </c>
      <c r="C25" s="49">
        <f>IF(D11="","-",+C24+1)</f>
        <v>2019</v>
      </c>
      <c r="D25" s="372">
        <v>9489178.3964876793</v>
      </c>
      <c r="E25" s="370">
        <v>327381.233179364</v>
      </c>
      <c r="F25" s="372">
        <v>9161797.163308315</v>
      </c>
      <c r="G25" s="370">
        <v>1296634.8001552834</v>
      </c>
      <c r="H25" s="371">
        <v>1296634.8001552834</v>
      </c>
      <c r="I25" s="51">
        <f t="shared" si="1"/>
        <v>0</v>
      </c>
      <c r="J25" s="51"/>
      <c r="K25" s="416">
        <f t="shared" si="8"/>
        <v>1296634.8001552834</v>
      </c>
      <c r="L25" s="419">
        <f t="shared" ref="L25" si="10">IF(K25&lt;&gt;0,+G25-K25,0)</f>
        <v>0</v>
      </c>
      <c r="M25" s="416">
        <f t="shared" si="9"/>
        <v>1296634.8001552834</v>
      </c>
      <c r="N25" s="53">
        <f>IF(M25&lt;&gt;0,+H25-M25,0)</f>
        <v>0</v>
      </c>
      <c r="O25" s="53">
        <f>+N25-L25</f>
        <v>0</v>
      </c>
      <c r="P25" s="1"/>
      <c r="R25" s="1"/>
      <c r="S25" s="1"/>
      <c r="T25" s="1"/>
      <c r="U25" s="1"/>
    </row>
    <row r="26" spans="2:21" ht="12.5">
      <c r="B26" t="str">
        <f t="shared" si="0"/>
        <v>IU</v>
      </c>
      <c r="C26" s="49">
        <f>IF(D11="","-",+C25+1)</f>
        <v>2020</v>
      </c>
      <c r="D26" s="372">
        <v>9218470.371371787</v>
      </c>
      <c r="E26" s="370">
        <v>323219.08619976818</v>
      </c>
      <c r="F26" s="372">
        <v>8895251.2851720192</v>
      </c>
      <c r="G26" s="370">
        <v>1273577.8300042083</v>
      </c>
      <c r="H26" s="371">
        <v>1273577.8300042083</v>
      </c>
      <c r="I26" s="51">
        <f t="shared" si="1"/>
        <v>0</v>
      </c>
      <c r="J26" s="51"/>
      <c r="K26" s="416">
        <f t="shared" si="8"/>
        <v>1273577.8300042083</v>
      </c>
      <c r="L26" s="419">
        <f t="shared" ref="L26" si="11">IF(K26&lt;&gt;0,+G26-K26,0)</f>
        <v>0</v>
      </c>
      <c r="M26" s="416">
        <f t="shared" si="9"/>
        <v>1273577.8300042083</v>
      </c>
      <c r="N26" s="53">
        <f>IF(M26&lt;&gt;0,+H26-M26,0)</f>
        <v>0</v>
      </c>
      <c r="O26" s="53">
        <f t="shared" si="6"/>
        <v>0</v>
      </c>
      <c r="P26" s="1"/>
      <c r="R26" s="1"/>
      <c r="S26" s="1"/>
      <c r="T26" s="1"/>
      <c r="U26" s="1"/>
    </row>
    <row r="27" spans="2:21" ht="12.5">
      <c r="B27" t="str">
        <f t="shared" si="0"/>
        <v>IU</v>
      </c>
      <c r="C27" s="49">
        <f>IF(D11="","-",+C26+1)</f>
        <v>2021</v>
      </c>
      <c r="D27" s="372">
        <v>8838578.0771085471</v>
      </c>
      <c r="E27" s="370">
        <v>356072</v>
      </c>
      <c r="F27" s="372">
        <v>8482506.0771085471</v>
      </c>
      <c r="G27" s="370">
        <v>1293013.3264763721</v>
      </c>
      <c r="H27" s="371">
        <v>1293013.3264763721</v>
      </c>
      <c r="I27" s="51">
        <f t="shared" si="1"/>
        <v>0</v>
      </c>
      <c r="J27" s="51"/>
      <c r="K27" s="416">
        <f t="shared" si="8"/>
        <v>1293013.3264763721</v>
      </c>
      <c r="L27" s="419">
        <f t="shared" ref="L27" si="12">IF(K27&lt;&gt;0,+G27-K27,0)</f>
        <v>0</v>
      </c>
      <c r="M27" s="416">
        <f t="shared" si="9"/>
        <v>1293013.3264763721</v>
      </c>
      <c r="N27" s="53">
        <f>IF(M27&lt;&gt;0,+H27-M27,0)</f>
        <v>0</v>
      </c>
      <c r="O27" s="53">
        <f t="shared" si="6"/>
        <v>0</v>
      </c>
      <c r="P27" s="1"/>
      <c r="R27" s="1"/>
      <c r="S27" s="1"/>
      <c r="T27" s="1"/>
      <c r="U27" s="1"/>
    </row>
    <row r="28" spans="2:21" ht="12.5">
      <c r="B28" t="str">
        <f t="shared" si="0"/>
        <v/>
      </c>
      <c r="C28" s="49">
        <f>IF(D11="","-",+C27+1)</f>
        <v>2022</v>
      </c>
      <c r="D28" s="372">
        <v>8482506.0771085471</v>
      </c>
      <c r="E28" s="370">
        <v>334491.87878787878</v>
      </c>
      <c r="F28" s="372">
        <v>8148014.1983206682</v>
      </c>
      <c r="G28" s="370">
        <v>1288740.9368321924</v>
      </c>
      <c r="H28" s="371">
        <v>1288740.9368321924</v>
      </c>
      <c r="I28" s="51">
        <f t="shared" si="1"/>
        <v>0</v>
      </c>
      <c r="J28" s="51"/>
      <c r="K28" s="416">
        <f t="shared" si="8"/>
        <v>1288740.9368321924</v>
      </c>
      <c r="L28" s="419">
        <f t="shared" ref="L28" si="13">IF(K28&lt;&gt;0,+G28-K28,0)</f>
        <v>0</v>
      </c>
      <c r="M28" s="416">
        <f t="shared" si="9"/>
        <v>1288740.9368321924</v>
      </c>
      <c r="N28" s="53">
        <f t="shared" si="5"/>
        <v>0</v>
      </c>
      <c r="O28" s="53">
        <f t="shared" si="6"/>
        <v>0</v>
      </c>
      <c r="P28" s="1"/>
      <c r="R28" s="1"/>
      <c r="S28" s="1"/>
      <c r="T28" s="1"/>
      <c r="U28" s="1"/>
    </row>
    <row r="29" spans="2:21" ht="12.5">
      <c r="B29" t="str">
        <f t="shared" si="0"/>
        <v/>
      </c>
      <c r="C29" s="49">
        <f>IF(D11="","-",+C28+1)</f>
        <v>2023</v>
      </c>
      <c r="D29" s="372">
        <v>8148014.1983206682</v>
      </c>
      <c r="E29" s="370">
        <v>356072</v>
      </c>
      <c r="F29" s="372">
        <v>7791942.1983206682</v>
      </c>
      <c r="G29" s="370">
        <v>1256941.3903317812</v>
      </c>
      <c r="H29" s="371">
        <v>1256941.3903317812</v>
      </c>
      <c r="I29" s="51">
        <f t="shared" si="1"/>
        <v>0</v>
      </c>
      <c r="J29" s="51"/>
      <c r="K29" s="416">
        <f t="shared" ref="K29:K30" si="14">G29</f>
        <v>1256941.3903317812</v>
      </c>
      <c r="L29" s="419">
        <f t="shared" ref="L29:L30" si="15">IF(K29&lt;&gt;0,+G29-K29,0)</f>
        <v>0</v>
      </c>
      <c r="M29" s="416">
        <f t="shared" ref="M29:M30" si="16">H29</f>
        <v>1256941.3903317812</v>
      </c>
      <c r="N29" s="53">
        <f t="shared" ref="N29:N30" si="17">IF(M29&lt;&gt;0,+H29-M29,0)</f>
        <v>0</v>
      </c>
      <c r="O29" s="53">
        <f t="shared" ref="O29:O30" si="18">+N29-L29</f>
        <v>0</v>
      </c>
      <c r="P29" s="1"/>
      <c r="R29" s="1"/>
      <c r="S29" s="1"/>
      <c r="T29" s="1"/>
      <c r="U29" s="1"/>
    </row>
    <row r="30" spans="2:21" ht="12.5">
      <c r="B30" t="str">
        <f t="shared" si="0"/>
        <v>IU</v>
      </c>
      <c r="C30" s="49">
        <f>IF(D11="","-",+C29+1)</f>
        <v>2024</v>
      </c>
      <c r="D30" s="372">
        <v>8496510.1983206682</v>
      </c>
      <c r="E30" s="370">
        <v>378800</v>
      </c>
      <c r="F30" s="372">
        <v>8117710.1983206682</v>
      </c>
      <c r="G30" s="370">
        <v>1325242.6316728108</v>
      </c>
      <c r="H30" s="371">
        <v>1325242.6316728108</v>
      </c>
      <c r="I30" s="51">
        <f t="shared" si="1"/>
        <v>0</v>
      </c>
      <c r="J30" s="51"/>
      <c r="K30" s="416">
        <f t="shared" si="14"/>
        <v>1325242.6316728108</v>
      </c>
      <c r="L30" s="419">
        <f t="shared" si="15"/>
        <v>0</v>
      </c>
      <c r="M30" s="416">
        <f t="shared" si="16"/>
        <v>1325242.6316728108</v>
      </c>
      <c r="N30" s="53">
        <f t="shared" si="17"/>
        <v>0</v>
      </c>
      <c r="O30" s="53">
        <f t="shared" si="18"/>
        <v>0</v>
      </c>
      <c r="P30" s="1"/>
      <c r="R30" s="1"/>
      <c r="S30" s="1"/>
      <c r="T30" s="1"/>
      <c r="U30" s="1"/>
    </row>
    <row r="31" spans="2:21" ht="12.5">
      <c r="B31" t="str">
        <f t="shared" si="0"/>
        <v>IU</v>
      </c>
      <c r="C31" s="49">
        <f>IF(D11="","-",+C30+1)</f>
        <v>2025</v>
      </c>
      <c r="D31" s="372">
        <v>7413142.1983206682</v>
      </c>
      <c r="E31" s="370">
        <v>367941.06666666665</v>
      </c>
      <c r="F31" s="372">
        <v>7045201.1316540018</v>
      </c>
      <c r="G31" s="370">
        <v>1195319.2388970163</v>
      </c>
      <c r="H31" s="371">
        <v>1195319.2388970163</v>
      </c>
      <c r="I31" s="51">
        <f>H31-G31</f>
        <v>0</v>
      </c>
      <c r="J31" s="51"/>
      <c r="K31" s="416">
        <f t="shared" ref="K31" si="19">G31</f>
        <v>1195319.2388970163</v>
      </c>
      <c r="L31" s="419">
        <f t="shared" ref="L31" si="20">IF(K31&lt;&gt;0,+G31-K31,0)</f>
        <v>0</v>
      </c>
      <c r="M31" s="416">
        <f t="shared" ref="M31" si="21">H31</f>
        <v>1195319.2388970163</v>
      </c>
      <c r="N31" s="53">
        <f t="shared" ref="N31" si="22">IF(M31&lt;&gt;0,+H31-M31,0)</f>
        <v>0</v>
      </c>
      <c r="O31" s="53">
        <f t="shared" ref="O31" si="23">+N31-L31</f>
        <v>0</v>
      </c>
      <c r="P31" s="1"/>
      <c r="R31" s="1"/>
      <c r="S31" s="1"/>
      <c r="T31" s="1"/>
      <c r="U31" s="1"/>
    </row>
    <row r="32" spans="2:21" ht="13">
      <c r="B32" t="str">
        <f t="shared" si="0"/>
        <v/>
      </c>
      <c r="C32" s="479">
        <f>IF(D12="","-",+C31+1)</f>
        <v>2026</v>
      </c>
      <c r="D32" s="54">
        <f>IF(F31+SUM(E$17:E31)=D$10,F31,D$10-SUM(E$17:E31))</f>
        <v>7045201.1316540018</v>
      </c>
      <c r="E32" s="420">
        <f>IF(+I14&lt;F31,I14,D32)</f>
        <v>367941.06666666665</v>
      </c>
      <c r="F32" s="54">
        <f>+D32-E32</f>
        <v>6677260.0649873354</v>
      </c>
      <c r="G32" s="375">
        <f t="shared" ref="G32:G73" si="24">(D32+F32)/2*I$12+E32</f>
        <v>1119465.6221324406</v>
      </c>
      <c r="H32" s="356">
        <f t="shared" ref="H32:H73" si="25">+(D32+F32)/2*I$13+E32</f>
        <v>1119465.6221324406</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2027</v>
      </c>
      <c r="D33" s="54">
        <f>IF(F32+SUM(E$17:E32)=D$10,F32,D$10-SUM(E$17:E32))</f>
        <v>6677260.0649873354</v>
      </c>
      <c r="E33" s="374">
        <f>IF(+I14&lt;F31,I14,D33)</f>
        <v>367941.06666666665</v>
      </c>
      <c r="F33" s="54">
        <f>+D33-E33</f>
        <v>6309318.9983206689</v>
      </c>
      <c r="G33" s="375">
        <f t="shared" si="24"/>
        <v>1079164.2880493172</v>
      </c>
      <c r="H33" s="356">
        <f t="shared" si="25"/>
        <v>1079164.2880493172</v>
      </c>
      <c r="I33" s="51">
        <f>H33-G33</f>
        <v>0</v>
      </c>
      <c r="J33" s="51"/>
      <c r="K33" s="112"/>
      <c r="L33" s="53">
        <f>IF(K33&lt;&gt;0,+G33-K33,0)</f>
        <v>0</v>
      </c>
      <c r="M33" s="112"/>
      <c r="N33" s="53">
        <f>IF(M33&lt;&gt;0,+H33-M33,0)</f>
        <v>0</v>
      </c>
      <c r="O33" s="53">
        <f>+N33-L33</f>
        <v>0</v>
      </c>
      <c r="P33" s="1"/>
      <c r="R33" s="1"/>
      <c r="S33" s="1"/>
      <c r="T33" s="1"/>
      <c r="U33" s="1"/>
    </row>
    <row r="34" spans="2:21" ht="12.5">
      <c r="B34" t="str">
        <f t="shared" si="0"/>
        <v/>
      </c>
      <c r="C34" s="376">
        <f>IF(D11="","-",+C33+1)</f>
        <v>2028</v>
      </c>
      <c r="D34" s="377">
        <f>IF(F33+SUM(E$17:E33)=D$10,F33,D$10-SUM(E$17:E33))</f>
        <v>6309318.9983206689</v>
      </c>
      <c r="E34" s="378">
        <f>IF(+I14&lt;F33,I14,D34)</f>
        <v>367941.06666666665</v>
      </c>
      <c r="F34" s="377">
        <f t="shared" ref="F34:F49" si="26">+D34-E34</f>
        <v>5941377.9316540025</v>
      </c>
      <c r="G34" s="379">
        <f t="shared" si="24"/>
        <v>1038862.9539661938</v>
      </c>
      <c r="H34" s="380">
        <f t="shared" si="25"/>
        <v>1038862.9539661938</v>
      </c>
      <c r="I34" s="381">
        <f t="shared" si="1"/>
        <v>0</v>
      </c>
      <c r="J34" s="381"/>
      <c r="K34" s="382"/>
      <c r="L34" s="383">
        <f t="shared" si="3"/>
        <v>0</v>
      </c>
      <c r="M34" s="382"/>
      <c r="N34" s="383">
        <f t="shared" si="5"/>
        <v>0</v>
      </c>
      <c r="O34" s="383">
        <f t="shared" si="6"/>
        <v>0</v>
      </c>
      <c r="P34" s="384"/>
      <c r="Q34" s="184"/>
      <c r="R34" s="384"/>
      <c r="S34" s="384"/>
      <c r="T34" s="384"/>
      <c r="U34" s="1"/>
    </row>
    <row r="35" spans="2:21" ht="12.5">
      <c r="B35" t="str">
        <f t="shared" si="0"/>
        <v/>
      </c>
      <c r="C35" s="49">
        <f>IF(D11="","-",+C34+1)</f>
        <v>2029</v>
      </c>
      <c r="D35" s="54">
        <f>IF(F34+SUM(E$17:E34)=D$10,F34,D$10-SUM(E$17:E34))</f>
        <v>5941377.9316540025</v>
      </c>
      <c r="E35" s="374">
        <f>IF(+I14&lt;F34,I14,D35)</f>
        <v>367941.06666666665</v>
      </c>
      <c r="F35" s="54">
        <f t="shared" si="26"/>
        <v>5573436.8649873361</v>
      </c>
      <c r="G35" s="375">
        <f t="shared" si="24"/>
        <v>998561.61988307058</v>
      </c>
      <c r="H35" s="356">
        <f t="shared" si="25"/>
        <v>998561.61988307058</v>
      </c>
      <c r="I35" s="51">
        <f t="shared" si="1"/>
        <v>0</v>
      </c>
      <c r="J35" s="51"/>
      <c r="K35" s="112"/>
      <c r="L35" s="53">
        <f t="shared" si="3"/>
        <v>0</v>
      </c>
      <c r="M35" s="112"/>
      <c r="N35" s="53">
        <f t="shared" si="5"/>
        <v>0</v>
      </c>
      <c r="O35" s="53">
        <f t="shared" si="6"/>
        <v>0</v>
      </c>
      <c r="P35" s="1"/>
      <c r="R35" s="1"/>
      <c r="S35" s="1"/>
      <c r="T35" s="1"/>
      <c r="U35" s="1"/>
    </row>
    <row r="36" spans="2:21" ht="12.5">
      <c r="B36" t="str">
        <f t="shared" si="0"/>
        <v/>
      </c>
      <c r="C36" s="49">
        <f>IF(D11="","-",+C35+1)</f>
        <v>2030</v>
      </c>
      <c r="D36" s="54">
        <f>IF(F35+SUM(E$17:E35)=D$10,F35,D$10-SUM(E$17:E35))</f>
        <v>5573436.8649873361</v>
      </c>
      <c r="E36" s="374">
        <f>IF(+I14&lt;F35,I14,D36)</f>
        <v>367941.06666666665</v>
      </c>
      <c r="F36" s="54">
        <f t="shared" si="26"/>
        <v>5205495.7983206697</v>
      </c>
      <c r="G36" s="375">
        <f t="shared" si="24"/>
        <v>958260.28579994733</v>
      </c>
      <c r="H36" s="356">
        <f t="shared" si="25"/>
        <v>958260.28579994733</v>
      </c>
      <c r="I36" s="51">
        <f t="shared" si="1"/>
        <v>0</v>
      </c>
      <c r="J36" s="51"/>
      <c r="K36" s="112"/>
      <c r="L36" s="53">
        <f t="shared" si="3"/>
        <v>0</v>
      </c>
      <c r="M36" s="112"/>
      <c r="N36" s="53">
        <f t="shared" si="5"/>
        <v>0</v>
      </c>
      <c r="O36" s="53">
        <f t="shared" si="6"/>
        <v>0</v>
      </c>
      <c r="P36" s="1"/>
      <c r="R36" s="1"/>
      <c r="S36" s="1"/>
      <c r="T36" s="1"/>
      <c r="U36" s="1"/>
    </row>
    <row r="37" spans="2:21" ht="12.5">
      <c r="B37" t="str">
        <f t="shared" si="0"/>
        <v/>
      </c>
      <c r="C37" s="49">
        <f>IF(D11="","-",+C36+1)</f>
        <v>2031</v>
      </c>
      <c r="D37" s="54">
        <f>IF(F36+SUM(E$17:E36)=D$10,F36,D$10-SUM(E$17:E36))</f>
        <v>5205495.7983206697</v>
      </c>
      <c r="E37" s="374">
        <f>IF(+I14&lt;F36,I14,D37)</f>
        <v>367941.06666666665</v>
      </c>
      <c r="F37" s="54">
        <f t="shared" si="26"/>
        <v>4837554.7316540033</v>
      </c>
      <c r="G37" s="375">
        <f t="shared" si="24"/>
        <v>917958.95171682397</v>
      </c>
      <c r="H37" s="356">
        <f t="shared" si="25"/>
        <v>917958.95171682397</v>
      </c>
      <c r="I37" s="51">
        <f t="shared" si="1"/>
        <v>0</v>
      </c>
      <c r="J37" s="51"/>
      <c r="K37" s="112"/>
      <c r="L37" s="53">
        <f t="shared" si="3"/>
        <v>0</v>
      </c>
      <c r="M37" s="112"/>
      <c r="N37" s="53">
        <f t="shared" si="5"/>
        <v>0</v>
      </c>
      <c r="O37" s="53">
        <f t="shared" si="6"/>
        <v>0</v>
      </c>
      <c r="P37" s="1"/>
      <c r="R37" s="1"/>
      <c r="S37" s="1"/>
      <c r="T37" s="1"/>
      <c r="U37" s="1"/>
    </row>
    <row r="38" spans="2:21" ht="12.5">
      <c r="B38" t="str">
        <f t="shared" si="0"/>
        <v/>
      </c>
      <c r="C38" s="49">
        <f>IF(D11="","-",+C37+1)</f>
        <v>2032</v>
      </c>
      <c r="D38" s="54">
        <f>IF(F37+SUM(E$17:E37)=D$10,F37,D$10-SUM(E$17:E37))</f>
        <v>4837554.7316540033</v>
      </c>
      <c r="E38" s="374">
        <f>IF(+I14&lt;F37,I14,D38)</f>
        <v>367941.06666666665</v>
      </c>
      <c r="F38" s="54">
        <f t="shared" si="26"/>
        <v>4469613.6649873368</v>
      </c>
      <c r="G38" s="375">
        <f t="shared" si="24"/>
        <v>877657.61763370072</v>
      </c>
      <c r="H38" s="356">
        <f t="shared" si="25"/>
        <v>877657.61763370072</v>
      </c>
      <c r="I38" s="51">
        <f t="shared" si="1"/>
        <v>0</v>
      </c>
      <c r="J38" s="51"/>
      <c r="K38" s="112"/>
      <c r="L38" s="53">
        <f t="shared" si="3"/>
        <v>0</v>
      </c>
      <c r="M38" s="112"/>
      <c r="N38" s="53">
        <f t="shared" si="5"/>
        <v>0</v>
      </c>
      <c r="O38" s="53">
        <f t="shared" si="6"/>
        <v>0</v>
      </c>
      <c r="P38" s="1"/>
      <c r="R38" s="1"/>
      <c r="S38" s="1"/>
      <c r="T38" s="1"/>
      <c r="U38" s="1"/>
    </row>
    <row r="39" spans="2:21" ht="12.5">
      <c r="B39" t="str">
        <f t="shared" si="0"/>
        <v/>
      </c>
      <c r="C39" s="49">
        <f>IF(D11="","-",+C38+1)</f>
        <v>2033</v>
      </c>
      <c r="D39" s="54">
        <f>IF(F38+SUM(E$17:E38)=D$10,F38,D$10-SUM(E$17:E38))</f>
        <v>4469613.6649873368</v>
      </c>
      <c r="E39" s="374">
        <f>IF(+I14&lt;F38,I14,D39)</f>
        <v>367941.06666666665</v>
      </c>
      <c r="F39" s="54">
        <f t="shared" si="26"/>
        <v>4101672.5983206704</v>
      </c>
      <c r="G39" s="375">
        <f t="shared" si="24"/>
        <v>837356.28355057747</v>
      </c>
      <c r="H39" s="356">
        <f t="shared" si="25"/>
        <v>837356.28355057747</v>
      </c>
      <c r="I39" s="51">
        <f t="shared" si="1"/>
        <v>0</v>
      </c>
      <c r="J39" s="51"/>
      <c r="K39" s="112"/>
      <c r="L39" s="53">
        <f t="shared" si="3"/>
        <v>0</v>
      </c>
      <c r="M39" s="112"/>
      <c r="N39" s="53">
        <f t="shared" si="5"/>
        <v>0</v>
      </c>
      <c r="O39" s="53">
        <f t="shared" si="6"/>
        <v>0</v>
      </c>
      <c r="P39" s="1"/>
      <c r="R39" s="1"/>
      <c r="S39" s="1"/>
      <c r="T39" s="1"/>
      <c r="U39" s="1"/>
    </row>
    <row r="40" spans="2:21" ht="12.5">
      <c r="B40" t="str">
        <f t="shared" si="0"/>
        <v/>
      </c>
      <c r="C40" s="49">
        <f>IF(D11="","-",+C39+1)</f>
        <v>2034</v>
      </c>
      <c r="D40" s="54">
        <f>IF(F39+SUM(E$17:E39)=D$10,F39,D$10-SUM(E$17:E39))</f>
        <v>4101672.5983206704</v>
      </c>
      <c r="E40" s="374">
        <f>IF(+I14&lt;F39,I14,D40)</f>
        <v>367941.06666666665</v>
      </c>
      <c r="F40" s="54">
        <f t="shared" si="26"/>
        <v>3733731.531654004</v>
      </c>
      <c r="G40" s="375">
        <f t="shared" si="24"/>
        <v>797054.94946745411</v>
      </c>
      <c r="H40" s="356">
        <f t="shared" si="25"/>
        <v>797054.94946745411</v>
      </c>
      <c r="I40" s="51">
        <f t="shared" si="1"/>
        <v>0</v>
      </c>
      <c r="J40" s="51"/>
      <c r="K40" s="112"/>
      <c r="L40" s="53">
        <f t="shared" si="3"/>
        <v>0</v>
      </c>
      <c r="M40" s="112"/>
      <c r="N40" s="53">
        <f t="shared" si="5"/>
        <v>0</v>
      </c>
      <c r="O40" s="53">
        <f t="shared" si="6"/>
        <v>0</v>
      </c>
      <c r="P40" s="1"/>
      <c r="R40" s="1"/>
      <c r="S40" s="1"/>
      <c r="T40" s="1"/>
      <c r="U40" s="1"/>
    </row>
    <row r="41" spans="2:21" ht="12.5">
      <c r="B41" t="str">
        <f t="shared" si="0"/>
        <v/>
      </c>
      <c r="C41" s="49">
        <f>IF(D12="","-",+C40+1)</f>
        <v>2035</v>
      </c>
      <c r="D41" s="54">
        <f>IF(F40+SUM(E$17:E40)=D$10,F40,D$10-SUM(E$17:E40))</f>
        <v>3733731.531654004</v>
      </c>
      <c r="E41" s="374">
        <f>IF(+I14&lt;F40,I14,D41)</f>
        <v>367941.06666666665</v>
      </c>
      <c r="F41" s="54">
        <f t="shared" si="26"/>
        <v>3365790.4649873376</v>
      </c>
      <c r="G41" s="375">
        <f t="shared" si="24"/>
        <v>756753.61538433086</v>
      </c>
      <c r="H41" s="356">
        <f t="shared" si="25"/>
        <v>756753.61538433086</v>
      </c>
      <c r="I41" s="51">
        <f t="shared" si="1"/>
        <v>0</v>
      </c>
      <c r="J41" s="51"/>
      <c r="K41" s="112"/>
      <c r="L41" s="53">
        <f t="shared" si="3"/>
        <v>0</v>
      </c>
      <c r="M41" s="112"/>
      <c r="N41" s="53">
        <f t="shared" si="5"/>
        <v>0</v>
      </c>
      <c r="O41" s="53">
        <f t="shared" si="6"/>
        <v>0</v>
      </c>
      <c r="P41" s="1"/>
      <c r="R41" s="1"/>
      <c r="S41" s="1"/>
      <c r="T41" s="1"/>
      <c r="U41" s="1"/>
    </row>
    <row r="42" spans="2:21" ht="12.5">
      <c r="B42" t="str">
        <f t="shared" si="0"/>
        <v/>
      </c>
      <c r="C42" s="49">
        <f>IF(D13="","-",+C41+1)</f>
        <v>2036</v>
      </c>
      <c r="D42" s="54">
        <f>IF(F41+SUM(E$17:E41)=D$10,F41,D$10-SUM(E$17:E41))</f>
        <v>3365790.4649873376</v>
      </c>
      <c r="E42" s="374">
        <f>IF(+I14&lt;F41,I14,D42)</f>
        <v>367941.06666666665</v>
      </c>
      <c r="F42" s="54">
        <f t="shared" si="26"/>
        <v>2997849.3983206712</v>
      </c>
      <c r="G42" s="375">
        <f t="shared" si="24"/>
        <v>716452.28130120761</v>
      </c>
      <c r="H42" s="356">
        <f t="shared" si="25"/>
        <v>716452.28130120761</v>
      </c>
      <c r="I42" s="51">
        <f t="shared" si="1"/>
        <v>0</v>
      </c>
      <c r="J42" s="51"/>
      <c r="K42" s="112"/>
      <c r="L42" s="53">
        <f t="shared" si="3"/>
        <v>0</v>
      </c>
      <c r="M42" s="112"/>
      <c r="N42" s="53">
        <f t="shared" si="5"/>
        <v>0</v>
      </c>
      <c r="O42" s="53">
        <f t="shared" si="6"/>
        <v>0</v>
      </c>
      <c r="P42" s="1"/>
      <c r="R42" s="1"/>
      <c r="S42" s="1"/>
      <c r="T42" s="1"/>
      <c r="U42" s="1"/>
    </row>
    <row r="43" spans="2:21" ht="12.5">
      <c r="B43" t="str">
        <f t="shared" si="0"/>
        <v/>
      </c>
      <c r="C43" s="49">
        <f>IF(D14="","-",+C42+1)</f>
        <v>2037</v>
      </c>
      <c r="D43" s="54">
        <f>IF(F42+SUM(E$17:E42)=D$10,F42,D$10-SUM(E$17:E42))</f>
        <v>2997849.3983206712</v>
      </c>
      <c r="E43" s="374">
        <f>IF(+I14&lt;F42,I14,D43)</f>
        <v>367941.06666666665</v>
      </c>
      <c r="F43" s="54">
        <f t="shared" si="26"/>
        <v>2629908.3316540048</v>
      </c>
      <c r="G43" s="375">
        <f t="shared" si="24"/>
        <v>676150.94721808424</v>
      </c>
      <c r="H43" s="356">
        <f t="shared" si="25"/>
        <v>676150.94721808424</v>
      </c>
      <c r="I43" s="51">
        <f t="shared" si="1"/>
        <v>0</v>
      </c>
      <c r="J43" s="51"/>
      <c r="K43" s="112"/>
      <c r="L43" s="53">
        <f t="shared" si="3"/>
        <v>0</v>
      </c>
      <c r="M43" s="112"/>
      <c r="N43" s="53">
        <f t="shared" si="5"/>
        <v>0</v>
      </c>
      <c r="O43" s="53">
        <f t="shared" si="6"/>
        <v>0</v>
      </c>
      <c r="P43" s="1"/>
      <c r="R43" s="1"/>
      <c r="S43" s="1"/>
      <c r="T43" s="1"/>
      <c r="U43" s="1"/>
    </row>
    <row r="44" spans="2:21" ht="12.5">
      <c r="B44" t="str">
        <f t="shared" si="0"/>
        <v/>
      </c>
      <c r="C44" s="49">
        <f>IF(D11="","-",+C43+1)</f>
        <v>2038</v>
      </c>
      <c r="D44" s="54">
        <f>IF(F43+SUM(E$17:E43)=D$10,F43,D$10-SUM(E$17:E43))</f>
        <v>2629908.3316540048</v>
      </c>
      <c r="E44" s="374">
        <f>IF(+I14&lt;F43,I14,D44)</f>
        <v>367941.06666666665</v>
      </c>
      <c r="F44" s="54">
        <f t="shared" si="26"/>
        <v>2261967.2649873383</v>
      </c>
      <c r="G44" s="375">
        <f t="shared" si="24"/>
        <v>635849.61313496111</v>
      </c>
      <c r="H44" s="356">
        <f t="shared" si="25"/>
        <v>635849.61313496111</v>
      </c>
      <c r="I44" s="51">
        <f t="shared" si="1"/>
        <v>0</v>
      </c>
      <c r="J44" s="51"/>
      <c r="K44" s="112"/>
      <c r="L44" s="53">
        <f t="shared" si="3"/>
        <v>0</v>
      </c>
      <c r="M44" s="112"/>
      <c r="N44" s="53">
        <f t="shared" si="5"/>
        <v>0</v>
      </c>
      <c r="O44" s="53">
        <f t="shared" si="6"/>
        <v>0</v>
      </c>
      <c r="P44" s="1"/>
      <c r="R44" s="1"/>
      <c r="S44" s="1"/>
      <c r="T44" s="1"/>
      <c r="U44" s="1"/>
    </row>
    <row r="45" spans="2:21" ht="12.5">
      <c r="B45" t="str">
        <f t="shared" si="0"/>
        <v/>
      </c>
      <c r="C45" s="49">
        <f>IF(D11="","-",+C44+1)</f>
        <v>2039</v>
      </c>
      <c r="D45" s="54">
        <f>IF(F44+SUM(E$17:E44)=D$10,F44,D$10-SUM(E$17:E44))</f>
        <v>2261967.2649873383</v>
      </c>
      <c r="E45" s="374">
        <f>IF(+I14&lt;F44,I14,D45)</f>
        <v>367941.06666666665</v>
      </c>
      <c r="F45" s="54">
        <f t="shared" si="26"/>
        <v>1894026.1983206717</v>
      </c>
      <c r="G45" s="375">
        <f t="shared" si="24"/>
        <v>595548.27905183774</v>
      </c>
      <c r="H45" s="356">
        <f t="shared" si="25"/>
        <v>595548.27905183774</v>
      </c>
      <c r="I45" s="51">
        <f t="shared" si="1"/>
        <v>0</v>
      </c>
      <c r="J45" s="51"/>
      <c r="K45" s="112"/>
      <c r="L45" s="53">
        <f t="shared" si="3"/>
        <v>0</v>
      </c>
      <c r="M45" s="112"/>
      <c r="N45" s="53">
        <f t="shared" si="5"/>
        <v>0</v>
      </c>
      <c r="O45" s="53">
        <f t="shared" si="6"/>
        <v>0</v>
      </c>
      <c r="P45" s="1"/>
      <c r="R45" s="1"/>
      <c r="S45" s="1"/>
      <c r="T45" s="1"/>
      <c r="U45" s="1"/>
    </row>
    <row r="46" spans="2:21" ht="12.5">
      <c r="B46" t="str">
        <f t="shared" si="0"/>
        <v/>
      </c>
      <c r="C46" s="49">
        <f>IF(D11="","-",+C45+1)</f>
        <v>2040</v>
      </c>
      <c r="D46" s="54">
        <f>IF(F45+SUM(E$17:E45)=D$10,F45,D$10-SUM(E$17:E45))</f>
        <v>1894026.1983206717</v>
      </c>
      <c r="E46" s="374">
        <f>IF(+I14&lt;F45,I14,D46)</f>
        <v>367941.06666666665</v>
      </c>
      <c r="F46" s="54">
        <f t="shared" si="26"/>
        <v>1526085.131654005</v>
      </c>
      <c r="G46" s="375">
        <f t="shared" si="24"/>
        <v>555246.94496871438</v>
      </c>
      <c r="H46" s="356">
        <f t="shared" si="25"/>
        <v>555246.94496871438</v>
      </c>
      <c r="I46" s="51">
        <f t="shared" si="1"/>
        <v>0</v>
      </c>
      <c r="J46" s="51"/>
      <c r="K46" s="112"/>
      <c r="L46" s="53">
        <f t="shared" si="3"/>
        <v>0</v>
      </c>
      <c r="M46" s="112"/>
      <c r="N46" s="53">
        <f t="shared" si="5"/>
        <v>0</v>
      </c>
      <c r="O46" s="53">
        <f t="shared" si="6"/>
        <v>0</v>
      </c>
      <c r="P46" s="1"/>
      <c r="R46" s="1"/>
      <c r="S46" s="1"/>
      <c r="T46" s="1"/>
      <c r="U46" s="1"/>
    </row>
    <row r="47" spans="2:21" ht="12.5">
      <c r="B47" t="str">
        <f t="shared" si="0"/>
        <v/>
      </c>
      <c r="C47" s="49">
        <f>IF(D11="","-",+C46+1)</f>
        <v>2041</v>
      </c>
      <c r="D47" s="54">
        <f>IF(F46+SUM(E$17:E46)=D$10,F46,D$10-SUM(E$17:E46))</f>
        <v>1526085.131654005</v>
      </c>
      <c r="E47" s="374">
        <f>IF(+I14&lt;F46,I14,D47)</f>
        <v>367941.06666666665</v>
      </c>
      <c r="F47" s="54">
        <f t="shared" si="26"/>
        <v>1158144.0649873384</v>
      </c>
      <c r="G47" s="375">
        <f t="shared" si="24"/>
        <v>514945.61088559113</v>
      </c>
      <c r="H47" s="356">
        <f t="shared" si="25"/>
        <v>514945.61088559113</v>
      </c>
      <c r="I47" s="51">
        <f t="shared" si="1"/>
        <v>0</v>
      </c>
      <c r="J47" s="51"/>
      <c r="K47" s="112"/>
      <c r="L47" s="53">
        <f t="shared" si="3"/>
        <v>0</v>
      </c>
      <c r="M47" s="112"/>
      <c r="N47" s="53">
        <f t="shared" si="5"/>
        <v>0</v>
      </c>
      <c r="O47" s="53">
        <f t="shared" si="6"/>
        <v>0</v>
      </c>
      <c r="P47" s="1"/>
      <c r="R47" s="1"/>
      <c r="S47" s="1"/>
      <c r="T47" s="1"/>
      <c r="U47" s="1"/>
    </row>
    <row r="48" spans="2:21" ht="12.5">
      <c r="B48" t="str">
        <f t="shared" si="0"/>
        <v/>
      </c>
      <c r="C48" s="49">
        <f>IF(D11="","-",+C47+1)</f>
        <v>2042</v>
      </c>
      <c r="D48" s="54">
        <f>IF(F47+SUM(E$17:E47)=D$10,F47,D$10-SUM(E$17:E47))</f>
        <v>1158144.0649873384</v>
      </c>
      <c r="E48" s="374">
        <f>IF(+I14&lt;F47,I14,D48)</f>
        <v>367941.06666666665</v>
      </c>
      <c r="F48" s="54">
        <f t="shared" si="26"/>
        <v>790202.99832067173</v>
      </c>
      <c r="G48" s="375">
        <f t="shared" si="24"/>
        <v>474644.27680246782</v>
      </c>
      <c r="H48" s="356">
        <f t="shared" si="25"/>
        <v>474644.27680246782</v>
      </c>
      <c r="I48" s="51">
        <f t="shared" si="1"/>
        <v>0</v>
      </c>
      <c r="J48" s="51"/>
      <c r="K48" s="112"/>
      <c r="L48" s="53">
        <f t="shared" si="3"/>
        <v>0</v>
      </c>
      <c r="M48" s="112"/>
      <c r="N48" s="53">
        <f t="shared" si="5"/>
        <v>0</v>
      </c>
      <c r="O48" s="53">
        <f t="shared" si="6"/>
        <v>0</v>
      </c>
      <c r="P48" s="1"/>
      <c r="R48" s="1"/>
      <c r="S48" s="1"/>
      <c r="T48" s="1"/>
      <c r="U48" s="1"/>
    </row>
    <row r="49" spans="2:21" ht="12.5">
      <c r="B49" t="str">
        <f t="shared" si="0"/>
        <v/>
      </c>
      <c r="C49" s="49">
        <f>IF(D11="","-",+C48+1)</f>
        <v>2043</v>
      </c>
      <c r="D49" s="54">
        <f>IF(F48+SUM(E$17:E48)=D$10,F48,D$10-SUM(E$17:E48))</f>
        <v>790202.99832067173</v>
      </c>
      <c r="E49" s="374">
        <f>IF(+I14&lt;F48,I14,D49)</f>
        <v>367941.06666666665</v>
      </c>
      <c r="F49" s="54">
        <f t="shared" si="26"/>
        <v>422261.93165400508</v>
      </c>
      <c r="G49" s="375">
        <f t="shared" si="24"/>
        <v>434342.94271934452</v>
      </c>
      <c r="H49" s="356">
        <f t="shared" si="25"/>
        <v>434342.94271934452</v>
      </c>
      <c r="I49" s="51">
        <f t="shared" si="1"/>
        <v>0</v>
      </c>
      <c r="J49" s="51"/>
      <c r="K49" s="112"/>
      <c r="L49" s="53">
        <f t="shared" si="3"/>
        <v>0</v>
      </c>
      <c r="M49" s="112"/>
      <c r="N49" s="53">
        <f t="shared" si="5"/>
        <v>0</v>
      </c>
      <c r="O49" s="53">
        <f t="shared" si="6"/>
        <v>0</v>
      </c>
      <c r="P49" s="1"/>
      <c r="R49" s="1"/>
      <c r="S49" s="1"/>
      <c r="T49" s="1"/>
      <c r="U49" s="1"/>
    </row>
    <row r="50" spans="2:21" ht="12.5">
      <c r="B50" t="str">
        <f t="shared" ref="B50:B73" si="27">IF(D50=F49,"","IU")</f>
        <v/>
      </c>
      <c r="C50" s="49">
        <f>IF(D11="","-",+C49+1)</f>
        <v>2044</v>
      </c>
      <c r="D50" s="54">
        <f>IF(F49+SUM(E$17:E49)=D$10,F49,D$10-SUM(E$17:E49))</f>
        <v>422261.93165400508</v>
      </c>
      <c r="E50" s="374">
        <f>IF(+I14&lt;F49,I14,D50)</f>
        <v>367941.06666666665</v>
      </c>
      <c r="F50" s="54">
        <f t="shared" ref="F50:F73" si="28">+D50-E50</f>
        <v>54320.864987338427</v>
      </c>
      <c r="G50" s="375">
        <f t="shared" si="24"/>
        <v>394041.60863622121</v>
      </c>
      <c r="H50" s="356">
        <f t="shared" si="25"/>
        <v>394041.60863622121</v>
      </c>
      <c r="I50" s="51">
        <f t="shared" ref="I50:I73" si="29">H50-G50</f>
        <v>0</v>
      </c>
      <c r="J50" s="51"/>
      <c r="K50" s="112"/>
      <c r="L50" s="53">
        <f t="shared" ref="L50:L73" si="30">IF(K50&lt;&gt;0,+G50-K50,0)</f>
        <v>0</v>
      </c>
      <c r="M50" s="112"/>
      <c r="N50" s="53">
        <f t="shared" ref="N50:N73" si="31">IF(M50&lt;&gt;0,+H50-M50,0)</f>
        <v>0</v>
      </c>
      <c r="O50" s="53">
        <f t="shared" ref="O50:O73" si="32">+N50-L50</f>
        <v>0</v>
      </c>
      <c r="P50" s="1"/>
      <c r="R50" s="1"/>
      <c r="S50" s="1"/>
      <c r="T50" s="1"/>
      <c r="U50" s="1"/>
    </row>
    <row r="51" spans="2:21" ht="12.5">
      <c r="B51" t="str">
        <f t="shared" si="27"/>
        <v/>
      </c>
      <c r="C51" s="49">
        <f>IF(D11="","-",+C50+1)</f>
        <v>2045</v>
      </c>
      <c r="D51" s="54">
        <f>IF(F50+SUM(E$17:E50)=D$10,F50,D$10-SUM(E$17:E50))</f>
        <v>54320.864987338427</v>
      </c>
      <c r="E51" s="374">
        <f>IF(+I14&lt;F50,I14,D51)</f>
        <v>54320.864987338427</v>
      </c>
      <c r="F51" s="54">
        <f t="shared" si="28"/>
        <v>0</v>
      </c>
      <c r="G51" s="375">
        <f t="shared" si="24"/>
        <v>57295.802451334872</v>
      </c>
      <c r="H51" s="356">
        <f t="shared" si="25"/>
        <v>57295.802451334872</v>
      </c>
      <c r="I51" s="51">
        <f t="shared" si="29"/>
        <v>0</v>
      </c>
      <c r="J51" s="51"/>
      <c r="K51" s="112"/>
      <c r="L51" s="53">
        <f t="shared" si="30"/>
        <v>0</v>
      </c>
      <c r="M51" s="112"/>
      <c r="N51" s="53">
        <f t="shared" si="31"/>
        <v>0</v>
      </c>
      <c r="O51" s="53">
        <f t="shared" si="32"/>
        <v>0</v>
      </c>
      <c r="P51" s="1"/>
      <c r="R51" s="1"/>
      <c r="S51" s="1"/>
      <c r="T51" s="1"/>
      <c r="U51" s="1"/>
    </row>
    <row r="52" spans="2:21" ht="12.5">
      <c r="B52" t="str">
        <f t="shared" si="27"/>
        <v/>
      </c>
      <c r="C52" s="49">
        <f>IF(D11="","-",+C51+1)</f>
        <v>2046</v>
      </c>
      <c r="D52" s="54">
        <f>IF(F51+SUM(E$17:E51)=D$10,F51,D$10-SUM(E$17:E51))</f>
        <v>0</v>
      </c>
      <c r="E52" s="374">
        <f>IF(+I14&lt;F51,I14,D52)</f>
        <v>0</v>
      </c>
      <c r="F52" s="54">
        <f t="shared" si="28"/>
        <v>0</v>
      </c>
      <c r="G52" s="375">
        <f t="shared" si="24"/>
        <v>0</v>
      </c>
      <c r="H52" s="356">
        <f t="shared" si="25"/>
        <v>0</v>
      </c>
      <c r="I52" s="51">
        <f t="shared" si="29"/>
        <v>0</v>
      </c>
      <c r="J52" s="51"/>
      <c r="K52" s="112"/>
      <c r="L52" s="53">
        <f t="shared" si="30"/>
        <v>0</v>
      </c>
      <c r="M52" s="112"/>
      <c r="N52" s="53">
        <f t="shared" si="31"/>
        <v>0</v>
      </c>
      <c r="O52" s="53">
        <f t="shared" si="32"/>
        <v>0</v>
      </c>
      <c r="P52" s="1"/>
      <c r="R52" s="1"/>
      <c r="S52" s="1"/>
      <c r="T52" s="1"/>
      <c r="U52" s="1"/>
    </row>
    <row r="53" spans="2:21" ht="12.5">
      <c r="B53" t="str">
        <f t="shared" si="27"/>
        <v/>
      </c>
      <c r="C53" s="49">
        <f>IF(D11="","-",+C52+1)</f>
        <v>2047</v>
      </c>
      <c r="D53" s="54">
        <f>IF(F52+SUM(E$17:E52)=D$10,F52,D$10-SUM(E$17:E52))</f>
        <v>0</v>
      </c>
      <c r="E53" s="374">
        <f>IF(+I14&lt;F52,I14,D53)</f>
        <v>0</v>
      </c>
      <c r="F53" s="54">
        <f t="shared" si="28"/>
        <v>0</v>
      </c>
      <c r="G53" s="375">
        <f t="shared" si="24"/>
        <v>0</v>
      </c>
      <c r="H53" s="356">
        <f t="shared" si="25"/>
        <v>0</v>
      </c>
      <c r="I53" s="51">
        <f t="shared" si="29"/>
        <v>0</v>
      </c>
      <c r="J53" s="51"/>
      <c r="K53" s="112"/>
      <c r="L53" s="53">
        <f t="shared" si="30"/>
        <v>0</v>
      </c>
      <c r="M53" s="112"/>
      <c r="N53" s="53">
        <f t="shared" si="31"/>
        <v>0</v>
      </c>
      <c r="O53" s="53">
        <f t="shared" si="32"/>
        <v>0</v>
      </c>
      <c r="P53" s="1"/>
      <c r="R53" s="1"/>
      <c r="S53" s="1"/>
      <c r="T53" s="1"/>
      <c r="U53" s="1"/>
    </row>
    <row r="54" spans="2:21" ht="12.5">
      <c r="B54" t="str">
        <f t="shared" si="27"/>
        <v/>
      </c>
      <c r="C54" s="49">
        <f>IF(D11="","-",+C53+1)</f>
        <v>2048</v>
      </c>
      <c r="D54" s="54">
        <f>IF(F53+SUM(E$17:E53)=D$10,F53,D$10-SUM(E$17:E53))</f>
        <v>0</v>
      </c>
      <c r="E54" s="374">
        <f>IF(+I14&lt;F53,I14,D54)</f>
        <v>0</v>
      </c>
      <c r="F54" s="54">
        <f t="shared" si="28"/>
        <v>0</v>
      </c>
      <c r="G54" s="375">
        <f t="shared" si="24"/>
        <v>0</v>
      </c>
      <c r="H54" s="356">
        <f t="shared" si="25"/>
        <v>0</v>
      </c>
      <c r="I54" s="51">
        <f t="shared" si="29"/>
        <v>0</v>
      </c>
      <c r="J54" s="51"/>
      <c r="K54" s="112"/>
      <c r="L54" s="53">
        <f t="shared" si="30"/>
        <v>0</v>
      </c>
      <c r="M54" s="112"/>
      <c r="N54" s="53">
        <f t="shared" si="31"/>
        <v>0</v>
      </c>
      <c r="O54" s="53">
        <f t="shared" si="32"/>
        <v>0</v>
      </c>
      <c r="P54" s="1"/>
      <c r="R54" s="1"/>
      <c r="S54" s="1"/>
      <c r="T54" s="1"/>
      <c r="U54" s="1"/>
    </row>
    <row r="55" spans="2:21" ht="12.5">
      <c r="B55" t="str">
        <f t="shared" si="27"/>
        <v/>
      </c>
      <c r="C55" s="49">
        <f>IF(D11="","-",+C54+1)</f>
        <v>2049</v>
      </c>
      <c r="D55" s="54">
        <f>IF(F54+SUM(E$17:E54)=D$10,F54,D$10-SUM(E$17:E54))</f>
        <v>0</v>
      </c>
      <c r="E55" s="374">
        <f>IF(+I14&lt;F54,I14,D55)</f>
        <v>0</v>
      </c>
      <c r="F55" s="54">
        <f t="shared" si="28"/>
        <v>0</v>
      </c>
      <c r="G55" s="375">
        <f t="shared" si="24"/>
        <v>0</v>
      </c>
      <c r="H55" s="356">
        <f t="shared" si="25"/>
        <v>0</v>
      </c>
      <c r="I55" s="51">
        <f t="shared" si="29"/>
        <v>0</v>
      </c>
      <c r="J55" s="51"/>
      <c r="K55" s="112"/>
      <c r="L55" s="53">
        <f t="shared" si="30"/>
        <v>0</v>
      </c>
      <c r="M55" s="112"/>
      <c r="N55" s="53">
        <f t="shared" si="31"/>
        <v>0</v>
      </c>
      <c r="O55" s="53">
        <f t="shared" si="32"/>
        <v>0</v>
      </c>
      <c r="P55" s="1"/>
      <c r="R55" s="1"/>
      <c r="S55" s="1"/>
      <c r="T55" s="1"/>
      <c r="U55" s="1"/>
    </row>
    <row r="56" spans="2:21" ht="12.5">
      <c r="B56" t="str">
        <f t="shared" si="27"/>
        <v/>
      </c>
      <c r="C56" s="49">
        <f>IF(D11="","-",+C55+1)</f>
        <v>2050</v>
      </c>
      <c r="D56" s="54">
        <f>IF(F55+SUM(E$17:E55)=D$10,F55,D$10-SUM(E$17:E55))</f>
        <v>0</v>
      </c>
      <c r="E56" s="374">
        <f>IF(+I14&lt;F55,I14,D56)</f>
        <v>0</v>
      </c>
      <c r="F56" s="54">
        <f t="shared" si="28"/>
        <v>0</v>
      </c>
      <c r="G56" s="375">
        <f t="shared" si="24"/>
        <v>0</v>
      </c>
      <c r="H56" s="356">
        <f t="shared" si="25"/>
        <v>0</v>
      </c>
      <c r="I56" s="51">
        <f t="shared" si="29"/>
        <v>0</v>
      </c>
      <c r="J56" s="51"/>
      <c r="K56" s="112"/>
      <c r="L56" s="53">
        <f t="shared" si="30"/>
        <v>0</v>
      </c>
      <c r="M56" s="112"/>
      <c r="N56" s="53">
        <f t="shared" si="31"/>
        <v>0</v>
      </c>
      <c r="O56" s="53">
        <f t="shared" si="32"/>
        <v>0</v>
      </c>
      <c r="P56" s="1"/>
      <c r="R56" s="1"/>
      <c r="S56" s="1"/>
      <c r="T56" s="1"/>
      <c r="U56" s="1"/>
    </row>
    <row r="57" spans="2:21" ht="12.5">
      <c r="B57" t="str">
        <f t="shared" si="27"/>
        <v/>
      </c>
      <c r="C57" s="49">
        <f>IF(D11="","-",+C56+1)</f>
        <v>2051</v>
      </c>
      <c r="D57" s="54">
        <f>IF(F56+SUM(E$17:E56)=D$10,F56,D$10-SUM(E$17:E56))</f>
        <v>0</v>
      </c>
      <c r="E57" s="374">
        <f>IF(+I14&lt;F56,I14,D57)</f>
        <v>0</v>
      </c>
      <c r="F57" s="54">
        <f t="shared" si="28"/>
        <v>0</v>
      </c>
      <c r="G57" s="375">
        <f t="shared" si="24"/>
        <v>0</v>
      </c>
      <c r="H57" s="356">
        <f t="shared" si="25"/>
        <v>0</v>
      </c>
      <c r="I57" s="51">
        <f t="shared" si="29"/>
        <v>0</v>
      </c>
      <c r="J57" s="51"/>
      <c r="K57" s="112"/>
      <c r="L57" s="53">
        <f t="shared" si="30"/>
        <v>0</v>
      </c>
      <c r="M57" s="112"/>
      <c r="N57" s="53">
        <f t="shared" si="31"/>
        <v>0</v>
      </c>
      <c r="O57" s="53">
        <f t="shared" si="32"/>
        <v>0</v>
      </c>
      <c r="P57" s="1"/>
      <c r="R57" s="1"/>
      <c r="S57" s="1"/>
      <c r="T57" s="1"/>
      <c r="U57" s="1"/>
    </row>
    <row r="58" spans="2:21" ht="12.5">
      <c r="B58" t="str">
        <f t="shared" si="27"/>
        <v/>
      </c>
      <c r="C58" s="49">
        <f>IF(D11="","-",+C57+1)</f>
        <v>2052</v>
      </c>
      <c r="D58" s="54">
        <f>IF(F57+SUM(E$17:E57)=D$10,F57,D$10-SUM(E$17:E57))</f>
        <v>0</v>
      </c>
      <c r="E58" s="374">
        <f>IF(+I14&lt;F57,I14,D58)</f>
        <v>0</v>
      </c>
      <c r="F58" s="54">
        <f t="shared" si="28"/>
        <v>0</v>
      </c>
      <c r="G58" s="375">
        <f t="shared" si="24"/>
        <v>0</v>
      </c>
      <c r="H58" s="356">
        <f t="shared" si="25"/>
        <v>0</v>
      </c>
      <c r="I58" s="51">
        <f t="shared" si="29"/>
        <v>0</v>
      </c>
      <c r="J58" s="51"/>
      <c r="K58" s="112"/>
      <c r="L58" s="53">
        <f t="shared" si="30"/>
        <v>0</v>
      </c>
      <c r="M58" s="112"/>
      <c r="N58" s="53">
        <f t="shared" si="31"/>
        <v>0</v>
      </c>
      <c r="O58" s="53">
        <f t="shared" si="32"/>
        <v>0</v>
      </c>
      <c r="P58" s="1"/>
      <c r="R58" s="1"/>
      <c r="S58" s="1"/>
      <c r="T58" s="1"/>
      <c r="U58" s="1"/>
    </row>
    <row r="59" spans="2:21" ht="12.5">
      <c r="B59" t="str">
        <f t="shared" si="27"/>
        <v/>
      </c>
      <c r="C59" s="49">
        <f>IF(D11="","-",+C58+1)</f>
        <v>2053</v>
      </c>
      <c r="D59" s="54">
        <f>IF(F58+SUM(E$17:E58)=D$10,F58,D$10-SUM(E$17:E58))</f>
        <v>0</v>
      </c>
      <c r="E59" s="374">
        <f>IF(+I14&lt;F58,I14,D59)</f>
        <v>0</v>
      </c>
      <c r="F59" s="54">
        <f t="shared" si="28"/>
        <v>0</v>
      </c>
      <c r="G59" s="375">
        <f t="shared" si="24"/>
        <v>0</v>
      </c>
      <c r="H59" s="356">
        <f t="shared" si="25"/>
        <v>0</v>
      </c>
      <c r="I59" s="51">
        <f t="shared" si="29"/>
        <v>0</v>
      </c>
      <c r="J59" s="51"/>
      <c r="K59" s="112"/>
      <c r="L59" s="53">
        <f t="shared" si="30"/>
        <v>0</v>
      </c>
      <c r="M59" s="112"/>
      <c r="N59" s="53">
        <f t="shared" si="31"/>
        <v>0</v>
      </c>
      <c r="O59" s="53">
        <f t="shared" si="32"/>
        <v>0</v>
      </c>
      <c r="P59" s="1"/>
      <c r="R59" s="1"/>
      <c r="S59" s="1"/>
      <c r="T59" s="1"/>
      <c r="U59" s="1"/>
    </row>
    <row r="60" spans="2:21" ht="12.5">
      <c r="B60" t="str">
        <f t="shared" si="27"/>
        <v/>
      </c>
      <c r="C60" s="49">
        <f>IF(D11="","-",+C59+1)</f>
        <v>2054</v>
      </c>
      <c r="D60" s="54">
        <f>IF(F59+SUM(E$17:E59)=D$10,F59,D$10-SUM(E$17:E59))</f>
        <v>0</v>
      </c>
      <c r="E60" s="374">
        <f>IF(+I14&lt;F59,I14,D60)</f>
        <v>0</v>
      </c>
      <c r="F60" s="54">
        <f t="shared" si="28"/>
        <v>0</v>
      </c>
      <c r="G60" s="375">
        <f t="shared" si="24"/>
        <v>0</v>
      </c>
      <c r="H60" s="356">
        <f t="shared" si="25"/>
        <v>0</v>
      </c>
      <c r="I60" s="51">
        <f t="shared" si="29"/>
        <v>0</v>
      </c>
      <c r="J60" s="51"/>
      <c r="K60" s="112"/>
      <c r="L60" s="53">
        <f t="shared" si="30"/>
        <v>0</v>
      </c>
      <c r="M60" s="112"/>
      <c r="N60" s="53">
        <f t="shared" si="31"/>
        <v>0</v>
      </c>
      <c r="O60" s="53">
        <f t="shared" si="32"/>
        <v>0</v>
      </c>
      <c r="P60" s="1"/>
      <c r="R60" s="1"/>
      <c r="S60" s="1"/>
      <c r="T60" s="1"/>
      <c r="U60" s="1"/>
    </row>
    <row r="61" spans="2:21" ht="12.5">
      <c r="B61" t="str">
        <f t="shared" si="27"/>
        <v/>
      </c>
      <c r="C61" s="49">
        <f>IF(D11="","-",+C60+1)</f>
        <v>2055</v>
      </c>
      <c r="D61" s="54">
        <f>IF(F60+SUM(E$17:E60)=D$10,F60,D$10-SUM(E$17:E60))</f>
        <v>0</v>
      </c>
      <c r="E61" s="374">
        <f>IF(+I14&lt;F60,I14,D61)</f>
        <v>0</v>
      </c>
      <c r="F61" s="54">
        <f t="shared" si="28"/>
        <v>0</v>
      </c>
      <c r="G61" s="375">
        <f t="shared" si="24"/>
        <v>0</v>
      </c>
      <c r="H61" s="356">
        <f t="shared" si="25"/>
        <v>0</v>
      </c>
      <c r="I61" s="51">
        <f t="shared" si="29"/>
        <v>0</v>
      </c>
      <c r="J61" s="51"/>
      <c r="K61" s="112"/>
      <c r="L61" s="53">
        <f t="shared" si="30"/>
        <v>0</v>
      </c>
      <c r="M61" s="112"/>
      <c r="N61" s="53">
        <f t="shared" si="31"/>
        <v>0</v>
      </c>
      <c r="O61" s="53">
        <f t="shared" si="32"/>
        <v>0</v>
      </c>
      <c r="P61" s="1"/>
      <c r="R61" s="1"/>
      <c r="S61" s="1"/>
      <c r="T61" s="1"/>
      <c r="U61" s="1"/>
    </row>
    <row r="62" spans="2:21" ht="12.5">
      <c r="B62" t="str">
        <f t="shared" si="27"/>
        <v/>
      </c>
      <c r="C62" s="49">
        <f>IF(D11="","-",+C61+1)</f>
        <v>2056</v>
      </c>
      <c r="D62" s="54">
        <f>IF(F61+SUM(E$17:E61)=D$10,F61,D$10-SUM(E$17:E61))</f>
        <v>0</v>
      </c>
      <c r="E62" s="374">
        <f>IF(+I14&lt;F61,I14,D62)</f>
        <v>0</v>
      </c>
      <c r="F62" s="54">
        <f t="shared" si="28"/>
        <v>0</v>
      </c>
      <c r="G62" s="385">
        <f t="shared" si="24"/>
        <v>0</v>
      </c>
      <c r="H62" s="356">
        <f t="shared" si="25"/>
        <v>0</v>
      </c>
      <c r="I62" s="51">
        <f t="shared" si="29"/>
        <v>0</v>
      </c>
      <c r="J62" s="51"/>
      <c r="K62" s="112"/>
      <c r="L62" s="53">
        <f t="shared" si="30"/>
        <v>0</v>
      </c>
      <c r="M62" s="112"/>
      <c r="N62" s="53">
        <f t="shared" si="31"/>
        <v>0</v>
      </c>
      <c r="O62" s="53">
        <f t="shared" si="32"/>
        <v>0</v>
      </c>
      <c r="P62" s="1"/>
      <c r="R62" s="1"/>
      <c r="S62" s="1"/>
      <c r="T62" s="1"/>
      <c r="U62" s="1"/>
    </row>
    <row r="63" spans="2:21" ht="12.5">
      <c r="B63" t="str">
        <f t="shared" si="27"/>
        <v/>
      </c>
      <c r="C63" s="49">
        <f>IF(D11="","-",+C62+1)</f>
        <v>2057</v>
      </c>
      <c r="D63" s="54">
        <f>IF(F62+SUM(E$17:E62)=D$10,F62,D$10-SUM(E$17:E62))</f>
        <v>0</v>
      </c>
      <c r="E63" s="374">
        <f>IF(+I14&lt;F62,I14,D63)</f>
        <v>0</v>
      </c>
      <c r="F63" s="54">
        <f t="shared" si="28"/>
        <v>0</v>
      </c>
      <c r="G63" s="385">
        <f t="shared" si="24"/>
        <v>0</v>
      </c>
      <c r="H63" s="356">
        <f t="shared" si="25"/>
        <v>0</v>
      </c>
      <c r="I63" s="51">
        <f t="shared" si="29"/>
        <v>0</v>
      </c>
      <c r="J63" s="51"/>
      <c r="K63" s="112"/>
      <c r="L63" s="53">
        <f t="shared" si="30"/>
        <v>0</v>
      </c>
      <c r="M63" s="112"/>
      <c r="N63" s="53">
        <f t="shared" si="31"/>
        <v>0</v>
      </c>
      <c r="O63" s="53">
        <f t="shared" si="32"/>
        <v>0</v>
      </c>
      <c r="P63" s="1"/>
      <c r="R63" s="1"/>
      <c r="S63" s="1"/>
      <c r="T63" s="1"/>
      <c r="U63" s="1"/>
    </row>
    <row r="64" spans="2:21" ht="12.5">
      <c r="B64" t="str">
        <f t="shared" si="27"/>
        <v/>
      </c>
      <c r="C64" s="49">
        <f>IF(D11="","-",+C63+1)</f>
        <v>2058</v>
      </c>
      <c r="D64" s="54">
        <f>IF(F63+SUM(E$17:E63)=D$10,F63,D$10-SUM(E$17:E63))</f>
        <v>0</v>
      </c>
      <c r="E64" s="374">
        <f>IF(+I14&lt;F63,I14,D64)</f>
        <v>0</v>
      </c>
      <c r="F64" s="54">
        <f t="shared" si="28"/>
        <v>0</v>
      </c>
      <c r="G64" s="385">
        <f t="shared" si="24"/>
        <v>0</v>
      </c>
      <c r="H64" s="356">
        <f t="shared" si="25"/>
        <v>0</v>
      </c>
      <c r="I64" s="51">
        <f t="shared" si="29"/>
        <v>0</v>
      </c>
      <c r="J64" s="51"/>
      <c r="K64" s="112"/>
      <c r="L64" s="53">
        <f t="shared" si="30"/>
        <v>0</v>
      </c>
      <c r="M64" s="112"/>
      <c r="N64" s="53">
        <f t="shared" si="31"/>
        <v>0</v>
      </c>
      <c r="O64" s="53">
        <f t="shared" si="32"/>
        <v>0</v>
      </c>
      <c r="P64" s="1"/>
      <c r="R64" s="1"/>
      <c r="S64" s="1"/>
      <c r="T64" s="1"/>
      <c r="U64" s="1"/>
    </row>
    <row r="65" spans="2:21" ht="12.5">
      <c r="B65" t="str">
        <f t="shared" si="27"/>
        <v/>
      </c>
      <c r="C65" s="49">
        <f>IF(D11="","-",+C64+1)</f>
        <v>2059</v>
      </c>
      <c r="D65" s="54">
        <f>IF(F64+SUM(E$17:E64)=D$10,F64,D$10-SUM(E$17:E64))</f>
        <v>0</v>
      </c>
      <c r="E65" s="374">
        <f>IF(+I14&lt;F64,I14,D65)</f>
        <v>0</v>
      </c>
      <c r="F65" s="54">
        <f t="shared" si="28"/>
        <v>0</v>
      </c>
      <c r="G65" s="385">
        <f t="shared" si="24"/>
        <v>0</v>
      </c>
      <c r="H65" s="356">
        <f t="shared" si="25"/>
        <v>0</v>
      </c>
      <c r="I65" s="51">
        <f t="shared" si="29"/>
        <v>0</v>
      </c>
      <c r="J65" s="51"/>
      <c r="K65" s="112"/>
      <c r="L65" s="53">
        <f t="shared" si="30"/>
        <v>0</v>
      </c>
      <c r="M65" s="112"/>
      <c r="N65" s="53">
        <f t="shared" si="31"/>
        <v>0</v>
      </c>
      <c r="O65" s="53">
        <f t="shared" si="32"/>
        <v>0</v>
      </c>
      <c r="P65" s="1"/>
      <c r="R65" s="1"/>
      <c r="S65" s="1"/>
      <c r="T65" s="1"/>
      <c r="U65" s="1"/>
    </row>
    <row r="66" spans="2:21" ht="12.5">
      <c r="B66" t="str">
        <f t="shared" si="27"/>
        <v/>
      </c>
      <c r="C66" s="49">
        <f>IF(D11="","-",+C65+1)</f>
        <v>2060</v>
      </c>
      <c r="D66" s="54">
        <f>IF(F65+SUM(E$17:E65)=D$10,F65,D$10-SUM(E$17:E65))</f>
        <v>0</v>
      </c>
      <c r="E66" s="374">
        <f>IF(+I14&lt;F65,I14,D66)</f>
        <v>0</v>
      </c>
      <c r="F66" s="54">
        <f t="shared" si="28"/>
        <v>0</v>
      </c>
      <c r="G66" s="385">
        <f t="shared" si="24"/>
        <v>0</v>
      </c>
      <c r="H66" s="356">
        <f t="shared" si="25"/>
        <v>0</v>
      </c>
      <c r="I66" s="51">
        <f t="shared" si="29"/>
        <v>0</v>
      </c>
      <c r="J66" s="51"/>
      <c r="K66" s="112"/>
      <c r="L66" s="53">
        <f t="shared" si="30"/>
        <v>0</v>
      </c>
      <c r="M66" s="112"/>
      <c r="N66" s="53">
        <f t="shared" si="31"/>
        <v>0</v>
      </c>
      <c r="O66" s="53">
        <f t="shared" si="32"/>
        <v>0</v>
      </c>
      <c r="P66" s="1"/>
      <c r="R66" s="1"/>
      <c r="S66" s="1"/>
      <c r="T66" s="1"/>
      <c r="U66" s="1"/>
    </row>
    <row r="67" spans="2:21" ht="12.5">
      <c r="B67" t="str">
        <f t="shared" si="27"/>
        <v/>
      </c>
      <c r="C67" s="49">
        <f>IF(D11="","-",+C66+1)</f>
        <v>2061</v>
      </c>
      <c r="D67" s="54">
        <f>IF(F66+SUM(E$17:E66)=D$10,F66,D$10-SUM(E$17:E66))</f>
        <v>0</v>
      </c>
      <c r="E67" s="374">
        <f>IF(+I14&lt;F66,I14,D67)</f>
        <v>0</v>
      </c>
      <c r="F67" s="54">
        <f t="shared" si="28"/>
        <v>0</v>
      </c>
      <c r="G67" s="385">
        <f t="shared" si="24"/>
        <v>0</v>
      </c>
      <c r="H67" s="356">
        <f t="shared" si="25"/>
        <v>0</v>
      </c>
      <c r="I67" s="51">
        <f t="shared" si="29"/>
        <v>0</v>
      </c>
      <c r="J67" s="51"/>
      <c r="K67" s="112"/>
      <c r="L67" s="53">
        <f t="shared" si="30"/>
        <v>0</v>
      </c>
      <c r="M67" s="112"/>
      <c r="N67" s="53">
        <f t="shared" si="31"/>
        <v>0</v>
      </c>
      <c r="O67" s="53">
        <f t="shared" si="32"/>
        <v>0</v>
      </c>
      <c r="P67" s="1"/>
      <c r="R67" s="1"/>
      <c r="S67" s="1"/>
      <c r="T67" s="1"/>
      <c r="U67" s="1"/>
    </row>
    <row r="68" spans="2:21" ht="12.5">
      <c r="B68" t="str">
        <f t="shared" si="27"/>
        <v/>
      </c>
      <c r="C68" s="49">
        <f>IF(D11="","-",+C67+1)</f>
        <v>2062</v>
      </c>
      <c r="D68" s="54">
        <f>IF(F67+SUM(E$17:E67)=D$10,F67,D$10-SUM(E$17:E67))</f>
        <v>0</v>
      </c>
      <c r="E68" s="374">
        <f>IF(+I14&lt;F67,I14,D68)</f>
        <v>0</v>
      </c>
      <c r="F68" s="54">
        <f t="shared" si="28"/>
        <v>0</v>
      </c>
      <c r="G68" s="385">
        <f t="shared" si="24"/>
        <v>0</v>
      </c>
      <c r="H68" s="356">
        <f t="shared" si="25"/>
        <v>0</v>
      </c>
      <c r="I68" s="51">
        <f t="shared" si="29"/>
        <v>0</v>
      </c>
      <c r="J68" s="51"/>
      <c r="K68" s="112"/>
      <c r="L68" s="53">
        <f t="shared" si="30"/>
        <v>0</v>
      </c>
      <c r="M68" s="112"/>
      <c r="N68" s="53">
        <f t="shared" si="31"/>
        <v>0</v>
      </c>
      <c r="O68" s="53">
        <f t="shared" si="32"/>
        <v>0</v>
      </c>
      <c r="P68" s="1"/>
      <c r="R68" s="1"/>
      <c r="S68" s="1"/>
      <c r="T68" s="1"/>
      <c r="U68" s="1"/>
    </row>
    <row r="69" spans="2:21" ht="12.5">
      <c r="B69" t="str">
        <f t="shared" si="27"/>
        <v/>
      </c>
      <c r="C69" s="49">
        <f>IF(D11="","-",+C68+1)</f>
        <v>2063</v>
      </c>
      <c r="D69" s="54">
        <f>IF(F68+SUM(E$17:E68)=D$10,F68,D$10-SUM(E$17:E68))</f>
        <v>0</v>
      </c>
      <c r="E69" s="374">
        <f>IF(+I14&lt;F68,I14,D69)</f>
        <v>0</v>
      </c>
      <c r="F69" s="54">
        <f t="shared" si="28"/>
        <v>0</v>
      </c>
      <c r="G69" s="385">
        <f t="shared" si="24"/>
        <v>0</v>
      </c>
      <c r="H69" s="356">
        <f t="shared" si="25"/>
        <v>0</v>
      </c>
      <c r="I69" s="51">
        <f t="shared" si="29"/>
        <v>0</v>
      </c>
      <c r="J69" s="51"/>
      <c r="K69" s="112"/>
      <c r="L69" s="53">
        <f t="shared" si="30"/>
        <v>0</v>
      </c>
      <c r="M69" s="112"/>
      <c r="N69" s="53">
        <f t="shared" si="31"/>
        <v>0</v>
      </c>
      <c r="O69" s="53">
        <f t="shared" si="32"/>
        <v>0</v>
      </c>
      <c r="P69" s="1"/>
      <c r="R69" s="1"/>
      <c r="S69" s="1"/>
      <c r="T69" s="1"/>
      <c r="U69" s="1"/>
    </row>
    <row r="70" spans="2:21" ht="12.5">
      <c r="B70" t="str">
        <f t="shared" si="27"/>
        <v/>
      </c>
      <c r="C70" s="49">
        <f>IF(D11="","-",+C69+1)</f>
        <v>2064</v>
      </c>
      <c r="D70" s="54">
        <f>IF(F69+SUM(E$17:E69)=D$10,F69,D$10-SUM(E$17:E69))</f>
        <v>0</v>
      </c>
      <c r="E70" s="374">
        <f>IF(+I14&lt;F69,I14,D70)</f>
        <v>0</v>
      </c>
      <c r="F70" s="54">
        <f t="shared" si="28"/>
        <v>0</v>
      </c>
      <c r="G70" s="385">
        <f t="shared" si="24"/>
        <v>0</v>
      </c>
      <c r="H70" s="356">
        <f t="shared" si="25"/>
        <v>0</v>
      </c>
      <c r="I70" s="51">
        <f t="shared" si="29"/>
        <v>0</v>
      </c>
      <c r="J70" s="51"/>
      <c r="K70" s="112"/>
      <c r="L70" s="53">
        <f t="shared" si="30"/>
        <v>0</v>
      </c>
      <c r="M70" s="112"/>
      <c r="N70" s="53">
        <f t="shared" si="31"/>
        <v>0</v>
      </c>
      <c r="O70" s="53">
        <f t="shared" si="32"/>
        <v>0</v>
      </c>
      <c r="P70" s="1"/>
      <c r="R70" s="1"/>
      <c r="S70" s="1"/>
      <c r="T70" s="1"/>
      <c r="U70" s="1"/>
    </row>
    <row r="71" spans="2:21" ht="12.5">
      <c r="B71" t="str">
        <f t="shared" si="27"/>
        <v/>
      </c>
      <c r="C71" s="49">
        <f>IF(D11="","-",+C70+1)</f>
        <v>2065</v>
      </c>
      <c r="D71" s="54">
        <f>IF(F70+SUM(E$17:E70)=D$10,F70,D$10-SUM(E$17:E70))</f>
        <v>0</v>
      </c>
      <c r="E71" s="374">
        <f>IF(+I14&lt;F70,I14,D71)</f>
        <v>0</v>
      </c>
      <c r="F71" s="54">
        <f t="shared" si="28"/>
        <v>0</v>
      </c>
      <c r="G71" s="385">
        <f t="shared" si="24"/>
        <v>0</v>
      </c>
      <c r="H71" s="356">
        <f t="shared" si="25"/>
        <v>0</v>
      </c>
      <c r="I71" s="51">
        <f t="shared" si="29"/>
        <v>0</v>
      </c>
      <c r="J71" s="51"/>
      <c r="K71" s="112"/>
      <c r="L71" s="53">
        <f t="shared" si="30"/>
        <v>0</v>
      </c>
      <c r="M71" s="112"/>
      <c r="N71" s="53">
        <f t="shared" si="31"/>
        <v>0</v>
      </c>
      <c r="O71" s="53">
        <f t="shared" si="32"/>
        <v>0</v>
      </c>
      <c r="P71" s="1"/>
      <c r="R71" s="1"/>
      <c r="S71" s="1"/>
      <c r="T71" s="1"/>
      <c r="U71" s="1"/>
    </row>
    <row r="72" spans="2:21" ht="12.5">
      <c r="B72" t="str">
        <f t="shared" si="27"/>
        <v/>
      </c>
      <c r="C72" s="49">
        <f>IF(D11="","-",+C71+1)</f>
        <v>2066</v>
      </c>
      <c r="D72" s="54">
        <f>IF(F71+SUM(E$17:E71)=D$10,F71,D$10-SUM(E$17:E71))</f>
        <v>0</v>
      </c>
      <c r="E72" s="374">
        <f>IF(+I14&lt;F71,I14,D72)</f>
        <v>0</v>
      </c>
      <c r="F72" s="54">
        <f t="shared" si="28"/>
        <v>0</v>
      </c>
      <c r="G72" s="385">
        <f t="shared" si="24"/>
        <v>0</v>
      </c>
      <c r="H72" s="356">
        <f t="shared" si="25"/>
        <v>0</v>
      </c>
      <c r="I72" s="51">
        <f t="shared" si="29"/>
        <v>0</v>
      </c>
      <c r="J72" s="51"/>
      <c r="K72" s="112"/>
      <c r="L72" s="53">
        <f t="shared" si="30"/>
        <v>0</v>
      </c>
      <c r="M72" s="112"/>
      <c r="N72" s="53">
        <f t="shared" si="31"/>
        <v>0</v>
      </c>
      <c r="O72" s="53">
        <f t="shared" si="32"/>
        <v>0</v>
      </c>
      <c r="P72" s="1"/>
      <c r="R72" s="1"/>
      <c r="S72" s="1"/>
      <c r="T72" s="1"/>
      <c r="U72" s="1"/>
    </row>
    <row r="73" spans="2:21" ht="13" thickBot="1">
      <c r="B73" t="str">
        <f t="shared" si="27"/>
        <v/>
      </c>
      <c r="C73" s="58">
        <f>IF(D11="","-",+C72+1)</f>
        <v>2067</v>
      </c>
      <c r="D73" s="59">
        <f>IF(F72+SUM(E$17:E72)=D$10,F72,D$10-SUM(E$17:E72))</f>
        <v>0</v>
      </c>
      <c r="E73" s="386">
        <f>IF(+I14&lt;F72,I14,D73)</f>
        <v>0</v>
      </c>
      <c r="F73" s="59">
        <f t="shared" si="28"/>
        <v>0</v>
      </c>
      <c r="G73" s="387">
        <f t="shared" si="24"/>
        <v>0</v>
      </c>
      <c r="H73" s="354">
        <f t="shared" si="25"/>
        <v>0</v>
      </c>
      <c r="I73" s="62">
        <f t="shared" si="29"/>
        <v>0</v>
      </c>
      <c r="J73" s="51"/>
      <c r="K73" s="113"/>
      <c r="L73" s="63">
        <f t="shared" si="30"/>
        <v>0</v>
      </c>
      <c r="M73" s="113"/>
      <c r="N73" s="63">
        <f t="shared" si="31"/>
        <v>0</v>
      </c>
      <c r="O73" s="63">
        <f t="shared" si="32"/>
        <v>0</v>
      </c>
      <c r="P73" s="1"/>
      <c r="R73" s="1"/>
      <c r="S73" s="1"/>
      <c r="T73" s="1"/>
      <c r="U73" s="1"/>
    </row>
    <row r="74" spans="2:21" ht="12.5">
      <c r="C74" s="11" t="s">
        <v>75</v>
      </c>
      <c r="D74" s="239"/>
      <c r="E74" s="239">
        <f>SUM(E17:E73)</f>
        <v>11038232</v>
      </c>
      <c r="F74" s="239"/>
      <c r="G74" s="239">
        <f>SUM(G17:G73)</f>
        <v>34531602.620406032</v>
      </c>
      <c r="H74" s="239">
        <f>SUM(H17:H73)</f>
        <v>34531602.620406032</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4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1325242.6316728108</v>
      </c>
      <c r="N88" s="393">
        <f>IF(J93&lt;D11,0,VLOOKUP(J93,C17:O73,11))</f>
        <v>1325242.6316728108</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1390399.4676075464</v>
      </c>
      <c r="N89" s="396">
        <f>IF(J93&lt;D11,0,VLOOKUP(J93,C100:P155,7))</f>
        <v>1390399.4676075464</v>
      </c>
      <c r="O89" s="70">
        <f>+N89-M89</f>
        <v>0</v>
      </c>
      <c r="P89" s="1"/>
      <c r="Q89" s="1"/>
      <c r="R89" s="1"/>
      <c r="S89" s="1"/>
      <c r="T89" s="1"/>
      <c r="U89" s="1"/>
    </row>
    <row r="90" spans="1:21" ht="13.5" thickBot="1">
      <c r="C90" s="25" t="s">
        <v>82</v>
      </c>
      <c r="D90" s="96" t="str">
        <f>+D7</f>
        <v xml:space="preserve">Bartlesville SE to Coffeyville T Rebuild </v>
      </c>
      <c r="E90" s="1"/>
      <c r="F90" s="1"/>
      <c r="G90" s="1"/>
      <c r="H90" s="1"/>
      <c r="I90" s="257"/>
      <c r="J90" s="257"/>
      <c r="K90" s="397"/>
      <c r="L90" s="109" t="s">
        <v>135</v>
      </c>
      <c r="M90" s="398">
        <f>+M89-M88</f>
        <v>65156.835934735602</v>
      </c>
      <c r="N90" s="398">
        <f>+N89-N88</f>
        <v>65156.835934735602</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TP2008079</v>
      </c>
      <c r="E92" s="75"/>
      <c r="F92" s="75"/>
      <c r="G92" s="75"/>
      <c r="H92" s="75"/>
      <c r="I92" s="75"/>
      <c r="J92" s="75"/>
      <c r="Q92" s="1"/>
      <c r="R92" s="1"/>
      <c r="S92" s="1"/>
      <c r="T92" s="1"/>
      <c r="U92" s="1"/>
    </row>
    <row r="93" spans="1:21" ht="13">
      <c r="C93" s="34" t="s">
        <v>49</v>
      </c>
      <c r="D93" s="421">
        <f>D10</f>
        <v>11038232</v>
      </c>
      <c r="E93" s="1" t="s">
        <v>84</v>
      </c>
      <c r="H93" s="2"/>
      <c r="I93" s="2"/>
      <c r="J93" s="36">
        <f>+'OKT.WS.G.BPU.ATRR.True-up'!M16</f>
        <v>2024</v>
      </c>
      <c r="K93" s="33"/>
      <c r="L93" s="239" t="s">
        <v>85</v>
      </c>
      <c r="P93" s="1"/>
      <c r="Q93" s="1"/>
      <c r="R93" s="1"/>
      <c r="S93" s="1"/>
      <c r="T93" s="1"/>
      <c r="U93" s="1"/>
    </row>
    <row r="94" spans="1:21" ht="12.5">
      <c r="C94" s="34" t="s">
        <v>52</v>
      </c>
      <c r="D94" s="85">
        <f>IF(D11=I10,"",D11)</f>
        <v>2011</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IF(D11=I10,"",D12)</f>
        <v>6</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649307.76470588241</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366" t="s">
        <v>71</v>
      </c>
      <c r="I99" s="364" t="s">
        <v>72</v>
      </c>
      <c r="J99" s="46" t="s">
        <v>93</v>
      </c>
      <c r="K99" s="44"/>
      <c r="L99" s="422" t="s">
        <v>74</v>
      </c>
      <c r="M99" s="422" t="s">
        <v>74</v>
      </c>
      <c r="N99" s="422" t="s">
        <v>94</v>
      </c>
      <c r="O99" s="422" t="s">
        <v>94</v>
      </c>
      <c r="P99" s="422" t="s">
        <v>94</v>
      </c>
      <c r="Q99" s="1"/>
      <c r="R99" s="1"/>
      <c r="S99" s="1"/>
      <c r="T99" s="1"/>
      <c r="U99" s="1"/>
    </row>
    <row r="100" spans="1:21" ht="12.5">
      <c r="B100" t="str">
        <f t="shared" ref="B100:B131" si="33">IF(D100=F99,"","IU")</f>
        <v>IU</v>
      </c>
      <c r="C100" s="49">
        <f>IF(D94= "","-",D94)</f>
        <v>2011</v>
      </c>
      <c r="D100" s="368">
        <v>0</v>
      </c>
      <c r="E100" s="370">
        <v>101638.13793103448</v>
      </c>
      <c r="F100" s="372">
        <v>11688385.862068966</v>
      </c>
      <c r="G100" s="403">
        <v>5844192.931034483</v>
      </c>
      <c r="H100" s="403">
        <v>536168.05303368822</v>
      </c>
      <c r="I100" s="403">
        <v>536168.05303368822</v>
      </c>
      <c r="J100" s="53">
        <v>0</v>
      </c>
      <c r="K100" s="412"/>
      <c r="L100" s="423">
        <f t="shared" ref="L100:L105" si="34">H100</f>
        <v>536168.05303368822</v>
      </c>
      <c r="M100" s="383">
        <f t="shared" ref="M100:M131" si="35">IF(L100&lt;&gt;0,+H100-L100,0)</f>
        <v>0</v>
      </c>
      <c r="N100" s="424">
        <f t="shared" ref="N100:N105" si="36">I100</f>
        <v>536168.05303368822</v>
      </c>
      <c r="O100" s="425">
        <f t="shared" ref="O100:O131" si="37">IF(N100&lt;&gt;0,+I100-N100,0)</f>
        <v>0</v>
      </c>
      <c r="P100" s="426">
        <f t="shared" ref="P100:P131" si="38">+O100-M100</f>
        <v>0</v>
      </c>
      <c r="Q100" s="1"/>
      <c r="R100" s="1"/>
      <c r="S100" s="1"/>
      <c r="T100" s="1"/>
      <c r="U100" s="1"/>
    </row>
    <row r="101" spans="1:21" ht="12.5">
      <c r="B101" t="str">
        <f t="shared" si="33"/>
        <v>IU</v>
      </c>
      <c r="C101" s="49">
        <f>IF(D94="","-",+C100+1)</f>
        <v>2012</v>
      </c>
      <c r="D101" s="368">
        <v>11641161.862068966</v>
      </c>
      <c r="E101" s="370">
        <v>202462.06896551725</v>
      </c>
      <c r="F101" s="372">
        <v>11438699.793103449</v>
      </c>
      <c r="G101" s="372">
        <v>11539930.827586208</v>
      </c>
      <c r="H101" s="370">
        <v>1372027.6470996495</v>
      </c>
      <c r="I101" s="371">
        <v>1372027.6470996495</v>
      </c>
      <c r="J101" s="53">
        <v>0</v>
      </c>
      <c r="K101" s="412"/>
      <c r="L101" s="416">
        <f t="shared" si="34"/>
        <v>1372027.6470996495</v>
      </c>
      <c r="M101" s="53">
        <f t="shared" ref="M101:M106" si="39">IF(L101&lt;&gt;0,+H101-L101,0)</f>
        <v>0</v>
      </c>
      <c r="N101" s="373">
        <f t="shared" si="36"/>
        <v>1372027.6470996495</v>
      </c>
      <c r="O101" s="64">
        <f>IF(N101&lt;&gt;0,+I101-N101,0)</f>
        <v>0</v>
      </c>
      <c r="P101" s="418">
        <f>+O101-M101</f>
        <v>0</v>
      </c>
      <c r="Q101" s="1"/>
      <c r="R101" s="1"/>
      <c r="S101" s="1"/>
      <c r="T101" s="1"/>
      <c r="U101" s="1"/>
    </row>
    <row r="102" spans="1:21" ht="12.5">
      <c r="B102" t="str">
        <f t="shared" si="33"/>
        <v/>
      </c>
      <c r="C102" s="49">
        <f>IF(D94="","-",+C101+1)</f>
        <v>2013</v>
      </c>
      <c r="D102" s="368">
        <v>11438699.793103449</v>
      </c>
      <c r="E102" s="370">
        <v>202462.06896551725</v>
      </c>
      <c r="F102" s="372">
        <v>11236237.724137932</v>
      </c>
      <c r="G102" s="372">
        <v>11337468.758620691</v>
      </c>
      <c r="H102" s="370">
        <v>1491078.2600060694</v>
      </c>
      <c r="I102" s="371">
        <v>1491078.2600060694</v>
      </c>
      <c r="J102" s="53">
        <v>0</v>
      </c>
      <c r="K102" s="53"/>
      <c r="L102" s="416">
        <f t="shared" si="34"/>
        <v>1491078.2600060694</v>
      </c>
      <c r="M102" s="53">
        <f t="shared" si="39"/>
        <v>0</v>
      </c>
      <c r="N102" s="373">
        <f t="shared" si="36"/>
        <v>1491078.2600060694</v>
      </c>
      <c r="O102" s="64">
        <f>IF(N102&lt;&gt;0,+I102-N102,0)</f>
        <v>0</v>
      </c>
      <c r="P102" s="418">
        <f>+O102-M102</f>
        <v>0</v>
      </c>
      <c r="Q102" s="1"/>
      <c r="R102" s="1"/>
      <c r="S102" s="1"/>
      <c r="T102" s="1"/>
      <c r="U102" s="1"/>
    </row>
    <row r="103" spans="1:21" ht="12.5">
      <c r="B103" t="str">
        <f t="shared" si="33"/>
        <v/>
      </c>
      <c r="C103" s="49">
        <f>IF(D94="","-",+C102+1)</f>
        <v>2014</v>
      </c>
      <c r="D103" s="368">
        <v>11236237.724137932</v>
      </c>
      <c r="E103" s="370">
        <v>202462.06896551725</v>
      </c>
      <c r="F103" s="372">
        <v>11033775.655172415</v>
      </c>
      <c r="G103" s="372">
        <v>11135006.689655174</v>
      </c>
      <c r="H103" s="370">
        <v>1399958.856395772</v>
      </c>
      <c r="I103" s="371">
        <v>1399958.856395772</v>
      </c>
      <c r="J103" s="53">
        <v>0</v>
      </c>
      <c r="K103" s="53"/>
      <c r="L103" s="416">
        <f t="shared" si="34"/>
        <v>1399958.856395772</v>
      </c>
      <c r="M103" s="53">
        <f t="shared" si="39"/>
        <v>0</v>
      </c>
      <c r="N103" s="373">
        <f t="shared" si="36"/>
        <v>1399958.856395772</v>
      </c>
      <c r="O103" s="64">
        <f>IF(N103&lt;&gt;0,+I103-N103,0)</f>
        <v>0</v>
      </c>
      <c r="P103" s="418">
        <f>+O103-M103</f>
        <v>0</v>
      </c>
      <c r="Q103" s="1"/>
      <c r="R103" s="1"/>
      <c r="S103" s="1"/>
      <c r="T103" s="1"/>
      <c r="U103" s="1"/>
    </row>
    <row r="104" spans="1:21" ht="12.5">
      <c r="B104" t="str">
        <f t="shared" si="33"/>
        <v>IU</v>
      </c>
      <c r="C104" s="49">
        <f>IF(D94="","-",+C103+1)</f>
        <v>2015</v>
      </c>
      <c r="D104" s="368">
        <v>10329207.655172413</v>
      </c>
      <c r="E104" s="370">
        <v>229963.16666666666</v>
      </c>
      <c r="F104" s="372">
        <v>10099244.488505747</v>
      </c>
      <c r="G104" s="372">
        <v>10214226.071839079</v>
      </c>
      <c r="H104" s="370">
        <v>1367107.118762597</v>
      </c>
      <c r="I104" s="371">
        <v>1367107.118762597</v>
      </c>
      <c r="J104" s="53">
        <v>0</v>
      </c>
      <c r="K104" s="53"/>
      <c r="L104" s="416">
        <f t="shared" si="34"/>
        <v>1367107.118762597</v>
      </c>
      <c r="M104" s="53">
        <f t="shared" si="39"/>
        <v>0</v>
      </c>
      <c r="N104" s="373">
        <f t="shared" si="36"/>
        <v>1367107.118762597</v>
      </c>
      <c r="O104" s="51">
        <f t="shared" si="37"/>
        <v>0</v>
      </c>
      <c r="P104" s="53">
        <f t="shared" si="38"/>
        <v>0</v>
      </c>
      <c r="Q104" s="1"/>
      <c r="R104" s="1"/>
      <c r="S104" s="1"/>
      <c r="T104" s="1"/>
      <c r="U104" s="1"/>
    </row>
    <row r="105" spans="1:21" ht="12.5">
      <c r="B105" t="str">
        <f t="shared" si="33"/>
        <v/>
      </c>
      <c r="C105" s="49">
        <f>IF(D94="","-",+C104+1)</f>
        <v>2016</v>
      </c>
      <c r="D105" s="368">
        <v>10099244.488505747</v>
      </c>
      <c r="E105" s="370">
        <v>216435.92156862744</v>
      </c>
      <c r="F105" s="372">
        <v>9882808.5669371206</v>
      </c>
      <c r="G105" s="372">
        <v>9991026.5277214348</v>
      </c>
      <c r="H105" s="370">
        <v>1299158.0653771381</v>
      </c>
      <c r="I105" s="371">
        <v>1299158.0653771381</v>
      </c>
      <c r="J105" s="53">
        <f t="shared" ref="J105:J131" si="40">+I105-H105</f>
        <v>0</v>
      </c>
      <c r="K105" s="53"/>
      <c r="L105" s="416">
        <f t="shared" si="34"/>
        <v>1299158.0653771381</v>
      </c>
      <c r="M105" s="53">
        <f t="shared" si="39"/>
        <v>0</v>
      </c>
      <c r="N105" s="373">
        <f t="shared" si="36"/>
        <v>1299158.0653771381</v>
      </c>
      <c r="O105" s="51">
        <f>IF(N105&lt;&gt;0,+I105-N105,0)</f>
        <v>0</v>
      </c>
      <c r="P105" s="53">
        <f>+O105-M105</f>
        <v>0</v>
      </c>
      <c r="Q105" s="1"/>
      <c r="R105" s="1"/>
      <c r="S105" s="1"/>
      <c r="T105" s="1"/>
      <c r="U105" s="1"/>
    </row>
    <row r="106" spans="1:21" ht="12.5">
      <c r="B106" t="str">
        <f t="shared" si="33"/>
        <v/>
      </c>
      <c r="C106" s="49">
        <f>IF(D94="","-",+C105+1)</f>
        <v>2017</v>
      </c>
      <c r="D106" s="368">
        <v>9882808.5669371206</v>
      </c>
      <c r="E106" s="370">
        <v>275955.8</v>
      </c>
      <c r="F106" s="372">
        <v>9606852.7669371199</v>
      </c>
      <c r="G106" s="372">
        <v>9744830.6669371203</v>
      </c>
      <c r="H106" s="370">
        <v>1419373.9279001462</v>
      </c>
      <c r="I106" s="371">
        <v>1419373.9279001462</v>
      </c>
      <c r="J106" s="53">
        <v>0</v>
      </c>
      <c r="K106" s="53"/>
      <c r="L106" s="416">
        <f>H106</f>
        <v>1419373.9279001462</v>
      </c>
      <c r="M106" s="53">
        <f t="shared" si="39"/>
        <v>0</v>
      </c>
      <c r="N106" s="373">
        <f>I106</f>
        <v>1419373.9279001462</v>
      </c>
      <c r="O106" s="51">
        <f>IF(N106&lt;&gt;0,+I106-N106,0)</f>
        <v>0</v>
      </c>
      <c r="P106" s="53">
        <f>+O106-M106</f>
        <v>0</v>
      </c>
      <c r="Q106" s="1"/>
      <c r="R106" s="1"/>
      <c r="S106" s="1"/>
      <c r="T106" s="1"/>
      <c r="U106" s="1"/>
    </row>
    <row r="107" spans="1:21" ht="12.5">
      <c r="B107" t="str">
        <f t="shared" si="33"/>
        <v/>
      </c>
      <c r="C107" s="49">
        <f>IF(D94="","-",+C106+1)</f>
        <v>2018</v>
      </c>
      <c r="D107" s="368">
        <v>9606852.7669371199</v>
      </c>
      <c r="E107" s="370">
        <v>306617.55555555556</v>
      </c>
      <c r="F107" s="372">
        <v>9300235.2113815639</v>
      </c>
      <c r="G107" s="372">
        <v>9453543.9891593419</v>
      </c>
      <c r="H107" s="370">
        <v>1304556.8117171286</v>
      </c>
      <c r="I107" s="371">
        <v>1304556.8117171286</v>
      </c>
      <c r="J107" s="53">
        <f t="shared" si="40"/>
        <v>0</v>
      </c>
      <c r="K107" s="53"/>
      <c r="L107" s="416">
        <f>H107</f>
        <v>1304556.8117171286</v>
      </c>
      <c r="M107" s="53">
        <f t="shared" ref="M107" si="41">IF(L107&lt;&gt;0,+H107-L107,0)</f>
        <v>0</v>
      </c>
      <c r="N107" s="373">
        <f>I107</f>
        <v>1304556.8117171286</v>
      </c>
      <c r="O107" s="51">
        <f>IF(N107&lt;&gt;0,+I107-N107,0)</f>
        <v>0</v>
      </c>
      <c r="P107" s="53">
        <f>+O107-M107</f>
        <v>0</v>
      </c>
      <c r="Q107" s="1"/>
      <c r="R107" s="1"/>
      <c r="S107" s="1"/>
      <c r="T107" s="1"/>
      <c r="U107" s="1"/>
    </row>
    <row r="108" spans="1:21" ht="12.5">
      <c r="B108" t="str">
        <f t="shared" si="33"/>
        <v/>
      </c>
      <c r="C108" s="49">
        <f>IF(D94="","-",+C107+1)</f>
        <v>2019</v>
      </c>
      <c r="D108" s="368">
        <v>9300235.2113815639</v>
      </c>
      <c r="E108" s="370">
        <v>306617.55555555556</v>
      </c>
      <c r="F108" s="372">
        <v>8993617.6558260079</v>
      </c>
      <c r="G108" s="372">
        <v>9146926.4336037859</v>
      </c>
      <c r="H108" s="370">
        <v>1272189.5116159101</v>
      </c>
      <c r="I108" s="371">
        <v>1272189.5116159101</v>
      </c>
      <c r="J108" s="53">
        <f t="shared" si="40"/>
        <v>0</v>
      </c>
      <c r="K108" s="53"/>
      <c r="L108" s="416">
        <f>H108</f>
        <v>1272189.5116159101</v>
      </c>
      <c r="M108" s="53">
        <f t="shared" ref="M108:M109" si="42">IF(L108&lt;&gt;0,+H108-L108,0)</f>
        <v>0</v>
      </c>
      <c r="N108" s="373">
        <f>I108</f>
        <v>1272189.5116159101</v>
      </c>
      <c r="O108" s="51">
        <f>IF(N108&lt;&gt;0,+I108-N108,0)</f>
        <v>0</v>
      </c>
      <c r="P108" s="53">
        <f t="shared" si="38"/>
        <v>0</v>
      </c>
      <c r="Q108" s="1"/>
      <c r="R108" s="1"/>
      <c r="S108" s="1"/>
      <c r="T108" s="1"/>
      <c r="U108" s="1"/>
    </row>
    <row r="109" spans="1:21" ht="12.5">
      <c r="B109" t="str">
        <f t="shared" si="33"/>
        <v/>
      </c>
      <c r="C109" s="49">
        <f>IF(D94="","-",+C108+1)</f>
        <v>2020</v>
      </c>
      <c r="D109" s="368">
        <v>8993617.6558260079</v>
      </c>
      <c r="E109" s="370">
        <v>394222.57142857142</v>
      </c>
      <c r="F109" s="372">
        <v>8599395.0843974371</v>
      </c>
      <c r="G109" s="372">
        <v>8796506.3701117225</v>
      </c>
      <c r="H109" s="370">
        <v>1330289.5929866973</v>
      </c>
      <c r="I109" s="371">
        <v>1330289.5929866973</v>
      </c>
      <c r="J109" s="53">
        <f t="shared" si="40"/>
        <v>0</v>
      </c>
      <c r="K109" s="53"/>
      <c r="L109" s="416">
        <f>H109</f>
        <v>1330289.5929866973</v>
      </c>
      <c r="M109" s="53">
        <f t="shared" si="42"/>
        <v>0</v>
      </c>
      <c r="N109" s="373">
        <f>I109</f>
        <v>1330289.5929866973</v>
      </c>
      <c r="O109" s="51">
        <f>IF(N109&lt;&gt;0,+I109-N109,0)</f>
        <v>0</v>
      </c>
      <c r="P109" s="53">
        <f t="shared" si="38"/>
        <v>0</v>
      </c>
      <c r="Q109" s="1"/>
      <c r="R109" s="1"/>
      <c r="S109" s="1"/>
      <c r="T109" s="1"/>
      <c r="U109" s="1"/>
    </row>
    <row r="110" spans="1:21" ht="12.5">
      <c r="B110" t="str">
        <f t="shared" si="33"/>
        <v/>
      </c>
      <c r="C110" s="49">
        <f>IF(D94="","-",+C109+1)</f>
        <v>2021</v>
      </c>
      <c r="D110" s="368">
        <v>8599395.0843974371</v>
      </c>
      <c r="E110" s="370">
        <v>441529.28</v>
      </c>
      <c r="F110" s="372">
        <v>8157865.8043974368</v>
      </c>
      <c r="G110" s="372">
        <v>8378630.4443974365</v>
      </c>
      <c r="H110" s="370">
        <v>1429889.3945469856</v>
      </c>
      <c r="I110" s="371">
        <v>1429889.3945469856</v>
      </c>
      <c r="J110" s="53">
        <f t="shared" si="40"/>
        <v>0</v>
      </c>
      <c r="K110" s="53"/>
      <c r="L110" s="416">
        <f t="shared" ref="L110:L113" si="43">H110</f>
        <v>1429889.3945469856</v>
      </c>
      <c r="M110" s="53">
        <f t="shared" ref="M110:M113" si="44">IF(L110&lt;&gt;0,+H110-L110,0)</f>
        <v>0</v>
      </c>
      <c r="N110" s="373">
        <f t="shared" ref="N110:N113" si="45">I110</f>
        <v>1429889.3945469856</v>
      </c>
      <c r="O110" s="51">
        <f t="shared" ref="O110:O113" si="46">IF(N110&lt;&gt;0,+I110-N110,0)</f>
        <v>0</v>
      </c>
      <c r="P110" s="53">
        <f t="shared" ref="P110:P113" si="47">+O110-M110</f>
        <v>0</v>
      </c>
      <c r="Q110" s="1"/>
      <c r="R110" s="1"/>
      <c r="S110" s="1"/>
      <c r="T110" s="1"/>
      <c r="U110" s="1"/>
    </row>
    <row r="111" spans="1:21" ht="12.5">
      <c r="B111" t="str">
        <f t="shared" si="33"/>
        <v>IU</v>
      </c>
      <c r="C111" s="49">
        <f>IF(D94="","-",+C110+1)</f>
        <v>2022</v>
      </c>
      <c r="D111" s="368">
        <v>8862433.8043974377</v>
      </c>
      <c r="E111" s="370">
        <v>559180.95238095243</v>
      </c>
      <c r="F111" s="372">
        <v>8303252.8520164853</v>
      </c>
      <c r="G111" s="372">
        <v>8582843.328206962</v>
      </c>
      <c r="H111" s="370">
        <v>1545916.2557497574</v>
      </c>
      <c r="I111" s="371">
        <v>1545916.2557497574</v>
      </c>
      <c r="J111" s="53">
        <f t="shared" si="40"/>
        <v>0</v>
      </c>
      <c r="K111" s="53"/>
      <c r="L111" s="416">
        <f t="shared" si="43"/>
        <v>1545916.2557497574</v>
      </c>
      <c r="M111" s="53">
        <f t="shared" si="44"/>
        <v>0</v>
      </c>
      <c r="N111" s="373">
        <f t="shared" si="45"/>
        <v>1545916.2557497574</v>
      </c>
      <c r="O111" s="51">
        <f t="shared" si="46"/>
        <v>0</v>
      </c>
      <c r="P111" s="53">
        <f t="shared" si="47"/>
        <v>0</v>
      </c>
      <c r="Q111" s="1"/>
      <c r="R111" s="1"/>
      <c r="S111" s="1"/>
      <c r="T111" s="1"/>
      <c r="U111" s="1"/>
    </row>
    <row r="112" spans="1:21" ht="12.5">
      <c r="B112" t="str">
        <f t="shared" si="33"/>
        <v>IU</v>
      </c>
      <c r="C112" s="49">
        <f>IF(D94="","-",+C111+1)</f>
        <v>2023</v>
      </c>
      <c r="D112" s="368">
        <v>7598684.8520164844</v>
      </c>
      <c r="E112" s="370">
        <v>580959.57894736843</v>
      </c>
      <c r="F112" s="372">
        <v>7017725.2730691163</v>
      </c>
      <c r="G112" s="372">
        <v>7308205.0625427999</v>
      </c>
      <c r="H112" s="370">
        <v>1382188.503498273</v>
      </c>
      <c r="I112" s="371">
        <v>1382188.503498273</v>
      </c>
      <c r="J112" s="53">
        <f t="shared" si="40"/>
        <v>0</v>
      </c>
      <c r="K112" s="53"/>
      <c r="L112" s="416">
        <f t="shared" si="43"/>
        <v>1382188.503498273</v>
      </c>
      <c r="M112" s="53">
        <f t="shared" si="44"/>
        <v>0</v>
      </c>
      <c r="N112" s="373">
        <f t="shared" si="45"/>
        <v>1382188.503498273</v>
      </c>
      <c r="O112" s="51">
        <f t="shared" si="46"/>
        <v>0</v>
      </c>
      <c r="P112" s="53">
        <f t="shared" si="47"/>
        <v>0</v>
      </c>
      <c r="Q112" s="1"/>
      <c r="R112" s="1"/>
      <c r="S112" s="1"/>
      <c r="T112" s="1"/>
      <c r="U112" s="1"/>
    </row>
    <row r="113" spans="2:21" ht="12.5">
      <c r="B113" t="str">
        <f t="shared" si="33"/>
        <v/>
      </c>
      <c r="C113" s="49">
        <f>IF(D94="","-",+C112+1)</f>
        <v>2024</v>
      </c>
      <c r="D113" s="368">
        <v>7017725.2730691163</v>
      </c>
      <c r="E113" s="370">
        <v>649307.76470588241</v>
      </c>
      <c r="F113" s="372">
        <v>6368417.5083632339</v>
      </c>
      <c r="G113" s="372">
        <v>6693071.3907161746</v>
      </c>
      <c r="H113" s="370">
        <v>1390399.4676075464</v>
      </c>
      <c r="I113" s="371">
        <v>1390399.4676075464</v>
      </c>
      <c r="J113" s="53">
        <f t="shared" si="40"/>
        <v>0</v>
      </c>
      <c r="K113" s="53"/>
      <c r="L113" s="416">
        <f t="shared" si="43"/>
        <v>1390399.4676075464</v>
      </c>
      <c r="M113" s="53">
        <f t="shared" si="44"/>
        <v>0</v>
      </c>
      <c r="N113" s="373">
        <f t="shared" si="45"/>
        <v>1390399.4676075464</v>
      </c>
      <c r="O113" s="51">
        <f t="shared" si="46"/>
        <v>0</v>
      </c>
      <c r="P113" s="53">
        <f t="shared" si="47"/>
        <v>0</v>
      </c>
      <c r="Q113" s="1"/>
      <c r="R113" s="1"/>
      <c r="S113" s="1"/>
      <c r="T113" s="1"/>
      <c r="U113" s="1"/>
    </row>
    <row r="114" spans="2:21" ht="12.5">
      <c r="B114" t="str">
        <f t="shared" si="33"/>
        <v/>
      </c>
      <c r="C114" s="49">
        <f>IF(D94="","-",+C113+1)</f>
        <v>2025</v>
      </c>
      <c r="D114" s="11">
        <f>IF(F113+SUM(E$100:E113)=D$93,F113,D$93-SUM(E$100:E113))</f>
        <v>6368417.5083632339</v>
      </c>
      <c r="E114" s="374">
        <f>IF(+J97&lt;F113,J97,D114)</f>
        <v>649307.76470588241</v>
      </c>
      <c r="F114" s="54">
        <f t="shared" ref="F114:F132" si="48">+D114-E114</f>
        <v>5719109.7436573515</v>
      </c>
      <c r="G114" s="54">
        <f t="shared" ref="G114:G131" si="49">+(F114+D114)/2</f>
        <v>6043763.6260102931</v>
      </c>
      <c r="H114" s="385">
        <f t="shared" ref="H114:H131" si="50">+J$95*G114+E114</f>
        <v>1318504.73214714</v>
      </c>
      <c r="I114" s="404">
        <f t="shared" ref="I114:I131" si="51">+J$96*G114+E114</f>
        <v>1318504.73214714</v>
      </c>
      <c r="J114" s="53">
        <f t="shared" si="40"/>
        <v>0</v>
      </c>
      <c r="K114" s="53"/>
      <c r="L114" s="112"/>
      <c r="M114" s="53">
        <f t="shared" si="35"/>
        <v>0</v>
      </c>
      <c r="N114" s="112"/>
      <c r="O114" s="53">
        <f t="shared" si="37"/>
        <v>0</v>
      </c>
      <c r="P114" s="53">
        <f t="shared" si="38"/>
        <v>0</v>
      </c>
      <c r="Q114" s="1"/>
      <c r="R114" s="1"/>
      <c r="S114" s="1"/>
      <c r="T114" s="1"/>
      <c r="U114" s="1"/>
    </row>
    <row r="115" spans="2:21" ht="12.5">
      <c r="B115" t="str">
        <f t="shared" si="33"/>
        <v/>
      </c>
      <c r="C115" s="49">
        <f>IF(D94="","-",+C114+1)</f>
        <v>2026</v>
      </c>
      <c r="D115" s="11">
        <f>IF(F114+SUM(E$100:E114)=D$93,F114,D$93-SUM(E$100:E114))</f>
        <v>5719109.7436573515</v>
      </c>
      <c r="E115" s="374">
        <f>IF(+J97&lt;F114,J97,D115)</f>
        <v>649307.76470588241</v>
      </c>
      <c r="F115" s="54">
        <f t="shared" si="48"/>
        <v>5069801.9789514691</v>
      </c>
      <c r="G115" s="54">
        <f t="shared" si="49"/>
        <v>5394455.8613044098</v>
      </c>
      <c r="H115" s="385">
        <f t="shared" si="50"/>
        <v>1246609.9966867331</v>
      </c>
      <c r="I115" s="404">
        <f t="shared" si="51"/>
        <v>1246609.9966867331</v>
      </c>
      <c r="J115" s="53">
        <f t="shared" si="40"/>
        <v>0</v>
      </c>
      <c r="K115" s="53"/>
      <c r="L115" s="112"/>
      <c r="M115" s="53">
        <f t="shared" si="35"/>
        <v>0</v>
      </c>
      <c r="N115" s="112"/>
      <c r="O115" s="53">
        <f t="shared" si="37"/>
        <v>0</v>
      </c>
      <c r="P115" s="53">
        <f t="shared" si="38"/>
        <v>0</v>
      </c>
      <c r="Q115" s="1"/>
      <c r="R115" s="1"/>
      <c r="S115" s="1"/>
      <c r="T115" s="1"/>
      <c r="U115" s="1"/>
    </row>
    <row r="116" spans="2:21" ht="12.5">
      <c r="B116" t="str">
        <f t="shared" si="33"/>
        <v/>
      </c>
      <c r="C116" s="49">
        <f>IF(D94="","-",+C115+1)</f>
        <v>2027</v>
      </c>
      <c r="D116" s="11">
        <f>IF(F115+SUM(E$100:E115)=D$93,F115,D$93-SUM(E$100:E115))</f>
        <v>5069801.9789514691</v>
      </c>
      <c r="E116" s="374">
        <f>IF(+J97&lt;F115,J97,D116)</f>
        <v>649307.76470588241</v>
      </c>
      <c r="F116" s="54">
        <f t="shared" si="48"/>
        <v>4420494.2142455867</v>
      </c>
      <c r="G116" s="54">
        <f t="shared" si="49"/>
        <v>4745148.0965985283</v>
      </c>
      <c r="H116" s="385">
        <f t="shared" si="50"/>
        <v>1174715.2612263267</v>
      </c>
      <c r="I116" s="404">
        <f t="shared" si="51"/>
        <v>1174715.2612263267</v>
      </c>
      <c r="J116" s="53">
        <f t="shared" si="40"/>
        <v>0</v>
      </c>
      <c r="K116" s="53"/>
      <c r="L116" s="112"/>
      <c r="M116" s="53">
        <f t="shared" si="35"/>
        <v>0</v>
      </c>
      <c r="N116" s="112"/>
      <c r="O116" s="53">
        <f t="shared" si="37"/>
        <v>0</v>
      </c>
      <c r="P116" s="53">
        <f t="shared" si="38"/>
        <v>0</v>
      </c>
      <c r="Q116" s="1"/>
      <c r="R116" s="1"/>
      <c r="S116" s="1"/>
      <c r="T116" s="1"/>
      <c r="U116" s="1"/>
    </row>
    <row r="117" spans="2:21" ht="12.5">
      <c r="B117" t="str">
        <f t="shared" si="33"/>
        <v/>
      </c>
      <c r="C117" s="49">
        <f>IF(D94="","-",+C116+1)</f>
        <v>2028</v>
      </c>
      <c r="D117" s="11">
        <f>IF(F116+SUM(E$100:E116)=D$93,F116,D$93-SUM(E$100:E116))</f>
        <v>4420494.2142455867</v>
      </c>
      <c r="E117" s="374">
        <f>IF(+J97&lt;F116,J97,D117)</f>
        <v>649307.76470588241</v>
      </c>
      <c r="F117" s="54">
        <f t="shared" si="48"/>
        <v>3771186.4495397042</v>
      </c>
      <c r="G117" s="54">
        <f t="shared" si="49"/>
        <v>4095840.3318926455</v>
      </c>
      <c r="H117" s="385">
        <f t="shared" si="50"/>
        <v>1102820.5257659198</v>
      </c>
      <c r="I117" s="404">
        <f t="shared" si="51"/>
        <v>1102820.5257659198</v>
      </c>
      <c r="J117" s="53">
        <f t="shared" si="40"/>
        <v>0</v>
      </c>
      <c r="K117" s="53"/>
      <c r="L117" s="112"/>
      <c r="M117" s="53">
        <f t="shared" si="35"/>
        <v>0</v>
      </c>
      <c r="N117" s="112"/>
      <c r="O117" s="53">
        <f t="shared" si="37"/>
        <v>0</v>
      </c>
      <c r="P117" s="53">
        <f t="shared" si="38"/>
        <v>0</v>
      </c>
      <c r="Q117" s="1"/>
      <c r="R117" s="1"/>
      <c r="S117" s="1"/>
      <c r="T117" s="1"/>
      <c r="U117" s="1"/>
    </row>
    <row r="118" spans="2:21" ht="12.5">
      <c r="B118" t="str">
        <f t="shared" si="33"/>
        <v/>
      </c>
      <c r="C118" s="49">
        <f>IF(D94="","-",+C117+1)</f>
        <v>2029</v>
      </c>
      <c r="D118" s="11">
        <f>IF(F117+SUM(E$100:E117)=D$93,F117,D$93-SUM(E$100:E117))</f>
        <v>3771186.4495397042</v>
      </c>
      <c r="E118" s="374">
        <f>IF(+J97&lt;F117,J97,D118)</f>
        <v>649307.76470588241</v>
      </c>
      <c r="F118" s="54">
        <f t="shared" si="48"/>
        <v>3121878.6848338218</v>
      </c>
      <c r="G118" s="54">
        <f t="shared" si="49"/>
        <v>3446532.567186763</v>
      </c>
      <c r="H118" s="385">
        <f t="shared" si="50"/>
        <v>1030925.7903055132</v>
      </c>
      <c r="I118" s="404">
        <f t="shared" si="51"/>
        <v>1030925.7903055132</v>
      </c>
      <c r="J118" s="53">
        <f t="shared" si="40"/>
        <v>0</v>
      </c>
      <c r="K118" s="53"/>
      <c r="L118" s="112"/>
      <c r="M118" s="53">
        <f t="shared" si="35"/>
        <v>0</v>
      </c>
      <c r="N118" s="112"/>
      <c r="O118" s="53">
        <f t="shared" si="37"/>
        <v>0</v>
      </c>
      <c r="P118" s="53">
        <f t="shared" si="38"/>
        <v>0</v>
      </c>
      <c r="Q118" s="1"/>
      <c r="R118" s="1"/>
      <c r="S118" s="1"/>
      <c r="T118" s="1"/>
      <c r="U118" s="1"/>
    </row>
    <row r="119" spans="2:21" ht="12.5">
      <c r="B119" t="str">
        <f t="shared" si="33"/>
        <v/>
      </c>
      <c r="C119" s="49">
        <f>IF(D94="","-",+C118+1)</f>
        <v>2030</v>
      </c>
      <c r="D119" s="11">
        <f>IF(F118+SUM(E$100:E118)=D$93,F118,D$93-SUM(E$100:E118))</f>
        <v>3121878.6848338218</v>
      </c>
      <c r="E119" s="374">
        <f>IF(+J97&lt;F118,J97,D119)</f>
        <v>649307.76470588241</v>
      </c>
      <c r="F119" s="54">
        <f t="shared" si="48"/>
        <v>2472570.9201279394</v>
      </c>
      <c r="G119" s="54">
        <f t="shared" si="49"/>
        <v>2797224.8024808806</v>
      </c>
      <c r="H119" s="385">
        <f t="shared" si="50"/>
        <v>959031.05484510656</v>
      </c>
      <c r="I119" s="404">
        <f t="shared" si="51"/>
        <v>959031.05484510656</v>
      </c>
      <c r="J119" s="53">
        <f t="shared" si="40"/>
        <v>0</v>
      </c>
      <c r="K119" s="53"/>
      <c r="L119" s="112"/>
      <c r="M119" s="53">
        <f t="shared" si="35"/>
        <v>0</v>
      </c>
      <c r="N119" s="112"/>
      <c r="O119" s="53">
        <f t="shared" si="37"/>
        <v>0</v>
      </c>
      <c r="P119" s="53">
        <f t="shared" si="38"/>
        <v>0</v>
      </c>
      <c r="Q119" s="1"/>
      <c r="R119" s="1"/>
      <c r="S119" s="1"/>
      <c r="T119" s="1"/>
      <c r="U119" s="1"/>
    </row>
    <row r="120" spans="2:21" ht="12.5">
      <c r="B120" t="str">
        <f t="shared" si="33"/>
        <v/>
      </c>
      <c r="C120" s="49">
        <f>IF(D94="","-",+C119+1)</f>
        <v>2031</v>
      </c>
      <c r="D120" s="11">
        <f>IF(F119+SUM(E$100:E119)=D$93,F119,D$93-SUM(E$100:E119))</f>
        <v>2472570.9201279394</v>
      </c>
      <c r="E120" s="374">
        <f>IF(+J97&lt;F119,J97,D120)</f>
        <v>649307.76470588241</v>
      </c>
      <c r="F120" s="54">
        <f t="shared" si="48"/>
        <v>1823263.155422057</v>
      </c>
      <c r="G120" s="54">
        <f t="shared" si="49"/>
        <v>2147917.0377749982</v>
      </c>
      <c r="H120" s="385">
        <f t="shared" si="50"/>
        <v>887136.31938469992</v>
      </c>
      <c r="I120" s="404">
        <f t="shared" si="51"/>
        <v>887136.31938469992</v>
      </c>
      <c r="J120" s="53">
        <f t="shared" si="40"/>
        <v>0</v>
      </c>
      <c r="K120" s="53"/>
      <c r="L120" s="112"/>
      <c r="M120" s="53">
        <f t="shared" si="35"/>
        <v>0</v>
      </c>
      <c r="N120" s="112"/>
      <c r="O120" s="53">
        <f t="shared" si="37"/>
        <v>0</v>
      </c>
      <c r="P120" s="53">
        <f t="shared" si="38"/>
        <v>0</v>
      </c>
      <c r="Q120" s="1"/>
      <c r="R120" s="1"/>
      <c r="S120" s="1"/>
      <c r="T120" s="1"/>
      <c r="U120" s="1"/>
    </row>
    <row r="121" spans="2:21" ht="12.5">
      <c r="B121" t="str">
        <f t="shared" si="33"/>
        <v/>
      </c>
      <c r="C121" s="49">
        <f>IF(D94="","-",+C120+1)</f>
        <v>2032</v>
      </c>
      <c r="D121" s="11">
        <f>IF(F120+SUM(E$100:E120)=D$93,F120,D$93-SUM(E$100:E120))</f>
        <v>1823263.155422057</v>
      </c>
      <c r="E121" s="374">
        <f>IF(+J97&lt;F120,J97,D121)</f>
        <v>649307.76470588241</v>
      </c>
      <c r="F121" s="54">
        <f t="shared" si="48"/>
        <v>1173955.3907161746</v>
      </c>
      <c r="G121" s="54">
        <f t="shared" si="49"/>
        <v>1498609.2730691158</v>
      </c>
      <c r="H121" s="385">
        <f t="shared" si="50"/>
        <v>815241.58392429329</v>
      </c>
      <c r="I121" s="404">
        <f t="shared" si="51"/>
        <v>815241.58392429329</v>
      </c>
      <c r="J121" s="53">
        <f t="shared" si="40"/>
        <v>0</v>
      </c>
      <c r="K121" s="53"/>
      <c r="L121" s="112"/>
      <c r="M121" s="53">
        <f t="shared" si="35"/>
        <v>0</v>
      </c>
      <c r="N121" s="112"/>
      <c r="O121" s="53">
        <f t="shared" si="37"/>
        <v>0</v>
      </c>
      <c r="P121" s="53">
        <f t="shared" si="38"/>
        <v>0</v>
      </c>
      <c r="Q121" s="1"/>
      <c r="R121" s="1"/>
      <c r="S121" s="1"/>
      <c r="T121" s="1"/>
      <c r="U121" s="1"/>
    </row>
    <row r="122" spans="2:21" ht="12.5">
      <c r="B122" t="str">
        <f t="shared" si="33"/>
        <v/>
      </c>
      <c r="C122" s="49">
        <f>IF(D94="","-",+C121+1)</f>
        <v>2033</v>
      </c>
      <c r="D122" s="11">
        <f>IF(F121+SUM(E$100:E121)=D$93,F121,D$93-SUM(E$100:E121))</f>
        <v>1173955.3907161746</v>
      </c>
      <c r="E122" s="374">
        <f>IF(+J97&lt;F121,J97,D122)</f>
        <v>649307.76470588241</v>
      </c>
      <c r="F122" s="54">
        <f t="shared" si="48"/>
        <v>524647.62601029221</v>
      </c>
      <c r="G122" s="54">
        <f t="shared" si="49"/>
        <v>849301.50836323341</v>
      </c>
      <c r="H122" s="385">
        <f t="shared" si="50"/>
        <v>743346.84846388665</v>
      </c>
      <c r="I122" s="404">
        <f t="shared" si="51"/>
        <v>743346.84846388665</v>
      </c>
      <c r="J122" s="53">
        <f t="shared" si="40"/>
        <v>0</v>
      </c>
      <c r="K122" s="53"/>
      <c r="L122" s="112"/>
      <c r="M122" s="53">
        <f t="shared" si="35"/>
        <v>0</v>
      </c>
      <c r="N122" s="112"/>
      <c r="O122" s="53">
        <f t="shared" si="37"/>
        <v>0</v>
      </c>
      <c r="P122" s="53">
        <f t="shared" si="38"/>
        <v>0</v>
      </c>
      <c r="Q122" s="1"/>
      <c r="R122" s="1"/>
      <c r="S122" s="1"/>
      <c r="T122" s="1"/>
      <c r="U122" s="1"/>
    </row>
    <row r="123" spans="2:21" ht="12.5">
      <c r="B123" t="str">
        <f t="shared" si="33"/>
        <v/>
      </c>
      <c r="C123" s="49">
        <f>IF(D94="","-",+C122+1)</f>
        <v>2034</v>
      </c>
      <c r="D123" s="11">
        <f>IF(F122+SUM(E$100:E122)=D$93,F122,D$93-SUM(E$100:E122))</f>
        <v>524647.62601029221</v>
      </c>
      <c r="E123" s="374">
        <f>IF(+J97&lt;F122,J97,D123)</f>
        <v>524647.62601029221</v>
      </c>
      <c r="F123" s="54">
        <f t="shared" si="48"/>
        <v>0</v>
      </c>
      <c r="G123" s="54">
        <f t="shared" si="49"/>
        <v>262323.8130051461</v>
      </c>
      <c r="H123" s="385">
        <f t="shared" si="50"/>
        <v>553693.48402419267</v>
      </c>
      <c r="I123" s="404">
        <f t="shared" si="51"/>
        <v>553693.48402419267</v>
      </c>
      <c r="J123" s="53">
        <f t="shared" si="40"/>
        <v>0</v>
      </c>
      <c r="K123" s="53"/>
      <c r="L123" s="112"/>
      <c r="M123" s="53">
        <f t="shared" si="35"/>
        <v>0</v>
      </c>
      <c r="N123" s="112"/>
      <c r="O123" s="53">
        <f t="shared" si="37"/>
        <v>0</v>
      </c>
      <c r="P123" s="53">
        <f t="shared" si="38"/>
        <v>0</v>
      </c>
      <c r="Q123" s="1"/>
      <c r="R123" s="1"/>
      <c r="S123" s="1"/>
      <c r="T123" s="1"/>
      <c r="U123" s="1"/>
    </row>
    <row r="124" spans="2:21" ht="12.5">
      <c r="B124" t="str">
        <f t="shared" si="33"/>
        <v/>
      </c>
      <c r="C124" s="49">
        <f>IF(D94="","-",+C123+1)</f>
        <v>2035</v>
      </c>
      <c r="D124" s="11">
        <f>IF(F123+SUM(E$100:E123)=D$93,F123,D$93-SUM(E$100:E123))</f>
        <v>0</v>
      </c>
      <c r="E124" s="374">
        <f>IF(+J97&lt;F123,J97,D124)</f>
        <v>0</v>
      </c>
      <c r="F124" s="54">
        <f t="shared" si="48"/>
        <v>0</v>
      </c>
      <c r="G124" s="54">
        <f t="shared" si="49"/>
        <v>0</v>
      </c>
      <c r="H124" s="385">
        <f t="shared" si="50"/>
        <v>0</v>
      </c>
      <c r="I124" s="404">
        <f t="shared" si="51"/>
        <v>0</v>
      </c>
      <c r="J124" s="53">
        <f t="shared" si="40"/>
        <v>0</v>
      </c>
      <c r="K124" s="53"/>
      <c r="L124" s="112"/>
      <c r="M124" s="53">
        <f t="shared" si="35"/>
        <v>0</v>
      </c>
      <c r="N124" s="112"/>
      <c r="O124" s="53">
        <f t="shared" si="37"/>
        <v>0</v>
      </c>
      <c r="P124" s="53">
        <f t="shared" si="38"/>
        <v>0</v>
      </c>
      <c r="Q124" s="1"/>
      <c r="R124" s="1"/>
      <c r="S124" s="1"/>
      <c r="T124" s="1"/>
      <c r="U124" s="1"/>
    </row>
    <row r="125" spans="2:21" ht="12.5">
      <c r="B125" t="str">
        <f t="shared" si="33"/>
        <v/>
      </c>
      <c r="C125" s="49">
        <f>IF(D94="","-",+C124+1)</f>
        <v>2036</v>
      </c>
      <c r="D125" s="11">
        <f>IF(F124+SUM(E$100:E124)=D$93,F124,D$93-SUM(E$100:E124))</f>
        <v>0</v>
      </c>
      <c r="E125" s="374">
        <f>IF(+J97&lt;F124,J97,D125)</f>
        <v>0</v>
      </c>
      <c r="F125" s="54">
        <f t="shared" si="48"/>
        <v>0</v>
      </c>
      <c r="G125" s="54">
        <f t="shared" si="49"/>
        <v>0</v>
      </c>
      <c r="H125" s="385">
        <f t="shared" si="50"/>
        <v>0</v>
      </c>
      <c r="I125" s="404">
        <f t="shared" si="51"/>
        <v>0</v>
      </c>
      <c r="J125" s="53">
        <f t="shared" si="40"/>
        <v>0</v>
      </c>
      <c r="K125" s="53"/>
      <c r="L125" s="112"/>
      <c r="M125" s="53">
        <f t="shared" si="35"/>
        <v>0</v>
      </c>
      <c r="N125" s="112"/>
      <c r="O125" s="53">
        <f t="shared" si="37"/>
        <v>0</v>
      </c>
      <c r="P125" s="53">
        <f t="shared" si="38"/>
        <v>0</v>
      </c>
      <c r="Q125" s="1"/>
      <c r="R125" s="1"/>
      <c r="S125" s="1"/>
      <c r="T125" s="1"/>
      <c r="U125" s="1"/>
    </row>
    <row r="126" spans="2:21" ht="12.5">
      <c r="B126" t="str">
        <f t="shared" si="33"/>
        <v/>
      </c>
      <c r="C126" s="49">
        <f>IF(D94="","-",+C125+1)</f>
        <v>2037</v>
      </c>
      <c r="D126" s="11">
        <f>IF(F125+SUM(E$100:E125)=D$93,F125,D$93-SUM(E$100:E125))</f>
        <v>0</v>
      </c>
      <c r="E126" s="374">
        <f>IF(+J97&lt;F125,J97,D126)</f>
        <v>0</v>
      </c>
      <c r="F126" s="54">
        <f t="shared" si="48"/>
        <v>0</v>
      </c>
      <c r="G126" s="54">
        <f t="shared" si="49"/>
        <v>0</v>
      </c>
      <c r="H126" s="385">
        <f t="shared" si="50"/>
        <v>0</v>
      </c>
      <c r="I126" s="404">
        <f t="shared" si="51"/>
        <v>0</v>
      </c>
      <c r="J126" s="53">
        <f t="shared" si="40"/>
        <v>0</v>
      </c>
      <c r="K126" s="53"/>
      <c r="L126" s="112"/>
      <c r="M126" s="53">
        <f t="shared" si="35"/>
        <v>0</v>
      </c>
      <c r="N126" s="112"/>
      <c r="O126" s="53">
        <f t="shared" si="37"/>
        <v>0</v>
      </c>
      <c r="P126" s="53">
        <f t="shared" si="38"/>
        <v>0</v>
      </c>
      <c r="Q126" s="1"/>
      <c r="R126" s="1"/>
      <c r="S126" s="1"/>
      <c r="T126" s="1"/>
      <c r="U126" s="1"/>
    </row>
    <row r="127" spans="2:21" ht="12.5">
      <c r="B127" t="str">
        <f t="shared" si="33"/>
        <v/>
      </c>
      <c r="C127" s="49">
        <f>IF(D94="","-",+C126+1)</f>
        <v>2038</v>
      </c>
      <c r="D127" s="11">
        <f>IF(F126+SUM(E$100:E126)=D$93,F126,D$93-SUM(E$100:E126))</f>
        <v>0</v>
      </c>
      <c r="E127" s="374">
        <f>IF(+J97&lt;F126,J97,D127)</f>
        <v>0</v>
      </c>
      <c r="F127" s="54">
        <f t="shared" si="48"/>
        <v>0</v>
      </c>
      <c r="G127" s="54">
        <f t="shared" si="49"/>
        <v>0</v>
      </c>
      <c r="H127" s="385">
        <f t="shared" si="50"/>
        <v>0</v>
      </c>
      <c r="I127" s="404">
        <f t="shared" si="51"/>
        <v>0</v>
      </c>
      <c r="J127" s="53">
        <f t="shared" si="40"/>
        <v>0</v>
      </c>
      <c r="K127" s="53"/>
      <c r="L127" s="112"/>
      <c r="M127" s="53">
        <f t="shared" si="35"/>
        <v>0</v>
      </c>
      <c r="N127" s="112"/>
      <c r="O127" s="53">
        <f t="shared" si="37"/>
        <v>0</v>
      </c>
      <c r="P127" s="53">
        <f t="shared" si="38"/>
        <v>0</v>
      </c>
      <c r="Q127" s="1"/>
      <c r="R127" s="1"/>
      <c r="S127" s="1"/>
      <c r="T127" s="1"/>
      <c r="U127" s="1"/>
    </row>
    <row r="128" spans="2:21" ht="12.5">
      <c r="B128" t="str">
        <f t="shared" si="33"/>
        <v/>
      </c>
      <c r="C128" s="49">
        <f>IF(D94="","-",+C127+1)</f>
        <v>2039</v>
      </c>
      <c r="D128" s="11">
        <f>IF(F127+SUM(E$100:E127)=D$93,F127,D$93-SUM(E$100:E127))</f>
        <v>0</v>
      </c>
      <c r="E128" s="374">
        <f>IF(+J97&lt;F127,J97,D128)</f>
        <v>0</v>
      </c>
      <c r="F128" s="54">
        <f t="shared" si="48"/>
        <v>0</v>
      </c>
      <c r="G128" s="54">
        <f t="shared" si="49"/>
        <v>0</v>
      </c>
      <c r="H128" s="385">
        <f t="shared" si="50"/>
        <v>0</v>
      </c>
      <c r="I128" s="404">
        <f t="shared" si="51"/>
        <v>0</v>
      </c>
      <c r="J128" s="53">
        <f t="shared" si="40"/>
        <v>0</v>
      </c>
      <c r="K128" s="53"/>
      <c r="L128" s="112"/>
      <c r="M128" s="53">
        <f t="shared" si="35"/>
        <v>0</v>
      </c>
      <c r="N128" s="112"/>
      <c r="O128" s="53">
        <f t="shared" si="37"/>
        <v>0</v>
      </c>
      <c r="P128" s="53">
        <f t="shared" si="38"/>
        <v>0</v>
      </c>
      <c r="Q128" s="1"/>
      <c r="R128" s="1"/>
      <c r="S128" s="1"/>
      <c r="T128" s="1"/>
      <c r="U128" s="1"/>
    </row>
    <row r="129" spans="2:21" ht="12.5">
      <c r="B129" t="str">
        <f t="shared" si="33"/>
        <v/>
      </c>
      <c r="C129" s="49">
        <f>IF(D94="","-",+C128+1)</f>
        <v>2040</v>
      </c>
      <c r="D129" s="11">
        <f>IF(F128+SUM(E$100:E128)=D$93,F128,D$93-SUM(E$100:E128))</f>
        <v>0</v>
      </c>
      <c r="E129" s="374">
        <f>IF(+J97&lt;F128,J97,D129)</f>
        <v>0</v>
      </c>
      <c r="F129" s="54">
        <f t="shared" si="48"/>
        <v>0</v>
      </c>
      <c r="G129" s="54">
        <f t="shared" si="49"/>
        <v>0</v>
      </c>
      <c r="H129" s="385">
        <f t="shared" si="50"/>
        <v>0</v>
      </c>
      <c r="I129" s="404">
        <f t="shared" si="51"/>
        <v>0</v>
      </c>
      <c r="J129" s="53">
        <f t="shared" si="40"/>
        <v>0</v>
      </c>
      <c r="K129" s="53"/>
      <c r="L129" s="112"/>
      <c r="M129" s="53">
        <f t="shared" si="35"/>
        <v>0</v>
      </c>
      <c r="N129" s="112"/>
      <c r="O129" s="53">
        <f t="shared" si="37"/>
        <v>0</v>
      </c>
      <c r="P129" s="53">
        <f t="shared" si="38"/>
        <v>0</v>
      </c>
      <c r="Q129" s="1"/>
      <c r="R129" s="1"/>
      <c r="S129" s="1"/>
      <c r="T129" s="1"/>
      <c r="U129" s="1"/>
    </row>
    <row r="130" spans="2:21" ht="12.5">
      <c r="B130" t="str">
        <f t="shared" si="33"/>
        <v/>
      </c>
      <c r="C130" s="49">
        <f>IF(D94="","-",+C129+1)</f>
        <v>2041</v>
      </c>
      <c r="D130" s="11">
        <f>IF(F129+SUM(E$100:E129)=D$93,F129,D$93-SUM(E$100:E129))</f>
        <v>0</v>
      </c>
      <c r="E130" s="374">
        <f>IF(+J97&lt;F129,J97,D130)</f>
        <v>0</v>
      </c>
      <c r="F130" s="54">
        <f t="shared" si="48"/>
        <v>0</v>
      </c>
      <c r="G130" s="54">
        <f t="shared" si="49"/>
        <v>0</v>
      </c>
      <c r="H130" s="385">
        <f t="shared" si="50"/>
        <v>0</v>
      </c>
      <c r="I130" s="404">
        <f t="shared" si="51"/>
        <v>0</v>
      </c>
      <c r="J130" s="53">
        <f t="shared" si="40"/>
        <v>0</v>
      </c>
      <c r="K130" s="53"/>
      <c r="L130" s="112"/>
      <c r="M130" s="53">
        <f t="shared" si="35"/>
        <v>0</v>
      </c>
      <c r="N130" s="112"/>
      <c r="O130" s="53">
        <f t="shared" si="37"/>
        <v>0</v>
      </c>
      <c r="P130" s="53">
        <f t="shared" si="38"/>
        <v>0</v>
      </c>
      <c r="Q130" s="1"/>
      <c r="R130" s="1"/>
      <c r="S130" s="1"/>
      <c r="T130" s="1"/>
      <c r="U130" s="1"/>
    </row>
    <row r="131" spans="2:21" ht="12.5">
      <c r="B131" t="str">
        <f t="shared" si="33"/>
        <v/>
      </c>
      <c r="C131" s="49">
        <f>IF(D94="","-",+C130+1)</f>
        <v>2042</v>
      </c>
      <c r="D131" s="11">
        <f>IF(F130+SUM(E$100:E130)=D$93,F130,D$93-SUM(E$100:E130))</f>
        <v>0</v>
      </c>
      <c r="E131" s="374">
        <f>IF(+J97&lt;F130,J97,D131)</f>
        <v>0</v>
      </c>
      <c r="F131" s="54">
        <f t="shared" si="48"/>
        <v>0</v>
      </c>
      <c r="G131" s="54">
        <f t="shared" si="49"/>
        <v>0</v>
      </c>
      <c r="H131" s="385">
        <f t="shared" si="50"/>
        <v>0</v>
      </c>
      <c r="I131" s="404">
        <f t="shared" si="51"/>
        <v>0</v>
      </c>
      <c r="J131" s="53">
        <f t="shared" si="40"/>
        <v>0</v>
      </c>
      <c r="K131" s="53"/>
      <c r="L131" s="112"/>
      <c r="M131" s="53">
        <f t="shared" si="35"/>
        <v>0</v>
      </c>
      <c r="N131" s="112"/>
      <c r="O131" s="53">
        <f t="shared" si="37"/>
        <v>0</v>
      </c>
      <c r="P131" s="53">
        <f t="shared" si="38"/>
        <v>0</v>
      </c>
      <c r="Q131" s="1"/>
      <c r="R131" s="1"/>
      <c r="S131" s="1"/>
      <c r="T131" s="1"/>
      <c r="U131" s="1"/>
    </row>
    <row r="132" spans="2:21" ht="12.5">
      <c r="B132" t="str">
        <f t="shared" ref="B132:B155" si="52">IF(D132=F131,"","IU")</f>
        <v/>
      </c>
      <c r="C132" s="49">
        <f>IF(D94="","-",+C131+1)</f>
        <v>2043</v>
      </c>
      <c r="D132" s="11">
        <f>IF(F131+SUM(E$100:E131)=D$93,F131,D$93-SUM(E$100:E131))</f>
        <v>0</v>
      </c>
      <c r="E132" s="374">
        <f>IF(+J97&lt;F131,J97,D132)</f>
        <v>0</v>
      </c>
      <c r="F132" s="54">
        <f t="shared" si="48"/>
        <v>0</v>
      </c>
      <c r="G132" s="54">
        <f t="shared" ref="G132:G155" si="53">+(F132+D132)/2</f>
        <v>0</v>
      </c>
      <c r="H132" s="385">
        <f t="shared" ref="H132:H155" si="54">+J$95*G132+E132</f>
        <v>0</v>
      </c>
      <c r="I132" s="404">
        <f t="shared" ref="I132:I155" si="55">+J$96*G132+E132</f>
        <v>0</v>
      </c>
      <c r="J132" s="53">
        <f t="shared" ref="J132:J155" si="56">+I132-H132</f>
        <v>0</v>
      </c>
      <c r="K132" s="53"/>
      <c r="L132" s="112"/>
      <c r="M132" s="53">
        <f t="shared" ref="M132:M155" si="57">IF(L132&lt;&gt;0,+H132-L132,0)</f>
        <v>0</v>
      </c>
      <c r="N132" s="112"/>
      <c r="O132" s="53">
        <f t="shared" ref="O132:O155" si="58">IF(N132&lt;&gt;0,+I132-N132,0)</f>
        <v>0</v>
      </c>
      <c r="P132" s="53">
        <f t="shared" ref="P132:P155" si="59">+O132-M132</f>
        <v>0</v>
      </c>
      <c r="Q132" s="1"/>
      <c r="R132" s="1"/>
      <c r="S132" s="1"/>
      <c r="T132" s="1"/>
      <c r="U132" s="1"/>
    </row>
    <row r="133" spans="2:21" ht="12.5">
      <c r="B133" t="str">
        <f t="shared" si="52"/>
        <v/>
      </c>
      <c r="C133" s="49">
        <f>IF(D94="","-",+C132+1)</f>
        <v>2044</v>
      </c>
      <c r="D133" s="11">
        <f>IF(F132+SUM(E$100:E132)=D$93,F132,D$93-SUM(E$100:E132))</f>
        <v>0</v>
      </c>
      <c r="E133" s="374">
        <f>IF(+J97&lt;F132,J97,D133)</f>
        <v>0</v>
      </c>
      <c r="F133" s="54">
        <f t="shared" ref="F133:F155" si="60">+D133-E133</f>
        <v>0</v>
      </c>
      <c r="G133" s="54">
        <f t="shared" si="53"/>
        <v>0</v>
      </c>
      <c r="H133" s="385">
        <f t="shared" si="54"/>
        <v>0</v>
      </c>
      <c r="I133" s="404">
        <f t="shared" si="55"/>
        <v>0</v>
      </c>
      <c r="J133" s="53">
        <f t="shared" si="56"/>
        <v>0</v>
      </c>
      <c r="K133" s="53"/>
      <c r="L133" s="112"/>
      <c r="M133" s="53">
        <f t="shared" si="57"/>
        <v>0</v>
      </c>
      <c r="N133" s="112"/>
      <c r="O133" s="53">
        <f t="shared" si="58"/>
        <v>0</v>
      </c>
      <c r="P133" s="53">
        <f t="shared" si="59"/>
        <v>0</v>
      </c>
      <c r="Q133" s="1"/>
      <c r="R133" s="1"/>
      <c r="S133" s="1"/>
      <c r="T133" s="1"/>
      <c r="U133" s="1"/>
    </row>
    <row r="134" spans="2:21" ht="12.5">
      <c r="B134" t="str">
        <f t="shared" si="52"/>
        <v/>
      </c>
      <c r="C134" s="49">
        <f>IF(D94="","-",+C133+1)</f>
        <v>2045</v>
      </c>
      <c r="D134" s="11">
        <f>IF(F133+SUM(E$100:E133)=D$93,F133,D$93-SUM(E$100:E133))</f>
        <v>0</v>
      </c>
      <c r="E134" s="374">
        <f>IF(+J97&lt;F133,J97,D134)</f>
        <v>0</v>
      </c>
      <c r="F134" s="54">
        <f t="shared" si="60"/>
        <v>0</v>
      </c>
      <c r="G134" s="54">
        <f t="shared" si="53"/>
        <v>0</v>
      </c>
      <c r="H134" s="385">
        <f t="shared" si="54"/>
        <v>0</v>
      </c>
      <c r="I134" s="404">
        <f t="shared" si="55"/>
        <v>0</v>
      </c>
      <c r="J134" s="53">
        <f t="shared" si="56"/>
        <v>0</v>
      </c>
      <c r="K134" s="53"/>
      <c r="L134" s="112"/>
      <c r="M134" s="53">
        <f t="shared" si="57"/>
        <v>0</v>
      </c>
      <c r="N134" s="112"/>
      <c r="O134" s="53">
        <f t="shared" si="58"/>
        <v>0</v>
      </c>
      <c r="P134" s="53">
        <f t="shared" si="59"/>
        <v>0</v>
      </c>
      <c r="Q134" s="1"/>
      <c r="R134" s="1"/>
      <c r="S134" s="1"/>
      <c r="T134" s="1"/>
      <c r="U134" s="1"/>
    </row>
    <row r="135" spans="2:21" ht="12.5">
      <c r="B135" t="str">
        <f t="shared" si="52"/>
        <v/>
      </c>
      <c r="C135" s="49">
        <f>IF(D94="","-",+C134+1)</f>
        <v>2046</v>
      </c>
      <c r="D135" s="11">
        <f>IF(F134+SUM(E$100:E134)=D$93,F134,D$93-SUM(E$100:E134))</f>
        <v>0</v>
      </c>
      <c r="E135" s="374">
        <f>IF(+J97&lt;F134,J97,D135)</f>
        <v>0</v>
      </c>
      <c r="F135" s="54">
        <f t="shared" si="60"/>
        <v>0</v>
      </c>
      <c r="G135" s="54">
        <f t="shared" si="53"/>
        <v>0</v>
      </c>
      <c r="H135" s="385">
        <f t="shared" si="54"/>
        <v>0</v>
      </c>
      <c r="I135" s="404">
        <f t="shared" si="55"/>
        <v>0</v>
      </c>
      <c r="J135" s="53">
        <f t="shared" si="56"/>
        <v>0</v>
      </c>
      <c r="K135" s="53"/>
      <c r="L135" s="112"/>
      <c r="M135" s="53">
        <f t="shared" si="57"/>
        <v>0</v>
      </c>
      <c r="N135" s="112"/>
      <c r="O135" s="53">
        <f t="shared" si="58"/>
        <v>0</v>
      </c>
      <c r="P135" s="53">
        <f t="shared" si="59"/>
        <v>0</v>
      </c>
      <c r="Q135" s="1"/>
      <c r="R135" s="1"/>
      <c r="S135" s="1"/>
      <c r="T135" s="1"/>
      <c r="U135" s="1"/>
    </row>
    <row r="136" spans="2:21" ht="12.5">
      <c r="B136" t="str">
        <f t="shared" si="52"/>
        <v/>
      </c>
      <c r="C136" s="49">
        <f>IF(D94="","-",+C135+1)</f>
        <v>2047</v>
      </c>
      <c r="D136" s="11">
        <f>IF(F135+SUM(E$100:E135)=D$93,F135,D$93-SUM(E$100:E135))</f>
        <v>0</v>
      </c>
      <c r="E136" s="374">
        <f>IF(+J97&lt;F135,J97,D136)</f>
        <v>0</v>
      </c>
      <c r="F136" s="54">
        <f t="shared" si="60"/>
        <v>0</v>
      </c>
      <c r="G136" s="54">
        <f t="shared" si="53"/>
        <v>0</v>
      </c>
      <c r="H136" s="385">
        <f t="shared" si="54"/>
        <v>0</v>
      </c>
      <c r="I136" s="404">
        <f t="shared" si="55"/>
        <v>0</v>
      </c>
      <c r="J136" s="53">
        <f t="shared" si="56"/>
        <v>0</v>
      </c>
      <c r="K136" s="53"/>
      <c r="L136" s="112"/>
      <c r="M136" s="53">
        <f t="shared" si="57"/>
        <v>0</v>
      </c>
      <c r="N136" s="112"/>
      <c r="O136" s="53">
        <f t="shared" si="58"/>
        <v>0</v>
      </c>
      <c r="P136" s="53">
        <f t="shared" si="59"/>
        <v>0</v>
      </c>
      <c r="Q136" s="1"/>
      <c r="R136" s="1"/>
      <c r="S136" s="1"/>
      <c r="T136" s="1"/>
      <c r="U136" s="1"/>
    </row>
    <row r="137" spans="2:21" ht="12.5">
      <c r="B137" t="str">
        <f t="shared" si="52"/>
        <v/>
      </c>
      <c r="C137" s="49">
        <f>IF(D94="","-",+C136+1)</f>
        <v>2048</v>
      </c>
      <c r="D137" s="11">
        <f>IF(F136+SUM(E$100:E136)=D$93,F136,D$93-SUM(E$100:E136))</f>
        <v>0</v>
      </c>
      <c r="E137" s="374">
        <f>IF(+J97&lt;F136,J97,D137)</f>
        <v>0</v>
      </c>
      <c r="F137" s="54">
        <f t="shared" si="60"/>
        <v>0</v>
      </c>
      <c r="G137" s="54">
        <f t="shared" si="53"/>
        <v>0</v>
      </c>
      <c r="H137" s="385">
        <f t="shared" si="54"/>
        <v>0</v>
      </c>
      <c r="I137" s="404">
        <f t="shared" si="55"/>
        <v>0</v>
      </c>
      <c r="J137" s="53">
        <f t="shared" si="56"/>
        <v>0</v>
      </c>
      <c r="K137" s="53"/>
      <c r="L137" s="112"/>
      <c r="M137" s="53">
        <f t="shared" si="57"/>
        <v>0</v>
      </c>
      <c r="N137" s="112"/>
      <c r="O137" s="53">
        <f t="shared" si="58"/>
        <v>0</v>
      </c>
      <c r="P137" s="53">
        <f t="shared" si="59"/>
        <v>0</v>
      </c>
      <c r="Q137" s="1"/>
      <c r="R137" s="1"/>
      <c r="S137" s="1"/>
      <c r="T137" s="1"/>
      <c r="U137" s="1"/>
    </row>
    <row r="138" spans="2:21" ht="12.5">
      <c r="B138" t="str">
        <f t="shared" si="52"/>
        <v/>
      </c>
      <c r="C138" s="49">
        <f>IF(D94="","-",+C137+1)</f>
        <v>2049</v>
      </c>
      <c r="D138" s="11">
        <f>IF(F137+SUM(E$100:E137)=D$93,F137,D$93-SUM(E$100:E137))</f>
        <v>0</v>
      </c>
      <c r="E138" s="374">
        <f>IF(+J97&lt;F137,J97,D138)</f>
        <v>0</v>
      </c>
      <c r="F138" s="54">
        <f t="shared" si="60"/>
        <v>0</v>
      </c>
      <c r="G138" s="54">
        <f t="shared" si="53"/>
        <v>0</v>
      </c>
      <c r="H138" s="385">
        <f t="shared" si="54"/>
        <v>0</v>
      </c>
      <c r="I138" s="404">
        <f t="shared" si="55"/>
        <v>0</v>
      </c>
      <c r="J138" s="53">
        <f t="shared" si="56"/>
        <v>0</v>
      </c>
      <c r="K138" s="53"/>
      <c r="L138" s="112"/>
      <c r="M138" s="53">
        <f t="shared" si="57"/>
        <v>0</v>
      </c>
      <c r="N138" s="112"/>
      <c r="O138" s="53">
        <f t="shared" si="58"/>
        <v>0</v>
      </c>
      <c r="P138" s="53">
        <f t="shared" si="59"/>
        <v>0</v>
      </c>
      <c r="Q138" s="1"/>
      <c r="R138" s="1"/>
      <c r="S138" s="1"/>
      <c r="T138" s="1"/>
      <c r="U138" s="1"/>
    </row>
    <row r="139" spans="2:21" ht="12.5">
      <c r="B139" t="str">
        <f t="shared" si="52"/>
        <v/>
      </c>
      <c r="C139" s="49">
        <f>IF(D94="","-",+C138+1)</f>
        <v>2050</v>
      </c>
      <c r="D139" s="11">
        <f>IF(F138+SUM(E$100:E138)=D$93,F138,D$93-SUM(E$100:E138))</f>
        <v>0</v>
      </c>
      <c r="E139" s="374">
        <f>IF(+J97&lt;F138,J97,D139)</f>
        <v>0</v>
      </c>
      <c r="F139" s="54">
        <f t="shared" si="60"/>
        <v>0</v>
      </c>
      <c r="G139" s="54">
        <f t="shared" si="53"/>
        <v>0</v>
      </c>
      <c r="H139" s="385">
        <f t="shared" si="54"/>
        <v>0</v>
      </c>
      <c r="I139" s="404">
        <f t="shared" si="55"/>
        <v>0</v>
      </c>
      <c r="J139" s="53">
        <f t="shared" si="56"/>
        <v>0</v>
      </c>
      <c r="K139" s="53"/>
      <c r="L139" s="112"/>
      <c r="M139" s="53">
        <f t="shared" si="57"/>
        <v>0</v>
      </c>
      <c r="N139" s="112"/>
      <c r="O139" s="53">
        <f t="shared" si="58"/>
        <v>0</v>
      </c>
      <c r="P139" s="53">
        <f t="shared" si="59"/>
        <v>0</v>
      </c>
      <c r="Q139" s="1"/>
      <c r="R139" s="1"/>
      <c r="S139" s="1"/>
      <c r="T139" s="1"/>
      <c r="U139" s="1"/>
    </row>
    <row r="140" spans="2:21" ht="12.5">
      <c r="B140" t="str">
        <f t="shared" si="52"/>
        <v/>
      </c>
      <c r="C140" s="49">
        <f>IF(D94="","-",+C139+1)</f>
        <v>2051</v>
      </c>
      <c r="D140" s="11">
        <f>IF(F139+SUM(E$100:E139)=D$93,F139,D$93-SUM(E$100:E139))</f>
        <v>0</v>
      </c>
      <c r="E140" s="374">
        <f>IF(+J97&lt;F139,J97,D140)</f>
        <v>0</v>
      </c>
      <c r="F140" s="54">
        <f t="shared" si="60"/>
        <v>0</v>
      </c>
      <c r="G140" s="54">
        <f t="shared" si="53"/>
        <v>0</v>
      </c>
      <c r="H140" s="385">
        <f t="shared" si="54"/>
        <v>0</v>
      </c>
      <c r="I140" s="404">
        <f t="shared" si="55"/>
        <v>0</v>
      </c>
      <c r="J140" s="53">
        <f t="shared" si="56"/>
        <v>0</v>
      </c>
      <c r="K140" s="53"/>
      <c r="L140" s="112"/>
      <c r="M140" s="53">
        <f t="shared" si="57"/>
        <v>0</v>
      </c>
      <c r="N140" s="112"/>
      <c r="O140" s="53">
        <f t="shared" si="58"/>
        <v>0</v>
      </c>
      <c r="P140" s="53">
        <f t="shared" si="59"/>
        <v>0</v>
      </c>
      <c r="Q140" s="1"/>
      <c r="R140" s="1"/>
      <c r="S140" s="1"/>
      <c r="T140" s="1"/>
      <c r="U140" s="1"/>
    </row>
    <row r="141" spans="2:21" ht="12.5">
      <c r="B141" t="str">
        <f t="shared" si="52"/>
        <v/>
      </c>
      <c r="C141" s="49">
        <f>IF(D94="","-",+C140+1)</f>
        <v>2052</v>
      </c>
      <c r="D141" s="11">
        <f>IF(F140+SUM(E$100:E140)=D$93,F140,D$93-SUM(E$100:E140))</f>
        <v>0</v>
      </c>
      <c r="E141" s="374">
        <f>IF(+J97&lt;F140,J97,D141)</f>
        <v>0</v>
      </c>
      <c r="F141" s="54">
        <f t="shared" si="60"/>
        <v>0</v>
      </c>
      <c r="G141" s="54">
        <f t="shared" si="53"/>
        <v>0</v>
      </c>
      <c r="H141" s="385">
        <f t="shared" si="54"/>
        <v>0</v>
      </c>
      <c r="I141" s="404">
        <f t="shared" si="55"/>
        <v>0</v>
      </c>
      <c r="J141" s="53">
        <f t="shared" si="56"/>
        <v>0</v>
      </c>
      <c r="K141" s="53"/>
      <c r="L141" s="112"/>
      <c r="M141" s="53">
        <f t="shared" si="57"/>
        <v>0</v>
      </c>
      <c r="N141" s="112"/>
      <c r="O141" s="53">
        <f t="shared" si="58"/>
        <v>0</v>
      </c>
      <c r="P141" s="53">
        <f t="shared" si="59"/>
        <v>0</v>
      </c>
      <c r="Q141" s="1"/>
      <c r="R141" s="1"/>
      <c r="S141" s="1"/>
      <c r="T141" s="1"/>
      <c r="U141" s="1"/>
    </row>
    <row r="142" spans="2:21" ht="12.5">
      <c r="B142" t="str">
        <f t="shared" si="52"/>
        <v/>
      </c>
      <c r="C142" s="49">
        <f>IF(D94="","-",+C141+1)</f>
        <v>2053</v>
      </c>
      <c r="D142" s="11">
        <f>IF(F141+SUM(E$100:E141)=D$93,F141,D$93-SUM(E$100:E141))</f>
        <v>0</v>
      </c>
      <c r="E142" s="374">
        <f>IF(+J97&lt;F141,J97,D142)</f>
        <v>0</v>
      </c>
      <c r="F142" s="54">
        <f t="shared" si="60"/>
        <v>0</v>
      </c>
      <c r="G142" s="54">
        <f t="shared" si="53"/>
        <v>0</v>
      </c>
      <c r="H142" s="385">
        <f t="shared" si="54"/>
        <v>0</v>
      </c>
      <c r="I142" s="404">
        <f t="shared" si="55"/>
        <v>0</v>
      </c>
      <c r="J142" s="53">
        <f t="shared" si="56"/>
        <v>0</v>
      </c>
      <c r="K142" s="53"/>
      <c r="L142" s="112"/>
      <c r="M142" s="53">
        <f t="shared" si="57"/>
        <v>0</v>
      </c>
      <c r="N142" s="112"/>
      <c r="O142" s="53">
        <f t="shared" si="58"/>
        <v>0</v>
      </c>
      <c r="P142" s="53">
        <f t="shared" si="59"/>
        <v>0</v>
      </c>
      <c r="Q142" s="1"/>
      <c r="R142" s="1"/>
      <c r="S142" s="1"/>
      <c r="T142" s="1"/>
      <c r="U142" s="1"/>
    </row>
    <row r="143" spans="2:21" ht="12.5">
      <c r="B143" t="str">
        <f t="shared" si="52"/>
        <v/>
      </c>
      <c r="C143" s="49">
        <f>IF(D94="","-",+C142+1)</f>
        <v>2054</v>
      </c>
      <c r="D143" s="11">
        <f>IF(F142+SUM(E$100:E142)=D$93,F142,D$93-SUM(E$100:E142))</f>
        <v>0</v>
      </c>
      <c r="E143" s="374">
        <f>IF(+J97&lt;F142,J97,D143)</f>
        <v>0</v>
      </c>
      <c r="F143" s="54">
        <f t="shared" si="60"/>
        <v>0</v>
      </c>
      <c r="G143" s="54">
        <f t="shared" si="53"/>
        <v>0</v>
      </c>
      <c r="H143" s="385">
        <f t="shared" si="54"/>
        <v>0</v>
      </c>
      <c r="I143" s="404">
        <f t="shared" si="55"/>
        <v>0</v>
      </c>
      <c r="J143" s="53">
        <f t="shared" si="56"/>
        <v>0</v>
      </c>
      <c r="K143" s="53"/>
      <c r="L143" s="112"/>
      <c r="M143" s="53">
        <f t="shared" si="57"/>
        <v>0</v>
      </c>
      <c r="N143" s="112"/>
      <c r="O143" s="53">
        <f t="shared" si="58"/>
        <v>0</v>
      </c>
      <c r="P143" s="53">
        <f t="shared" si="59"/>
        <v>0</v>
      </c>
      <c r="Q143" s="1"/>
      <c r="R143" s="1"/>
      <c r="S143" s="1"/>
      <c r="T143" s="1"/>
      <c r="U143" s="1"/>
    </row>
    <row r="144" spans="2:21" ht="12.5">
      <c r="B144" t="str">
        <f t="shared" si="52"/>
        <v/>
      </c>
      <c r="C144" s="49">
        <f>IF(D94="","-",+C143+1)</f>
        <v>2055</v>
      </c>
      <c r="D144" s="11">
        <f>IF(F143+SUM(E$100:E143)=D$93,F143,D$93-SUM(E$100:E143))</f>
        <v>0</v>
      </c>
      <c r="E144" s="374">
        <f>IF(+J97&lt;F143,J97,D144)</f>
        <v>0</v>
      </c>
      <c r="F144" s="54">
        <f t="shared" si="60"/>
        <v>0</v>
      </c>
      <c r="G144" s="54">
        <f t="shared" si="53"/>
        <v>0</v>
      </c>
      <c r="H144" s="385">
        <f t="shared" si="54"/>
        <v>0</v>
      </c>
      <c r="I144" s="404">
        <f t="shared" si="55"/>
        <v>0</v>
      </c>
      <c r="J144" s="53">
        <f t="shared" si="56"/>
        <v>0</v>
      </c>
      <c r="K144" s="53"/>
      <c r="L144" s="112"/>
      <c r="M144" s="53">
        <f t="shared" si="57"/>
        <v>0</v>
      </c>
      <c r="N144" s="112"/>
      <c r="O144" s="53">
        <f t="shared" si="58"/>
        <v>0</v>
      </c>
      <c r="P144" s="53">
        <f t="shared" si="59"/>
        <v>0</v>
      </c>
      <c r="Q144" s="1"/>
      <c r="R144" s="1"/>
      <c r="S144" s="1"/>
      <c r="T144" s="1"/>
      <c r="U144" s="1"/>
    </row>
    <row r="145" spans="2:21" ht="12.5">
      <c r="B145" t="str">
        <f t="shared" si="52"/>
        <v/>
      </c>
      <c r="C145" s="49">
        <f>IF(D94="","-",+C144+1)</f>
        <v>2056</v>
      </c>
      <c r="D145" s="11">
        <f>IF(F144+SUM(E$100:E144)=D$93,F144,D$93-SUM(E$100:E144))</f>
        <v>0</v>
      </c>
      <c r="E145" s="374">
        <f>IF(+J97&lt;F144,J97,D145)</f>
        <v>0</v>
      </c>
      <c r="F145" s="54">
        <f t="shared" si="60"/>
        <v>0</v>
      </c>
      <c r="G145" s="54">
        <f t="shared" si="53"/>
        <v>0</v>
      </c>
      <c r="H145" s="385">
        <f t="shared" si="54"/>
        <v>0</v>
      </c>
      <c r="I145" s="404">
        <f t="shared" si="55"/>
        <v>0</v>
      </c>
      <c r="J145" s="53">
        <f t="shared" si="56"/>
        <v>0</v>
      </c>
      <c r="K145" s="53"/>
      <c r="L145" s="112"/>
      <c r="M145" s="53">
        <f t="shared" si="57"/>
        <v>0</v>
      </c>
      <c r="N145" s="112"/>
      <c r="O145" s="53">
        <f t="shared" si="58"/>
        <v>0</v>
      </c>
      <c r="P145" s="53">
        <f t="shared" si="59"/>
        <v>0</v>
      </c>
      <c r="Q145" s="1"/>
      <c r="R145" s="1"/>
      <c r="S145" s="1"/>
      <c r="T145" s="1"/>
      <c r="U145" s="1"/>
    </row>
    <row r="146" spans="2:21" ht="12.5">
      <c r="B146" t="str">
        <f t="shared" si="52"/>
        <v/>
      </c>
      <c r="C146" s="49">
        <f>IF(D94="","-",+C145+1)</f>
        <v>2057</v>
      </c>
      <c r="D146" s="11">
        <f>IF(F145+SUM(E$100:E145)=D$93,F145,D$93-SUM(E$100:E145))</f>
        <v>0</v>
      </c>
      <c r="E146" s="374">
        <f>IF(+J97&lt;F145,J97,D146)</f>
        <v>0</v>
      </c>
      <c r="F146" s="54">
        <f t="shared" si="60"/>
        <v>0</v>
      </c>
      <c r="G146" s="54">
        <f t="shared" si="53"/>
        <v>0</v>
      </c>
      <c r="H146" s="385">
        <f t="shared" si="54"/>
        <v>0</v>
      </c>
      <c r="I146" s="404">
        <f t="shared" si="55"/>
        <v>0</v>
      </c>
      <c r="J146" s="53">
        <f t="shared" si="56"/>
        <v>0</v>
      </c>
      <c r="K146" s="53"/>
      <c r="L146" s="112"/>
      <c r="M146" s="53">
        <f t="shared" si="57"/>
        <v>0</v>
      </c>
      <c r="N146" s="112"/>
      <c r="O146" s="53">
        <f t="shared" si="58"/>
        <v>0</v>
      </c>
      <c r="P146" s="53">
        <f t="shared" si="59"/>
        <v>0</v>
      </c>
      <c r="Q146" s="1"/>
      <c r="R146" s="1"/>
      <c r="S146" s="1"/>
      <c r="T146" s="1"/>
      <c r="U146" s="1"/>
    </row>
    <row r="147" spans="2:21" ht="12.5">
      <c r="B147" t="str">
        <f t="shared" si="52"/>
        <v/>
      </c>
      <c r="C147" s="49">
        <f>IF(D94="","-",+C146+1)</f>
        <v>2058</v>
      </c>
      <c r="D147" s="11">
        <f>IF(F146+SUM(E$100:E146)=D$93,F146,D$93-SUM(E$100:E146))</f>
        <v>0</v>
      </c>
      <c r="E147" s="374">
        <f>IF(+J97&lt;F146,J97,D147)</f>
        <v>0</v>
      </c>
      <c r="F147" s="54">
        <f t="shared" si="60"/>
        <v>0</v>
      </c>
      <c r="G147" s="54">
        <f t="shared" si="53"/>
        <v>0</v>
      </c>
      <c r="H147" s="385">
        <f t="shared" si="54"/>
        <v>0</v>
      </c>
      <c r="I147" s="404">
        <f t="shared" si="55"/>
        <v>0</v>
      </c>
      <c r="J147" s="53">
        <f t="shared" si="56"/>
        <v>0</v>
      </c>
      <c r="K147" s="53"/>
      <c r="L147" s="112"/>
      <c r="M147" s="53">
        <f t="shared" si="57"/>
        <v>0</v>
      </c>
      <c r="N147" s="112"/>
      <c r="O147" s="53">
        <f t="shared" si="58"/>
        <v>0</v>
      </c>
      <c r="P147" s="53">
        <f t="shared" si="59"/>
        <v>0</v>
      </c>
      <c r="Q147" s="1"/>
      <c r="R147" s="1"/>
      <c r="S147" s="1"/>
      <c r="T147" s="1"/>
      <c r="U147" s="1"/>
    </row>
    <row r="148" spans="2:21" ht="12.5">
      <c r="B148" t="str">
        <f t="shared" si="52"/>
        <v/>
      </c>
      <c r="C148" s="49">
        <f>IF(D94="","-",+C147+1)</f>
        <v>2059</v>
      </c>
      <c r="D148" s="11">
        <f>IF(F147+SUM(E$100:E147)=D$93,F147,D$93-SUM(E$100:E147))</f>
        <v>0</v>
      </c>
      <c r="E148" s="374">
        <f>IF(+J97&lt;F147,J97,D148)</f>
        <v>0</v>
      </c>
      <c r="F148" s="54">
        <f t="shared" si="60"/>
        <v>0</v>
      </c>
      <c r="G148" s="54">
        <f t="shared" si="53"/>
        <v>0</v>
      </c>
      <c r="H148" s="385">
        <f t="shared" si="54"/>
        <v>0</v>
      </c>
      <c r="I148" s="404">
        <f t="shared" si="55"/>
        <v>0</v>
      </c>
      <c r="J148" s="53">
        <f t="shared" si="56"/>
        <v>0</v>
      </c>
      <c r="K148" s="53"/>
      <c r="L148" s="112"/>
      <c r="M148" s="53">
        <f t="shared" si="57"/>
        <v>0</v>
      </c>
      <c r="N148" s="112"/>
      <c r="O148" s="53">
        <f t="shared" si="58"/>
        <v>0</v>
      </c>
      <c r="P148" s="53">
        <f t="shared" si="59"/>
        <v>0</v>
      </c>
      <c r="Q148" s="1"/>
      <c r="R148" s="1"/>
      <c r="S148" s="1"/>
      <c r="T148" s="1"/>
      <c r="U148" s="1"/>
    </row>
    <row r="149" spans="2:21" ht="12.5">
      <c r="B149" t="str">
        <f t="shared" si="52"/>
        <v/>
      </c>
      <c r="C149" s="49">
        <f>IF(D94="","-",+C148+1)</f>
        <v>2060</v>
      </c>
      <c r="D149" s="11">
        <f>IF(F148+SUM(E$100:E148)=D$93,F148,D$93-SUM(E$100:E148))</f>
        <v>0</v>
      </c>
      <c r="E149" s="374">
        <f>IF(+J97&lt;F148,J97,D149)</f>
        <v>0</v>
      </c>
      <c r="F149" s="54">
        <f t="shared" si="60"/>
        <v>0</v>
      </c>
      <c r="G149" s="54">
        <f t="shared" si="53"/>
        <v>0</v>
      </c>
      <c r="H149" s="385">
        <f t="shared" si="54"/>
        <v>0</v>
      </c>
      <c r="I149" s="404">
        <f t="shared" si="55"/>
        <v>0</v>
      </c>
      <c r="J149" s="53">
        <f t="shared" si="56"/>
        <v>0</v>
      </c>
      <c r="K149" s="53"/>
      <c r="L149" s="112"/>
      <c r="M149" s="53">
        <f t="shared" si="57"/>
        <v>0</v>
      </c>
      <c r="N149" s="112"/>
      <c r="O149" s="53">
        <f t="shared" si="58"/>
        <v>0</v>
      </c>
      <c r="P149" s="53">
        <f t="shared" si="59"/>
        <v>0</v>
      </c>
      <c r="Q149" s="1"/>
      <c r="R149" s="1"/>
      <c r="S149" s="1"/>
      <c r="T149" s="1"/>
      <c r="U149" s="1"/>
    </row>
    <row r="150" spans="2:21" ht="12.5">
      <c r="B150" t="str">
        <f t="shared" si="52"/>
        <v/>
      </c>
      <c r="C150" s="49">
        <f>IF(D94="","-",+C149+1)</f>
        <v>2061</v>
      </c>
      <c r="D150" s="11">
        <f>IF(F149+SUM(E$100:E149)=D$93,F149,D$93-SUM(E$100:E149))</f>
        <v>0</v>
      </c>
      <c r="E150" s="374">
        <f>IF(+J97&lt;F149,J97,D150)</f>
        <v>0</v>
      </c>
      <c r="F150" s="54">
        <f t="shared" si="60"/>
        <v>0</v>
      </c>
      <c r="G150" s="54">
        <f t="shared" si="53"/>
        <v>0</v>
      </c>
      <c r="H150" s="385">
        <f t="shared" si="54"/>
        <v>0</v>
      </c>
      <c r="I150" s="404">
        <f t="shared" si="55"/>
        <v>0</v>
      </c>
      <c r="J150" s="53">
        <f t="shared" si="56"/>
        <v>0</v>
      </c>
      <c r="K150" s="53"/>
      <c r="L150" s="112"/>
      <c r="M150" s="53">
        <f t="shared" si="57"/>
        <v>0</v>
      </c>
      <c r="N150" s="112"/>
      <c r="O150" s="53">
        <f t="shared" si="58"/>
        <v>0</v>
      </c>
      <c r="P150" s="53">
        <f t="shared" si="59"/>
        <v>0</v>
      </c>
      <c r="Q150" s="1"/>
      <c r="R150" s="1"/>
      <c r="S150" s="1"/>
      <c r="T150" s="1"/>
      <c r="U150" s="1"/>
    </row>
    <row r="151" spans="2:21" ht="12.5">
      <c r="B151" t="str">
        <f t="shared" si="52"/>
        <v/>
      </c>
      <c r="C151" s="49">
        <f>IF(D94="","-",+C150+1)</f>
        <v>2062</v>
      </c>
      <c r="D151" s="11">
        <f>IF(F150+SUM(E$100:E150)=D$93,F150,D$93-SUM(E$100:E150))</f>
        <v>0</v>
      </c>
      <c r="E151" s="374">
        <f>IF(+J97&lt;F150,J97,D151)</f>
        <v>0</v>
      </c>
      <c r="F151" s="54">
        <f t="shared" si="60"/>
        <v>0</v>
      </c>
      <c r="G151" s="54">
        <f t="shared" si="53"/>
        <v>0</v>
      </c>
      <c r="H151" s="385">
        <f t="shared" si="54"/>
        <v>0</v>
      </c>
      <c r="I151" s="404">
        <f t="shared" si="55"/>
        <v>0</v>
      </c>
      <c r="J151" s="53">
        <f t="shared" si="56"/>
        <v>0</v>
      </c>
      <c r="K151" s="53"/>
      <c r="L151" s="112"/>
      <c r="M151" s="53">
        <f t="shared" si="57"/>
        <v>0</v>
      </c>
      <c r="N151" s="112"/>
      <c r="O151" s="53">
        <f t="shared" si="58"/>
        <v>0</v>
      </c>
      <c r="P151" s="53">
        <f t="shared" si="59"/>
        <v>0</v>
      </c>
      <c r="Q151" s="1"/>
      <c r="R151" s="1"/>
      <c r="S151" s="1"/>
      <c r="T151" s="1"/>
      <c r="U151" s="1"/>
    </row>
    <row r="152" spans="2:21" ht="12.5">
      <c r="B152" t="str">
        <f t="shared" si="52"/>
        <v/>
      </c>
      <c r="C152" s="49">
        <f>IF(D94="","-",+C151+1)</f>
        <v>2063</v>
      </c>
      <c r="D152" s="11">
        <f>IF(F151+SUM(E$100:E151)=D$93,F151,D$93-SUM(E$100:E151))</f>
        <v>0</v>
      </c>
      <c r="E152" s="374">
        <f>IF(+J97&lt;F151,J97,D152)</f>
        <v>0</v>
      </c>
      <c r="F152" s="54">
        <f t="shared" si="60"/>
        <v>0</v>
      </c>
      <c r="G152" s="54">
        <f t="shared" si="53"/>
        <v>0</v>
      </c>
      <c r="H152" s="385">
        <f t="shared" si="54"/>
        <v>0</v>
      </c>
      <c r="I152" s="404">
        <f t="shared" si="55"/>
        <v>0</v>
      </c>
      <c r="J152" s="53">
        <f t="shared" si="56"/>
        <v>0</v>
      </c>
      <c r="K152" s="53"/>
      <c r="L152" s="112"/>
      <c r="M152" s="53">
        <f t="shared" si="57"/>
        <v>0</v>
      </c>
      <c r="N152" s="112"/>
      <c r="O152" s="53">
        <f t="shared" si="58"/>
        <v>0</v>
      </c>
      <c r="P152" s="53">
        <f t="shared" si="59"/>
        <v>0</v>
      </c>
      <c r="Q152" s="1"/>
      <c r="R152" s="1"/>
      <c r="S152" s="1"/>
      <c r="T152" s="1"/>
      <c r="U152" s="1"/>
    </row>
    <row r="153" spans="2:21" ht="12.5">
      <c r="B153" t="str">
        <f t="shared" si="52"/>
        <v/>
      </c>
      <c r="C153" s="49">
        <f>IF(D94="","-",+C152+1)</f>
        <v>2064</v>
      </c>
      <c r="D153" s="11">
        <f>IF(F152+SUM(E$100:E152)=D$93,F152,D$93-SUM(E$100:E152))</f>
        <v>0</v>
      </c>
      <c r="E153" s="374">
        <f>IF(+J97&lt;F152,J97,D153)</f>
        <v>0</v>
      </c>
      <c r="F153" s="54">
        <f t="shared" si="60"/>
        <v>0</v>
      </c>
      <c r="G153" s="54">
        <f t="shared" si="53"/>
        <v>0</v>
      </c>
      <c r="H153" s="385">
        <f t="shared" si="54"/>
        <v>0</v>
      </c>
      <c r="I153" s="404">
        <f t="shared" si="55"/>
        <v>0</v>
      </c>
      <c r="J153" s="53">
        <f t="shared" si="56"/>
        <v>0</v>
      </c>
      <c r="K153" s="53"/>
      <c r="L153" s="112"/>
      <c r="M153" s="53">
        <f t="shared" si="57"/>
        <v>0</v>
      </c>
      <c r="N153" s="112"/>
      <c r="O153" s="53">
        <f t="shared" si="58"/>
        <v>0</v>
      </c>
      <c r="P153" s="53">
        <f t="shared" si="59"/>
        <v>0</v>
      </c>
      <c r="Q153" s="1"/>
      <c r="R153" s="1"/>
      <c r="S153" s="1"/>
      <c r="T153" s="1"/>
      <c r="U153" s="1"/>
    </row>
    <row r="154" spans="2:21" ht="12.5">
      <c r="B154" t="str">
        <f t="shared" si="52"/>
        <v/>
      </c>
      <c r="C154" s="49">
        <f>IF(D94="","-",+C153+1)</f>
        <v>2065</v>
      </c>
      <c r="D154" s="11">
        <f>IF(F153+SUM(E$100:E153)=D$93,F153,D$93-SUM(E$100:E153))</f>
        <v>0</v>
      </c>
      <c r="E154" s="374">
        <f>IF(+J97&lt;F153,J97,D154)</f>
        <v>0</v>
      </c>
      <c r="F154" s="54">
        <f t="shared" si="60"/>
        <v>0</v>
      </c>
      <c r="G154" s="54">
        <f t="shared" si="53"/>
        <v>0</v>
      </c>
      <c r="H154" s="385">
        <f t="shared" si="54"/>
        <v>0</v>
      </c>
      <c r="I154" s="404">
        <f t="shared" si="55"/>
        <v>0</v>
      </c>
      <c r="J154" s="53">
        <f t="shared" si="56"/>
        <v>0</v>
      </c>
      <c r="K154" s="53"/>
      <c r="L154" s="112"/>
      <c r="M154" s="53">
        <f t="shared" si="57"/>
        <v>0</v>
      </c>
      <c r="N154" s="112"/>
      <c r="O154" s="53">
        <f t="shared" si="58"/>
        <v>0</v>
      </c>
      <c r="P154" s="53">
        <f t="shared" si="59"/>
        <v>0</v>
      </c>
      <c r="Q154" s="1"/>
      <c r="R154" s="1"/>
      <c r="S154" s="1"/>
      <c r="T154" s="1"/>
      <c r="U154" s="1"/>
    </row>
    <row r="155" spans="2:21" ht="13" thickBot="1">
      <c r="B155" t="str">
        <f t="shared" si="52"/>
        <v/>
      </c>
      <c r="C155" s="58">
        <f>IF(D94="","-",+C154+1)</f>
        <v>2066</v>
      </c>
      <c r="D155" s="59">
        <f>IF(F154+SUM(E$100:E154)=D$93,F154,D$93-SUM(E$100:E154))</f>
        <v>0</v>
      </c>
      <c r="E155" s="386">
        <f>IF(+J97&lt;F154,J97,D155)</f>
        <v>0</v>
      </c>
      <c r="F155" s="59">
        <f t="shared" si="60"/>
        <v>0</v>
      </c>
      <c r="G155" s="59">
        <f t="shared" si="53"/>
        <v>0</v>
      </c>
      <c r="H155" s="387">
        <f t="shared" si="54"/>
        <v>0</v>
      </c>
      <c r="I155" s="405">
        <f t="shared" si="55"/>
        <v>0</v>
      </c>
      <c r="J155" s="63">
        <f t="shared" si="56"/>
        <v>0</v>
      </c>
      <c r="K155" s="53"/>
      <c r="L155" s="113"/>
      <c r="M155" s="63">
        <f t="shared" si="57"/>
        <v>0</v>
      </c>
      <c r="N155" s="113"/>
      <c r="O155" s="63">
        <f t="shared" si="58"/>
        <v>0</v>
      </c>
      <c r="P155" s="63">
        <f t="shared" si="59"/>
        <v>0</v>
      </c>
      <c r="Q155" s="1"/>
      <c r="R155" s="1"/>
      <c r="S155" s="1"/>
      <c r="T155" s="1"/>
      <c r="U155" s="1"/>
    </row>
    <row r="156" spans="2:21" ht="12.5">
      <c r="C156" s="11" t="s">
        <v>75</v>
      </c>
      <c r="D156" s="239"/>
      <c r="E156" s="239">
        <f>SUM(E100:E155)</f>
        <v>11038231.999999996</v>
      </c>
      <c r="F156" s="239"/>
      <c r="G156" s="239"/>
      <c r="H156" s="239">
        <f>SUM(H100:H155)</f>
        <v>28372327.063071173</v>
      </c>
      <c r="I156" s="239">
        <f>SUM(I100:I155)</f>
        <v>28372327.063071173</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phoneticPr fontId="0" type="noConversion"/>
  <conditionalFormatting sqref="C17:C73">
    <cfRule type="cellIs" dxfId="51" priority="1" stopIfTrue="1" operator="equal">
      <formula>$I$10</formula>
    </cfRule>
  </conditionalFormatting>
  <conditionalFormatting sqref="C100:C155">
    <cfRule type="cellIs" dxfId="50"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3">
    <tabColor theme="1"/>
  </sheetPr>
  <dimension ref="A1:U163"/>
  <sheetViews>
    <sheetView topLeftCell="A7" zoomScaleNormal="100" zoomScaleSheetLayoutView="90" workbookViewId="0">
      <selection activeCell="E31" sqref="E31"/>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5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0</v>
      </c>
      <c r="P5" s="1"/>
      <c r="R5" s="1"/>
      <c r="S5" s="1"/>
      <c r="T5" s="1"/>
      <c r="U5" s="1"/>
    </row>
    <row r="6" spans="1:21" ht="15.5">
      <c r="C6" s="6"/>
      <c r="D6" s="2"/>
      <c r="E6" s="1"/>
      <c r="F6" s="1"/>
      <c r="G6" s="1"/>
      <c r="H6" s="348"/>
      <c r="I6" s="348"/>
      <c r="J6" s="349"/>
      <c r="K6" s="22" t="s">
        <v>243</v>
      </c>
      <c r="L6" s="350"/>
      <c r="M6" s="1"/>
      <c r="N6" s="351">
        <f>VLOOKUP(I10,C17:I73,6)</f>
        <v>0</v>
      </c>
      <c r="O6" s="1"/>
      <c r="P6" s="1"/>
      <c r="R6" s="1"/>
      <c r="S6" s="1"/>
      <c r="T6" s="1"/>
      <c r="U6" s="1"/>
    </row>
    <row r="7" spans="1:21" ht="13.5" thickBot="1">
      <c r="C7" s="25" t="s">
        <v>46</v>
      </c>
      <c r="D7" s="96" t="s">
        <v>211</v>
      </c>
      <c r="E7" s="1"/>
      <c r="F7" s="1"/>
      <c r="G7" s="1"/>
      <c r="H7" s="257"/>
      <c r="I7" s="257"/>
      <c r="J7" s="239"/>
      <c r="K7" s="352" t="s">
        <v>47</v>
      </c>
      <c r="L7" s="353"/>
      <c r="M7" s="353"/>
      <c r="N7" s="354">
        <f>+N6-N5</f>
        <v>0</v>
      </c>
      <c r="O7" s="1"/>
      <c r="P7" s="1"/>
      <c r="R7" s="1"/>
      <c r="S7" s="1"/>
      <c r="T7" s="1"/>
      <c r="U7" s="1"/>
    </row>
    <row r="8" spans="1:21" ht="13.5" thickBot="1">
      <c r="C8" s="29"/>
      <c r="D8" s="97" t="s">
        <v>209</v>
      </c>
      <c r="E8" s="10"/>
      <c r="F8" s="10"/>
      <c r="G8" s="10"/>
      <c r="H8" s="10"/>
      <c r="I8" s="10"/>
      <c r="J8" s="10"/>
      <c r="K8" s="10"/>
      <c r="L8" s="10"/>
      <c r="M8" s="10"/>
      <c r="N8" s="10"/>
      <c r="O8" s="10"/>
      <c r="P8" s="1"/>
      <c r="R8" s="1"/>
      <c r="S8" s="1"/>
      <c r="T8" s="1"/>
      <c r="U8" s="1"/>
    </row>
    <row r="9" spans="1:21" ht="13.5" thickBot="1">
      <c r="C9" s="30" t="s">
        <v>48</v>
      </c>
      <c r="D9" s="89" t="s">
        <v>204</v>
      </c>
      <c r="E9" s="461" t="s">
        <v>308</v>
      </c>
      <c r="F9" s="31"/>
      <c r="G9" s="31"/>
      <c r="H9" s="31"/>
      <c r="I9" s="32"/>
      <c r="J9" s="33"/>
      <c r="P9" s="1"/>
      <c r="R9" s="1"/>
      <c r="S9" s="1"/>
      <c r="T9" s="1"/>
      <c r="U9" s="1"/>
    </row>
    <row r="10" spans="1:21" ht="13">
      <c r="C10" s="34" t="s">
        <v>49</v>
      </c>
      <c r="D10" s="355">
        <v>0</v>
      </c>
      <c r="E10" s="1" t="s">
        <v>50</v>
      </c>
      <c r="G10" s="2"/>
      <c r="H10" s="2"/>
      <c r="I10" s="36">
        <f>+'OKT.WS.F.BPU.ATRR.Projected'!R101</f>
        <v>2026</v>
      </c>
      <c r="J10" s="33"/>
      <c r="K10" s="239" t="s">
        <v>51</v>
      </c>
      <c r="O10" s="1"/>
      <c r="P10" s="1"/>
      <c r="R10" s="1"/>
      <c r="S10" s="1"/>
      <c r="T10" s="1"/>
      <c r="U10" s="1"/>
    </row>
    <row r="11" spans="1:21" ht="12.5">
      <c r="C11" s="34" t="s">
        <v>52</v>
      </c>
      <c r="D11" s="37">
        <v>2012</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4</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0</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3" thickBot="1">
      <c r="B17" t="str">
        <f t="shared" ref="B17:B49" si="0">IF(D17=F16,"","IU")</f>
        <v>IU</v>
      </c>
      <c r="C17" s="49">
        <f>IF(D11= "","-",D11)</f>
        <v>2012</v>
      </c>
      <c r="D17" s="368"/>
      <c r="E17" s="369"/>
      <c r="F17" s="368"/>
      <c r="G17" s="370"/>
      <c r="H17" s="371"/>
      <c r="I17" s="51">
        <v>0</v>
      </c>
      <c r="J17" s="51"/>
      <c r="K17" s="114">
        <f>G17</f>
        <v>0</v>
      </c>
      <c r="L17" s="52">
        <f t="shared" ref="L17:L49" si="1">IF(K17&lt;&gt;0,+G17-K17,0)</f>
        <v>0</v>
      </c>
      <c r="M17" s="114">
        <f>H17</f>
        <v>0</v>
      </c>
      <c r="N17" s="52">
        <f t="shared" ref="N17:N49" si="2">IF(M17&lt;&gt;0,+H17-M17,0)</f>
        <v>0</v>
      </c>
      <c r="O17" s="53">
        <f t="shared" ref="O17:O49" si="3">+N17-L17</f>
        <v>0</v>
      </c>
      <c r="P17" s="1"/>
      <c r="R17" s="1"/>
      <c r="S17" s="1"/>
      <c r="T17" s="1"/>
      <c r="U17" s="1"/>
    </row>
    <row r="18" spans="2:21" ht="13" thickBot="1">
      <c r="B18" t="str">
        <f t="shared" si="0"/>
        <v/>
      </c>
      <c r="C18" s="49">
        <f>IF(D$11="","-",+C17+1)</f>
        <v>2013</v>
      </c>
      <c r="D18" s="480"/>
      <c r="E18" s="370">
        <v>0</v>
      </c>
      <c r="F18" s="481">
        <v>0</v>
      </c>
      <c r="G18" s="370">
        <v>0</v>
      </c>
      <c r="H18" s="371">
        <v>0</v>
      </c>
      <c r="I18" s="51">
        <v>0</v>
      </c>
      <c r="J18" s="51"/>
      <c r="K18" s="114">
        <f t="shared" ref="K18:K29" si="4">G18</f>
        <v>0</v>
      </c>
      <c r="L18" s="52">
        <f t="shared" ref="L18:L29" si="5">IF(K18&lt;&gt;0,+G18-K18,0)</f>
        <v>0</v>
      </c>
      <c r="M18" s="114">
        <f t="shared" ref="M18:M29" si="6">H18</f>
        <v>0</v>
      </c>
      <c r="N18" s="52">
        <f t="shared" ref="N18:N29" si="7">IF(M18&lt;&gt;0,+H18-M18,0)</f>
        <v>0</v>
      </c>
      <c r="O18" s="53">
        <f t="shared" ref="O18:O29" si="8">+N18-L18</f>
        <v>0</v>
      </c>
      <c r="P18" s="1"/>
      <c r="R18" s="1"/>
      <c r="S18" s="1"/>
      <c r="T18" s="1"/>
      <c r="U18" s="1"/>
    </row>
    <row r="19" spans="2:21" ht="13" thickBot="1">
      <c r="B19" t="str">
        <f t="shared" si="0"/>
        <v/>
      </c>
      <c r="C19" s="49">
        <f>IF(D$11="","-",+C18+1)</f>
        <v>2014</v>
      </c>
      <c r="D19" s="480"/>
      <c r="E19" s="370">
        <v>0</v>
      </c>
      <c r="F19" s="481">
        <v>0</v>
      </c>
      <c r="G19" s="370">
        <v>0</v>
      </c>
      <c r="H19" s="371">
        <v>0</v>
      </c>
      <c r="I19" s="51">
        <v>0</v>
      </c>
      <c r="J19" s="51"/>
      <c r="K19" s="114">
        <f t="shared" si="4"/>
        <v>0</v>
      </c>
      <c r="L19" s="52">
        <f t="shared" si="5"/>
        <v>0</v>
      </c>
      <c r="M19" s="114">
        <f t="shared" si="6"/>
        <v>0</v>
      </c>
      <c r="N19" s="52">
        <f t="shared" si="7"/>
        <v>0</v>
      </c>
      <c r="O19" s="53">
        <f t="shared" si="8"/>
        <v>0</v>
      </c>
      <c r="P19" s="1"/>
      <c r="R19" s="1"/>
      <c r="S19" s="1"/>
      <c r="T19" s="1"/>
      <c r="U19" s="1"/>
    </row>
    <row r="20" spans="2:21" ht="13" thickBot="1">
      <c r="B20" t="str">
        <f t="shared" si="0"/>
        <v/>
      </c>
      <c r="C20" s="49">
        <f>IF(D$11="","-",+C19+1)</f>
        <v>2015</v>
      </c>
      <c r="D20" s="480"/>
      <c r="E20" s="370">
        <v>0</v>
      </c>
      <c r="F20" s="481">
        <v>0</v>
      </c>
      <c r="G20" s="370">
        <v>0</v>
      </c>
      <c r="H20" s="371">
        <v>0</v>
      </c>
      <c r="I20" s="51">
        <v>0</v>
      </c>
      <c r="J20" s="51"/>
      <c r="K20" s="114">
        <f t="shared" si="4"/>
        <v>0</v>
      </c>
      <c r="L20" s="52">
        <f t="shared" si="5"/>
        <v>0</v>
      </c>
      <c r="M20" s="114">
        <f t="shared" si="6"/>
        <v>0</v>
      </c>
      <c r="N20" s="52">
        <f t="shared" si="7"/>
        <v>0</v>
      </c>
      <c r="O20" s="53">
        <f t="shared" si="8"/>
        <v>0</v>
      </c>
      <c r="P20" s="1"/>
      <c r="R20" s="1"/>
      <c r="S20" s="1"/>
      <c r="T20" s="1"/>
      <c r="U20" s="1"/>
    </row>
    <row r="21" spans="2:21" ht="13" thickBot="1">
      <c r="B21" t="str">
        <f t="shared" si="0"/>
        <v/>
      </c>
      <c r="C21" s="49">
        <f>IF(D12="","-",+C20+1)</f>
        <v>2016</v>
      </c>
      <c r="D21" s="480"/>
      <c r="E21" s="370">
        <v>0</v>
      </c>
      <c r="F21" s="481">
        <v>0</v>
      </c>
      <c r="G21" s="370">
        <v>0</v>
      </c>
      <c r="H21" s="371">
        <v>0</v>
      </c>
      <c r="I21" s="51">
        <v>0</v>
      </c>
      <c r="J21" s="51"/>
      <c r="K21" s="114">
        <f t="shared" si="4"/>
        <v>0</v>
      </c>
      <c r="L21" s="52">
        <f t="shared" si="5"/>
        <v>0</v>
      </c>
      <c r="M21" s="114">
        <f t="shared" si="6"/>
        <v>0</v>
      </c>
      <c r="N21" s="52">
        <f t="shared" si="7"/>
        <v>0</v>
      </c>
      <c r="O21" s="53">
        <f t="shared" si="8"/>
        <v>0</v>
      </c>
      <c r="P21" s="1"/>
      <c r="R21" s="1"/>
      <c r="S21" s="1"/>
      <c r="T21" s="1"/>
      <c r="U21" s="1"/>
    </row>
    <row r="22" spans="2:21" ht="13" thickBot="1">
      <c r="B22" t="str">
        <f t="shared" si="0"/>
        <v/>
      </c>
      <c r="C22" s="49">
        <f>IF(D$11="","-",+C21+1)</f>
        <v>2017</v>
      </c>
      <c r="D22" s="480"/>
      <c r="E22" s="370">
        <v>0</v>
      </c>
      <c r="F22" s="481">
        <v>0</v>
      </c>
      <c r="G22" s="370">
        <v>0</v>
      </c>
      <c r="H22" s="371">
        <v>0</v>
      </c>
      <c r="I22" s="51">
        <v>0</v>
      </c>
      <c r="J22" s="51"/>
      <c r="K22" s="114">
        <f t="shared" si="4"/>
        <v>0</v>
      </c>
      <c r="L22" s="52">
        <f t="shared" si="5"/>
        <v>0</v>
      </c>
      <c r="M22" s="114">
        <f t="shared" si="6"/>
        <v>0</v>
      </c>
      <c r="N22" s="52">
        <f t="shared" si="7"/>
        <v>0</v>
      </c>
      <c r="O22" s="53">
        <f t="shared" si="8"/>
        <v>0</v>
      </c>
      <c r="P22" s="1"/>
      <c r="R22" s="1"/>
      <c r="S22" s="1"/>
      <c r="T22" s="1"/>
      <c r="U22" s="1"/>
    </row>
    <row r="23" spans="2:21" ht="13" thickBot="1">
      <c r="B23" t="str">
        <f t="shared" si="0"/>
        <v/>
      </c>
      <c r="C23" s="49">
        <f>IF(D$11="","-",+C22+1)</f>
        <v>2018</v>
      </c>
      <c r="D23" s="480"/>
      <c r="E23" s="370">
        <v>0</v>
      </c>
      <c r="F23" s="481">
        <v>0</v>
      </c>
      <c r="G23" s="370">
        <v>0</v>
      </c>
      <c r="H23" s="371">
        <v>0</v>
      </c>
      <c r="I23" s="51">
        <v>0</v>
      </c>
      <c r="J23" s="51"/>
      <c r="K23" s="114">
        <f t="shared" si="4"/>
        <v>0</v>
      </c>
      <c r="L23" s="52">
        <f t="shared" si="5"/>
        <v>0</v>
      </c>
      <c r="M23" s="114">
        <f t="shared" si="6"/>
        <v>0</v>
      </c>
      <c r="N23" s="52">
        <f t="shared" si="7"/>
        <v>0</v>
      </c>
      <c r="O23" s="53">
        <f t="shared" si="8"/>
        <v>0</v>
      </c>
      <c r="P23" s="1"/>
      <c r="R23" s="1"/>
      <c r="S23" s="1"/>
      <c r="T23" s="1"/>
      <c r="U23" s="1"/>
    </row>
    <row r="24" spans="2:21" ht="13" thickBot="1">
      <c r="B24" t="str">
        <f t="shared" si="0"/>
        <v/>
      </c>
      <c r="C24" s="49">
        <f>IF(D$11="","-",+C23+1)</f>
        <v>2019</v>
      </c>
      <c r="D24" s="480"/>
      <c r="E24" s="370">
        <v>0</v>
      </c>
      <c r="F24" s="481">
        <v>0</v>
      </c>
      <c r="G24" s="370">
        <v>0</v>
      </c>
      <c r="H24" s="371">
        <v>0</v>
      </c>
      <c r="I24" s="51">
        <v>0</v>
      </c>
      <c r="J24" s="51"/>
      <c r="K24" s="114">
        <f t="shared" si="4"/>
        <v>0</v>
      </c>
      <c r="L24" s="52">
        <f t="shared" si="5"/>
        <v>0</v>
      </c>
      <c r="M24" s="114">
        <f t="shared" si="6"/>
        <v>0</v>
      </c>
      <c r="N24" s="52">
        <f t="shared" si="7"/>
        <v>0</v>
      </c>
      <c r="O24" s="53">
        <f t="shared" si="8"/>
        <v>0</v>
      </c>
      <c r="P24" s="1"/>
      <c r="R24" s="1"/>
      <c r="S24" s="1"/>
      <c r="T24" s="1"/>
      <c r="U24" s="1"/>
    </row>
    <row r="25" spans="2:21" ht="13" thickBot="1">
      <c r="B25" t="str">
        <f t="shared" si="0"/>
        <v/>
      </c>
      <c r="C25" s="49">
        <f>IF(D$11="","-",+C24+1)</f>
        <v>2020</v>
      </c>
      <c r="D25" s="480"/>
      <c r="E25" s="370">
        <v>0</v>
      </c>
      <c r="F25" s="481">
        <v>0</v>
      </c>
      <c r="G25" s="370">
        <v>0</v>
      </c>
      <c r="H25" s="371">
        <v>0</v>
      </c>
      <c r="I25" s="51">
        <v>0</v>
      </c>
      <c r="J25" s="51"/>
      <c r="K25" s="114">
        <f t="shared" si="4"/>
        <v>0</v>
      </c>
      <c r="L25" s="52">
        <f t="shared" si="5"/>
        <v>0</v>
      </c>
      <c r="M25" s="114">
        <f t="shared" si="6"/>
        <v>0</v>
      </c>
      <c r="N25" s="52">
        <f t="shared" si="7"/>
        <v>0</v>
      </c>
      <c r="O25" s="53">
        <f t="shared" si="8"/>
        <v>0</v>
      </c>
      <c r="P25" s="1"/>
      <c r="R25" s="1"/>
      <c r="S25" s="1"/>
      <c r="T25" s="1"/>
      <c r="U25" s="1"/>
    </row>
    <row r="26" spans="2:21" ht="13" thickBot="1">
      <c r="B26" t="str">
        <f t="shared" si="0"/>
        <v/>
      </c>
      <c r="C26" s="49">
        <f>IF(D$11="","-",+C25+1)</f>
        <v>2021</v>
      </c>
      <c r="D26" s="480"/>
      <c r="E26" s="370">
        <v>0</v>
      </c>
      <c r="F26" s="481">
        <v>0</v>
      </c>
      <c r="G26" s="370">
        <v>0</v>
      </c>
      <c r="H26" s="371">
        <v>0</v>
      </c>
      <c r="I26" s="51">
        <v>0</v>
      </c>
      <c r="J26" s="51"/>
      <c r="K26" s="114">
        <f t="shared" si="4"/>
        <v>0</v>
      </c>
      <c r="L26" s="52">
        <f t="shared" si="5"/>
        <v>0</v>
      </c>
      <c r="M26" s="114">
        <f t="shared" si="6"/>
        <v>0</v>
      </c>
      <c r="N26" s="52">
        <f t="shared" si="7"/>
        <v>0</v>
      </c>
      <c r="O26" s="53">
        <f t="shared" si="8"/>
        <v>0</v>
      </c>
      <c r="P26" s="1"/>
      <c r="R26" s="1"/>
      <c r="S26" s="1"/>
      <c r="T26" s="1"/>
      <c r="U26" s="1"/>
    </row>
    <row r="27" spans="2:21" ht="13" thickBot="1">
      <c r="B27" t="str">
        <f t="shared" si="0"/>
        <v/>
      </c>
      <c r="C27" s="49">
        <f t="shared" ref="C27:C73" si="9">IF(D$11="","-",+C26+1)</f>
        <v>2022</v>
      </c>
      <c r="D27" s="480"/>
      <c r="E27" s="370">
        <v>0</v>
      </c>
      <c r="F27" s="481">
        <v>0</v>
      </c>
      <c r="G27" s="370">
        <v>0</v>
      </c>
      <c r="H27" s="371">
        <v>0</v>
      </c>
      <c r="I27" s="51">
        <v>0</v>
      </c>
      <c r="J27" s="51"/>
      <c r="K27" s="114">
        <f t="shared" si="4"/>
        <v>0</v>
      </c>
      <c r="L27" s="52">
        <f t="shared" si="5"/>
        <v>0</v>
      </c>
      <c r="M27" s="114">
        <f t="shared" si="6"/>
        <v>0</v>
      </c>
      <c r="N27" s="52">
        <f t="shared" si="7"/>
        <v>0</v>
      </c>
      <c r="O27" s="53">
        <f t="shared" si="8"/>
        <v>0</v>
      </c>
      <c r="P27" s="1"/>
      <c r="R27" s="1"/>
      <c r="S27" s="1"/>
      <c r="T27" s="1"/>
      <c r="U27" s="1"/>
    </row>
    <row r="28" spans="2:21" ht="13" thickBot="1">
      <c r="B28" t="str">
        <f t="shared" si="0"/>
        <v/>
      </c>
      <c r="C28" s="49">
        <f t="shared" si="9"/>
        <v>2023</v>
      </c>
      <c r="D28" s="480"/>
      <c r="E28" s="370">
        <v>0</v>
      </c>
      <c r="F28" s="481">
        <v>0</v>
      </c>
      <c r="G28" s="370">
        <v>0</v>
      </c>
      <c r="H28" s="371">
        <v>0</v>
      </c>
      <c r="I28" s="51">
        <v>0</v>
      </c>
      <c r="J28" s="51"/>
      <c r="K28" s="114">
        <f t="shared" si="4"/>
        <v>0</v>
      </c>
      <c r="L28" s="52">
        <f t="shared" si="5"/>
        <v>0</v>
      </c>
      <c r="M28" s="114">
        <f t="shared" si="6"/>
        <v>0</v>
      </c>
      <c r="N28" s="52">
        <f t="shared" si="7"/>
        <v>0</v>
      </c>
      <c r="O28" s="53">
        <f t="shared" si="8"/>
        <v>0</v>
      </c>
      <c r="P28" s="1"/>
      <c r="R28" s="1"/>
      <c r="S28" s="1"/>
      <c r="T28" s="1"/>
      <c r="U28" s="1"/>
    </row>
    <row r="29" spans="2:21" ht="13" thickBot="1">
      <c r="B29" t="str">
        <f t="shared" si="0"/>
        <v/>
      </c>
      <c r="C29" s="49">
        <f t="shared" si="9"/>
        <v>2024</v>
      </c>
      <c r="D29" s="480"/>
      <c r="E29" s="370">
        <v>0</v>
      </c>
      <c r="F29" s="481">
        <v>0</v>
      </c>
      <c r="G29" s="370">
        <v>0</v>
      </c>
      <c r="H29" s="371">
        <v>0</v>
      </c>
      <c r="I29" s="51">
        <v>0</v>
      </c>
      <c r="J29" s="51"/>
      <c r="K29" s="114">
        <f t="shared" si="4"/>
        <v>0</v>
      </c>
      <c r="L29" s="52">
        <f t="shared" si="5"/>
        <v>0</v>
      </c>
      <c r="M29" s="114">
        <f t="shared" si="6"/>
        <v>0</v>
      </c>
      <c r="N29" s="52">
        <f t="shared" si="7"/>
        <v>0</v>
      </c>
      <c r="O29" s="53">
        <f t="shared" si="8"/>
        <v>0</v>
      </c>
      <c r="P29" s="1"/>
      <c r="R29" s="1"/>
      <c r="S29" s="1"/>
      <c r="T29" s="1"/>
      <c r="U29" s="1"/>
    </row>
    <row r="30" spans="2:21" ht="12.5">
      <c r="B30" t="str">
        <f t="shared" si="0"/>
        <v/>
      </c>
      <c r="C30" s="49">
        <f t="shared" si="9"/>
        <v>2025</v>
      </c>
      <c r="D30" s="368"/>
      <c r="E30" s="370">
        <v>0</v>
      </c>
      <c r="F30" s="368">
        <v>0</v>
      </c>
      <c r="G30" s="370">
        <v>0</v>
      </c>
      <c r="H30" s="371">
        <v>0</v>
      </c>
      <c r="I30" s="51">
        <v>0</v>
      </c>
      <c r="J30" s="51"/>
      <c r="K30" s="114">
        <f t="shared" ref="K30" si="10">G30</f>
        <v>0</v>
      </c>
      <c r="L30" s="52">
        <f t="shared" ref="L30" si="11">IF(K30&lt;&gt;0,+G30-K30,0)</f>
        <v>0</v>
      </c>
      <c r="M30" s="114">
        <f t="shared" ref="M30" si="12">H30</f>
        <v>0</v>
      </c>
      <c r="N30" s="52">
        <f t="shared" ref="N30" si="13">IF(M30&lt;&gt;0,+H30-M30,0)</f>
        <v>0</v>
      </c>
      <c r="O30" s="53">
        <f t="shared" ref="O30" si="14">+N30-L30</f>
        <v>0</v>
      </c>
      <c r="P30" s="1"/>
      <c r="R30" s="1"/>
      <c r="S30" s="1"/>
      <c r="T30" s="1"/>
      <c r="U30" s="1"/>
    </row>
    <row r="31" spans="2:21" ht="13">
      <c r="B31" t="str">
        <f t="shared" si="0"/>
        <v/>
      </c>
      <c r="C31" s="479">
        <f t="shared" si="9"/>
        <v>2026</v>
      </c>
      <c r="D31" s="54"/>
      <c r="E31" s="374">
        <f t="shared" ref="E31:E32" si="15">IF(+I$14&lt;F30,I$14,D31)</f>
        <v>0</v>
      </c>
      <c r="F31" s="54">
        <f t="shared" ref="F31:F49" si="16">+D31-E31</f>
        <v>0</v>
      </c>
      <c r="G31" s="375">
        <f t="shared" ref="G31:G73" si="17">(D31+F31)/2*I$12+E31</f>
        <v>0</v>
      </c>
      <c r="H31" s="356">
        <f t="shared" ref="H31:H73" si="18">+(D31+F31)/2*I$13+E31</f>
        <v>0</v>
      </c>
      <c r="I31" s="51">
        <f t="shared" ref="I31:I49" si="19">H31-G31</f>
        <v>0</v>
      </c>
      <c r="J31" s="51"/>
      <c r="K31" s="112"/>
      <c r="L31" s="53">
        <f t="shared" si="1"/>
        <v>0</v>
      </c>
      <c r="M31" s="112"/>
      <c r="N31" s="53">
        <f t="shared" si="2"/>
        <v>0</v>
      </c>
      <c r="O31" s="53">
        <f t="shared" si="3"/>
        <v>0</v>
      </c>
      <c r="P31" s="1"/>
      <c r="R31" s="1"/>
      <c r="S31" s="1"/>
      <c r="T31" s="1"/>
      <c r="U31" s="1"/>
    </row>
    <row r="32" spans="2:21" ht="12.5">
      <c r="B32" t="str">
        <f t="shared" si="0"/>
        <v/>
      </c>
      <c r="C32" s="49">
        <f t="shared" si="9"/>
        <v>2027</v>
      </c>
      <c r="D32" s="54"/>
      <c r="E32" s="374">
        <f t="shared" si="15"/>
        <v>0</v>
      </c>
      <c r="F32" s="54">
        <f>+D32-E32</f>
        <v>0</v>
      </c>
      <c r="G32" s="375">
        <f t="shared" si="17"/>
        <v>0</v>
      </c>
      <c r="H32" s="356">
        <f t="shared" si="18"/>
        <v>0</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 t="shared" si="9"/>
        <v>2028</v>
      </c>
      <c r="D33" s="54"/>
      <c r="E33" s="374">
        <f>IF(+I$14&lt;F31,I$14,D33)</f>
        <v>0</v>
      </c>
      <c r="F33" s="54">
        <f t="shared" si="16"/>
        <v>0</v>
      </c>
      <c r="G33" s="375">
        <f t="shared" si="17"/>
        <v>0</v>
      </c>
      <c r="H33" s="356">
        <f t="shared" si="18"/>
        <v>0</v>
      </c>
      <c r="I33" s="51">
        <f t="shared" si="19"/>
        <v>0</v>
      </c>
      <c r="J33" s="51"/>
      <c r="K33" s="112"/>
      <c r="L33" s="53">
        <f t="shared" si="1"/>
        <v>0</v>
      </c>
      <c r="M33" s="112"/>
      <c r="N33" s="53">
        <f t="shared" si="2"/>
        <v>0</v>
      </c>
      <c r="O33" s="53">
        <f t="shared" si="3"/>
        <v>0</v>
      </c>
      <c r="P33" s="1"/>
      <c r="R33" s="1"/>
      <c r="S33" s="1"/>
      <c r="T33" s="1"/>
      <c r="U33" s="1"/>
    </row>
    <row r="34" spans="2:21" ht="12.5">
      <c r="B34" t="str">
        <f t="shared" si="0"/>
        <v/>
      </c>
      <c r="C34" s="49">
        <f t="shared" si="9"/>
        <v>2029</v>
      </c>
      <c r="D34" s="54"/>
      <c r="E34" s="374">
        <f t="shared" ref="E34:E73" si="20">IF(+I$14&lt;F33,I$14,D34)</f>
        <v>0</v>
      </c>
      <c r="F34" s="54">
        <f t="shared" si="16"/>
        <v>0</v>
      </c>
      <c r="G34" s="375">
        <f t="shared" si="17"/>
        <v>0</v>
      </c>
      <c r="H34" s="356">
        <f t="shared" si="18"/>
        <v>0</v>
      </c>
      <c r="I34" s="51">
        <f t="shared" si="19"/>
        <v>0</v>
      </c>
      <c r="J34" s="51"/>
      <c r="K34" s="112"/>
      <c r="L34" s="53">
        <f t="shared" si="1"/>
        <v>0</v>
      </c>
      <c r="M34" s="112"/>
      <c r="N34" s="53">
        <f t="shared" si="2"/>
        <v>0</v>
      </c>
      <c r="O34" s="53">
        <f t="shared" si="3"/>
        <v>0</v>
      </c>
      <c r="P34" s="384"/>
      <c r="Q34" s="184"/>
      <c r="R34" s="384"/>
      <c r="S34" s="384"/>
      <c r="T34" s="384"/>
      <c r="U34" s="1"/>
    </row>
    <row r="35" spans="2:21" ht="12.5">
      <c r="B35" t="str">
        <f t="shared" si="0"/>
        <v/>
      </c>
      <c r="C35" s="49">
        <f t="shared" si="9"/>
        <v>2030</v>
      </c>
      <c r="D35" s="54"/>
      <c r="E35" s="374">
        <f t="shared" si="20"/>
        <v>0</v>
      </c>
      <c r="F35" s="54">
        <f t="shared" si="16"/>
        <v>0</v>
      </c>
      <c r="G35" s="375">
        <f t="shared" si="17"/>
        <v>0</v>
      </c>
      <c r="H35" s="356">
        <f t="shared" si="18"/>
        <v>0</v>
      </c>
      <c r="I35" s="51">
        <f t="shared" si="19"/>
        <v>0</v>
      </c>
      <c r="J35" s="51"/>
      <c r="K35" s="112"/>
      <c r="L35" s="53">
        <f t="shared" si="1"/>
        <v>0</v>
      </c>
      <c r="M35" s="112"/>
      <c r="N35" s="53">
        <f t="shared" si="2"/>
        <v>0</v>
      </c>
      <c r="O35" s="53">
        <f t="shared" si="3"/>
        <v>0</v>
      </c>
      <c r="P35" s="1"/>
      <c r="R35" s="1"/>
      <c r="S35" s="1"/>
      <c r="T35" s="1"/>
      <c r="U35" s="1"/>
    </row>
    <row r="36" spans="2:21" ht="12.5">
      <c r="B36" t="str">
        <f t="shared" si="0"/>
        <v/>
      </c>
      <c r="C36" s="49">
        <f t="shared" si="9"/>
        <v>2031</v>
      </c>
      <c r="D36" s="54"/>
      <c r="E36" s="374">
        <f t="shared" si="20"/>
        <v>0</v>
      </c>
      <c r="F36" s="54">
        <f t="shared" si="16"/>
        <v>0</v>
      </c>
      <c r="G36" s="375">
        <f t="shared" si="17"/>
        <v>0</v>
      </c>
      <c r="H36" s="356">
        <f t="shared" si="18"/>
        <v>0</v>
      </c>
      <c r="I36" s="51">
        <f t="shared" si="19"/>
        <v>0</v>
      </c>
      <c r="J36" s="51"/>
      <c r="K36" s="112"/>
      <c r="L36" s="53">
        <f t="shared" si="1"/>
        <v>0</v>
      </c>
      <c r="M36" s="112"/>
      <c r="N36" s="53">
        <f t="shared" si="2"/>
        <v>0</v>
      </c>
      <c r="O36" s="53">
        <f t="shared" si="3"/>
        <v>0</v>
      </c>
      <c r="P36" s="1"/>
      <c r="R36" s="1"/>
      <c r="S36" s="1"/>
      <c r="T36" s="1"/>
      <c r="U36" s="1"/>
    </row>
    <row r="37" spans="2:21" ht="12.5">
      <c r="B37" t="str">
        <f t="shared" si="0"/>
        <v/>
      </c>
      <c r="C37" s="49">
        <f t="shared" si="9"/>
        <v>2032</v>
      </c>
      <c r="D37" s="54"/>
      <c r="E37" s="374">
        <f t="shared" si="20"/>
        <v>0</v>
      </c>
      <c r="F37" s="54">
        <f t="shared" si="16"/>
        <v>0</v>
      </c>
      <c r="G37" s="375">
        <f t="shared" si="17"/>
        <v>0</v>
      </c>
      <c r="H37" s="356">
        <f t="shared" si="18"/>
        <v>0</v>
      </c>
      <c r="I37" s="51">
        <f t="shared" si="19"/>
        <v>0</v>
      </c>
      <c r="J37" s="51"/>
      <c r="K37" s="112"/>
      <c r="L37" s="53">
        <f t="shared" si="1"/>
        <v>0</v>
      </c>
      <c r="M37" s="112"/>
      <c r="N37" s="53">
        <f t="shared" si="2"/>
        <v>0</v>
      </c>
      <c r="O37" s="53">
        <f t="shared" si="3"/>
        <v>0</v>
      </c>
      <c r="P37" s="1"/>
      <c r="R37" s="1"/>
      <c r="S37" s="1"/>
      <c r="T37" s="1"/>
      <c r="U37" s="1"/>
    </row>
    <row r="38" spans="2:21" ht="12.5">
      <c r="B38" t="str">
        <f t="shared" si="0"/>
        <v/>
      </c>
      <c r="C38" s="49">
        <f t="shared" si="9"/>
        <v>2033</v>
      </c>
      <c r="D38" s="54"/>
      <c r="E38" s="374">
        <f t="shared" si="20"/>
        <v>0</v>
      </c>
      <c r="F38" s="54">
        <f t="shared" si="16"/>
        <v>0</v>
      </c>
      <c r="G38" s="375">
        <f t="shared" si="17"/>
        <v>0</v>
      </c>
      <c r="H38" s="356">
        <f t="shared" si="18"/>
        <v>0</v>
      </c>
      <c r="I38" s="51">
        <f t="shared" si="19"/>
        <v>0</v>
      </c>
      <c r="J38" s="51"/>
      <c r="K38" s="112"/>
      <c r="L38" s="53">
        <f t="shared" si="1"/>
        <v>0</v>
      </c>
      <c r="M38" s="112"/>
      <c r="N38" s="53">
        <f t="shared" si="2"/>
        <v>0</v>
      </c>
      <c r="O38" s="53">
        <f t="shared" si="3"/>
        <v>0</v>
      </c>
      <c r="P38" s="1"/>
      <c r="R38" s="1"/>
      <c r="S38" s="1"/>
      <c r="T38" s="1"/>
      <c r="U38" s="1"/>
    </row>
    <row r="39" spans="2:21" ht="12.5">
      <c r="B39" t="str">
        <f t="shared" si="0"/>
        <v/>
      </c>
      <c r="C39" s="49">
        <f t="shared" si="9"/>
        <v>2034</v>
      </c>
      <c r="D39" s="54"/>
      <c r="E39" s="374">
        <f t="shared" si="20"/>
        <v>0</v>
      </c>
      <c r="F39" s="54">
        <f t="shared" si="16"/>
        <v>0</v>
      </c>
      <c r="G39" s="375">
        <f t="shared" si="17"/>
        <v>0</v>
      </c>
      <c r="H39" s="356">
        <f t="shared" si="18"/>
        <v>0</v>
      </c>
      <c r="I39" s="51">
        <f t="shared" si="19"/>
        <v>0</v>
      </c>
      <c r="J39" s="51"/>
      <c r="K39" s="112"/>
      <c r="L39" s="53">
        <f t="shared" si="1"/>
        <v>0</v>
      </c>
      <c r="M39" s="112"/>
      <c r="N39" s="53">
        <f t="shared" si="2"/>
        <v>0</v>
      </c>
      <c r="O39" s="53">
        <f t="shared" si="3"/>
        <v>0</v>
      </c>
      <c r="P39" s="1"/>
      <c r="R39" s="1"/>
      <c r="S39" s="1"/>
      <c r="T39" s="1"/>
      <c r="U39" s="1"/>
    </row>
    <row r="40" spans="2:21" ht="12.5">
      <c r="B40" t="str">
        <f t="shared" si="0"/>
        <v/>
      </c>
      <c r="C40" s="49">
        <f t="shared" si="9"/>
        <v>2035</v>
      </c>
      <c r="D40" s="54"/>
      <c r="E40" s="374">
        <f t="shared" si="20"/>
        <v>0</v>
      </c>
      <c r="F40" s="54">
        <f t="shared" si="16"/>
        <v>0</v>
      </c>
      <c r="G40" s="375">
        <f t="shared" si="17"/>
        <v>0</v>
      </c>
      <c r="H40" s="356">
        <f t="shared" si="18"/>
        <v>0</v>
      </c>
      <c r="I40" s="51">
        <f t="shared" si="19"/>
        <v>0</v>
      </c>
      <c r="J40" s="51"/>
      <c r="K40" s="112"/>
      <c r="L40" s="53">
        <f t="shared" si="1"/>
        <v>0</v>
      </c>
      <c r="M40" s="112"/>
      <c r="N40" s="53">
        <f t="shared" si="2"/>
        <v>0</v>
      </c>
      <c r="O40" s="53">
        <f t="shared" si="3"/>
        <v>0</v>
      </c>
      <c r="P40" s="1"/>
      <c r="R40" s="1"/>
      <c r="S40" s="1"/>
      <c r="T40" s="1"/>
      <c r="U40" s="1"/>
    </row>
    <row r="41" spans="2:21" ht="12.5">
      <c r="B41" t="str">
        <f t="shared" si="0"/>
        <v/>
      </c>
      <c r="C41" s="49">
        <f t="shared" si="9"/>
        <v>2036</v>
      </c>
      <c r="D41" s="54"/>
      <c r="E41" s="374">
        <f t="shared" si="20"/>
        <v>0</v>
      </c>
      <c r="F41" s="54">
        <f t="shared" si="16"/>
        <v>0</v>
      </c>
      <c r="G41" s="375">
        <f t="shared" si="17"/>
        <v>0</v>
      </c>
      <c r="H41" s="356">
        <f t="shared" si="18"/>
        <v>0</v>
      </c>
      <c r="I41" s="51">
        <f t="shared" si="19"/>
        <v>0</v>
      </c>
      <c r="J41" s="51"/>
      <c r="K41" s="112"/>
      <c r="L41" s="53">
        <f t="shared" si="1"/>
        <v>0</v>
      </c>
      <c r="M41" s="112"/>
      <c r="N41" s="53">
        <f t="shared" si="2"/>
        <v>0</v>
      </c>
      <c r="O41" s="53">
        <f t="shared" si="3"/>
        <v>0</v>
      </c>
      <c r="P41" s="1"/>
      <c r="R41" s="1"/>
      <c r="S41" s="1"/>
      <c r="T41" s="1"/>
      <c r="U41" s="1"/>
    </row>
    <row r="42" spans="2:21" ht="12.5">
      <c r="B42" t="str">
        <f t="shared" si="0"/>
        <v/>
      </c>
      <c r="C42" s="49">
        <f t="shared" si="9"/>
        <v>2037</v>
      </c>
      <c r="D42" s="54"/>
      <c r="E42" s="374">
        <f t="shared" si="20"/>
        <v>0</v>
      </c>
      <c r="F42" s="54">
        <f t="shared" si="16"/>
        <v>0</v>
      </c>
      <c r="G42" s="375">
        <f t="shared" si="17"/>
        <v>0</v>
      </c>
      <c r="H42" s="356">
        <f t="shared" si="18"/>
        <v>0</v>
      </c>
      <c r="I42" s="51">
        <f t="shared" si="19"/>
        <v>0</v>
      </c>
      <c r="J42" s="51"/>
      <c r="K42" s="112"/>
      <c r="L42" s="53">
        <f t="shared" si="1"/>
        <v>0</v>
      </c>
      <c r="M42" s="112"/>
      <c r="N42" s="53">
        <f t="shared" si="2"/>
        <v>0</v>
      </c>
      <c r="O42" s="53">
        <f t="shared" si="3"/>
        <v>0</v>
      </c>
      <c r="P42" s="1"/>
      <c r="R42" s="1"/>
      <c r="S42" s="1"/>
      <c r="T42" s="1"/>
      <c r="U42" s="1"/>
    </row>
    <row r="43" spans="2:21" ht="12.5">
      <c r="B43" t="str">
        <f t="shared" si="0"/>
        <v/>
      </c>
      <c r="C43" s="49">
        <f t="shared" si="9"/>
        <v>2038</v>
      </c>
      <c r="D43" s="54"/>
      <c r="E43" s="374">
        <f t="shared" si="20"/>
        <v>0</v>
      </c>
      <c r="F43" s="54">
        <f t="shared" si="16"/>
        <v>0</v>
      </c>
      <c r="G43" s="375">
        <f t="shared" si="17"/>
        <v>0</v>
      </c>
      <c r="H43" s="356">
        <f t="shared" si="18"/>
        <v>0</v>
      </c>
      <c r="I43" s="51">
        <f t="shared" si="19"/>
        <v>0</v>
      </c>
      <c r="J43" s="51"/>
      <c r="K43" s="112"/>
      <c r="L43" s="53">
        <f t="shared" si="1"/>
        <v>0</v>
      </c>
      <c r="M43" s="112"/>
      <c r="N43" s="53">
        <f t="shared" si="2"/>
        <v>0</v>
      </c>
      <c r="O43" s="53">
        <f t="shared" si="3"/>
        <v>0</v>
      </c>
      <c r="P43" s="1"/>
      <c r="R43" s="1"/>
      <c r="S43" s="1"/>
      <c r="T43" s="1"/>
      <c r="U43" s="1"/>
    </row>
    <row r="44" spans="2:21" ht="12.5">
      <c r="B44" t="str">
        <f t="shared" si="0"/>
        <v/>
      </c>
      <c r="C44" s="49">
        <f t="shared" si="9"/>
        <v>2039</v>
      </c>
      <c r="D44" s="54"/>
      <c r="E44" s="374">
        <f t="shared" si="20"/>
        <v>0</v>
      </c>
      <c r="F44" s="54">
        <f t="shared" si="16"/>
        <v>0</v>
      </c>
      <c r="G44" s="375">
        <f t="shared" si="17"/>
        <v>0</v>
      </c>
      <c r="H44" s="356">
        <f t="shared" si="18"/>
        <v>0</v>
      </c>
      <c r="I44" s="51">
        <f t="shared" si="19"/>
        <v>0</v>
      </c>
      <c r="J44" s="51"/>
      <c r="K44" s="112"/>
      <c r="L44" s="53">
        <f t="shared" si="1"/>
        <v>0</v>
      </c>
      <c r="M44" s="112"/>
      <c r="N44" s="53">
        <f t="shared" si="2"/>
        <v>0</v>
      </c>
      <c r="O44" s="53">
        <f t="shared" si="3"/>
        <v>0</v>
      </c>
      <c r="P44" s="1"/>
      <c r="R44" s="1"/>
      <c r="S44" s="1"/>
      <c r="T44" s="1"/>
      <c r="U44" s="1"/>
    </row>
    <row r="45" spans="2:21" ht="12.5">
      <c r="B45" t="str">
        <f t="shared" si="0"/>
        <v/>
      </c>
      <c r="C45" s="49">
        <f t="shared" si="9"/>
        <v>2040</v>
      </c>
      <c r="D45" s="54"/>
      <c r="E45" s="374">
        <f t="shared" si="20"/>
        <v>0</v>
      </c>
      <c r="F45" s="54">
        <f t="shared" si="16"/>
        <v>0</v>
      </c>
      <c r="G45" s="375">
        <f t="shared" si="17"/>
        <v>0</v>
      </c>
      <c r="H45" s="356">
        <f t="shared" si="18"/>
        <v>0</v>
      </c>
      <c r="I45" s="51">
        <f t="shared" si="19"/>
        <v>0</v>
      </c>
      <c r="J45" s="51"/>
      <c r="K45" s="112"/>
      <c r="L45" s="53">
        <f t="shared" si="1"/>
        <v>0</v>
      </c>
      <c r="M45" s="112"/>
      <c r="N45" s="53">
        <f t="shared" si="2"/>
        <v>0</v>
      </c>
      <c r="O45" s="53">
        <f t="shared" si="3"/>
        <v>0</v>
      </c>
      <c r="P45" s="1"/>
      <c r="R45" s="1"/>
      <c r="S45" s="1"/>
      <c r="T45" s="1"/>
      <c r="U45" s="1"/>
    </row>
    <row r="46" spans="2:21" ht="12.5">
      <c r="B46" t="str">
        <f t="shared" si="0"/>
        <v/>
      </c>
      <c r="C46" s="49">
        <f t="shared" si="9"/>
        <v>2041</v>
      </c>
      <c r="D46" s="54"/>
      <c r="E46" s="374">
        <f t="shared" si="20"/>
        <v>0</v>
      </c>
      <c r="F46" s="54">
        <f t="shared" si="16"/>
        <v>0</v>
      </c>
      <c r="G46" s="375">
        <f t="shared" si="17"/>
        <v>0</v>
      </c>
      <c r="H46" s="356">
        <f t="shared" si="18"/>
        <v>0</v>
      </c>
      <c r="I46" s="51">
        <f t="shared" si="19"/>
        <v>0</v>
      </c>
      <c r="J46" s="51"/>
      <c r="K46" s="112"/>
      <c r="L46" s="53">
        <f t="shared" si="1"/>
        <v>0</v>
      </c>
      <c r="M46" s="112"/>
      <c r="N46" s="53">
        <f t="shared" si="2"/>
        <v>0</v>
      </c>
      <c r="O46" s="53">
        <f t="shared" si="3"/>
        <v>0</v>
      </c>
      <c r="P46" s="1"/>
      <c r="R46" s="1"/>
      <c r="S46" s="1"/>
      <c r="T46" s="1"/>
      <c r="U46" s="1"/>
    </row>
    <row r="47" spans="2:21" ht="12.5">
      <c r="B47" t="str">
        <f t="shared" si="0"/>
        <v/>
      </c>
      <c r="C47" s="49">
        <f t="shared" si="9"/>
        <v>2042</v>
      </c>
      <c r="D47" s="54"/>
      <c r="E47" s="374">
        <f t="shared" si="20"/>
        <v>0</v>
      </c>
      <c r="F47" s="54">
        <f t="shared" si="16"/>
        <v>0</v>
      </c>
      <c r="G47" s="375">
        <f t="shared" si="17"/>
        <v>0</v>
      </c>
      <c r="H47" s="356">
        <f t="shared" si="18"/>
        <v>0</v>
      </c>
      <c r="I47" s="51">
        <f t="shared" si="19"/>
        <v>0</v>
      </c>
      <c r="J47" s="51"/>
      <c r="K47" s="112"/>
      <c r="L47" s="53">
        <f t="shared" si="1"/>
        <v>0</v>
      </c>
      <c r="M47" s="112"/>
      <c r="N47" s="53">
        <f t="shared" si="2"/>
        <v>0</v>
      </c>
      <c r="O47" s="53">
        <f t="shared" si="3"/>
        <v>0</v>
      </c>
      <c r="P47" s="1"/>
      <c r="R47" s="1"/>
      <c r="S47" s="1"/>
      <c r="T47" s="1"/>
      <c r="U47" s="1"/>
    </row>
    <row r="48" spans="2:21" ht="12.5">
      <c r="B48" t="str">
        <f t="shared" si="0"/>
        <v/>
      </c>
      <c r="C48" s="49">
        <f t="shared" si="9"/>
        <v>2043</v>
      </c>
      <c r="D48" s="54"/>
      <c r="E48" s="374">
        <f t="shared" si="20"/>
        <v>0</v>
      </c>
      <c r="F48" s="54">
        <f t="shared" si="16"/>
        <v>0</v>
      </c>
      <c r="G48" s="375">
        <f t="shared" si="17"/>
        <v>0</v>
      </c>
      <c r="H48" s="356">
        <f t="shared" si="18"/>
        <v>0</v>
      </c>
      <c r="I48" s="51">
        <f t="shared" si="19"/>
        <v>0</v>
      </c>
      <c r="J48" s="51"/>
      <c r="K48" s="112"/>
      <c r="L48" s="53">
        <f t="shared" si="1"/>
        <v>0</v>
      </c>
      <c r="M48" s="112"/>
      <c r="N48" s="53">
        <f t="shared" si="2"/>
        <v>0</v>
      </c>
      <c r="O48" s="53">
        <f t="shared" si="3"/>
        <v>0</v>
      </c>
      <c r="P48" s="1"/>
      <c r="R48" s="1"/>
      <c r="S48" s="1"/>
      <c r="T48" s="1"/>
      <c r="U48" s="1"/>
    </row>
    <row r="49" spans="2:21" ht="12.5">
      <c r="B49" t="str">
        <f t="shared" si="0"/>
        <v/>
      </c>
      <c r="C49" s="49">
        <f t="shared" si="9"/>
        <v>2044</v>
      </c>
      <c r="D49" s="54"/>
      <c r="E49" s="374">
        <f t="shared" si="20"/>
        <v>0</v>
      </c>
      <c r="F49" s="54">
        <f t="shared" si="16"/>
        <v>0</v>
      </c>
      <c r="G49" s="375">
        <f t="shared" si="17"/>
        <v>0</v>
      </c>
      <c r="H49" s="356">
        <f t="shared" si="18"/>
        <v>0</v>
      </c>
      <c r="I49" s="51">
        <f t="shared" si="19"/>
        <v>0</v>
      </c>
      <c r="J49" s="51"/>
      <c r="K49" s="112"/>
      <c r="L49" s="53">
        <f t="shared" si="1"/>
        <v>0</v>
      </c>
      <c r="M49" s="112"/>
      <c r="N49" s="53">
        <f t="shared" si="2"/>
        <v>0</v>
      </c>
      <c r="O49" s="53">
        <f t="shared" si="3"/>
        <v>0</v>
      </c>
      <c r="P49" s="1"/>
      <c r="R49" s="1"/>
      <c r="S49" s="1"/>
      <c r="T49" s="1"/>
      <c r="U49" s="1"/>
    </row>
    <row r="50" spans="2:21" ht="12.5">
      <c r="B50" t="str">
        <f t="shared" ref="B50:B73" si="21">IF(D50=F49,"","IU")</f>
        <v/>
      </c>
      <c r="C50" s="49">
        <f t="shared" si="9"/>
        <v>2045</v>
      </c>
      <c r="D50" s="54"/>
      <c r="E50" s="374">
        <f t="shared" si="20"/>
        <v>0</v>
      </c>
      <c r="F50" s="54">
        <f t="shared" ref="F50:F73" si="22">+D50-E50</f>
        <v>0</v>
      </c>
      <c r="G50" s="375">
        <f t="shared" si="17"/>
        <v>0</v>
      </c>
      <c r="H50" s="356">
        <f t="shared" si="18"/>
        <v>0</v>
      </c>
      <c r="I50" s="51">
        <f t="shared" ref="I50:I73" si="23">H50-G50</f>
        <v>0</v>
      </c>
      <c r="J50" s="51"/>
      <c r="K50" s="112"/>
      <c r="L50" s="53">
        <f t="shared" ref="L50:L73" si="24">IF(K50&lt;&gt;0,+G50-K50,0)</f>
        <v>0</v>
      </c>
      <c r="M50" s="112"/>
      <c r="N50" s="53">
        <f t="shared" ref="N50:N73" si="25">IF(M50&lt;&gt;0,+H50-M50,0)</f>
        <v>0</v>
      </c>
      <c r="O50" s="53">
        <f t="shared" ref="O50:O73" si="26">+N50-L50</f>
        <v>0</v>
      </c>
      <c r="P50" s="1"/>
      <c r="R50" s="1"/>
      <c r="S50" s="1"/>
      <c r="T50" s="1"/>
      <c r="U50" s="1"/>
    </row>
    <row r="51" spans="2:21" ht="12.5">
      <c r="B51" t="str">
        <f t="shared" si="21"/>
        <v/>
      </c>
      <c r="C51" s="49">
        <f t="shared" si="9"/>
        <v>2046</v>
      </c>
      <c r="D51" s="54"/>
      <c r="E51" s="374">
        <f t="shared" si="20"/>
        <v>0</v>
      </c>
      <c r="F51" s="54">
        <f t="shared" si="22"/>
        <v>0</v>
      </c>
      <c r="G51" s="375">
        <f t="shared" si="17"/>
        <v>0</v>
      </c>
      <c r="H51" s="356">
        <f t="shared" si="18"/>
        <v>0</v>
      </c>
      <c r="I51" s="51">
        <f t="shared" si="23"/>
        <v>0</v>
      </c>
      <c r="J51" s="51"/>
      <c r="K51" s="112"/>
      <c r="L51" s="53">
        <f t="shared" si="24"/>
        <v>0</v>
      </c>
      <c r="M51" s="112"/>
      <c r="N51" s="53">
        <f t="shared" si="25"/>
        <v>0</v>
      </c>
      <c r="O51" s="53">
        <f t="shared" si="26"/>
        <v>0</v>
      </c>
      <c r="P51" s="1"/>
      <c r="R51" s="1"/>
      <c r="S51" s="1"/>
      <c r="T51" s="1"/>
      <c r="U51" s="1"/>
    </row>
    <row r="52" spans="2:21" ht="12.5">
      <c r="B52" t="str">
        <f t="shared" si="21"/>
        <v/>
      </c>
      <c r="C52" s="49">
        <f t="shared" si="9"/>
        <v>2047</v>
      </c>
      <c r="D52" s="54"/>
      <c r="E52" s="374">
        <f t="shared" si="20"/>
        <v>0</v>
      </c>
      <c r="F52" s="54">
        <f t="shared" si="22"/>
        <v>0</v>
      </c>
      <c r="G52" s="375">
        <f t="shared" si="17"/>
        <v>0</v>
      </c>
      <c r="H52" s="356">
        <f t="shared" si="18"/>
        <v>0</v>
      </c>
      <c r="I52" s="51">
        <f t="shared" si="23"/>
        <v>0</v>
      </c>
      <c r="J52" s="51"/>
      <c r="K52" s="112"/>
      <c r="L52" s="53">
        <f t="shared" si="24"/>
        <v>0</v>
      </c>
      <c r="M52" s="112"/>
      <c r="N52" s="53">
        <f t="shared" si="25"/>
        <v>0</v>
      </c>
      <c r="O52" s="53">
        <f t="shared" si="26"/>
        <v>0</v>
      </c>
      <c r="P52" s="1"/>
      <c r="R52" s="1"/>
      <c r="S52" s="1"/>
      <c r="T52" s="1"/>
      <c r="U52" s="1"/>
    </row>
    <row r="53" spans="2:21" ht="12.5">
      <c r="B53" t="str">
        <f t="shared" si="21"/>
        <v/>
      </c>
      <c r="C53" s="49">
        <f t="shared" si="9"/>
        <v>2048</v>
      </c>
      <c r="D53" s="54"/>
      <c r="E53" s="374">
        <f t="shared" si="20"/>
        <v>0</v>
      </c>
      <c r="F53" s="54">
        <f t="shared" si="22"/>
        <v>0</v>
      </c>
      <c r="G53" s="375">
        <f t="shared" si="17"/>
        <v>0</v>
      </c>
      <c r="H53" s="356">
        <f t="shared" si="18"/>
        <v>0</v>
      </c>
      <c r="I53" s="51">
        <f t="shared" si="23"/>
        <v>0</v>
      </c>
      <c r="J53" s="51"/>
      <c r="K53" s="112"/>
      <c r="L53" s="53">
        <f t="shared" si="24"/>
        <v>0</v>
      </c>
      <c r="M53" s="112"/>
      <c r="N53" s="53">
        <f t="shared" si="25"/>
        <v>0</v>
      </c>
      <c r="O53" s="53">
        <f t="shared" si="26"/>
        <v>0</v>
      </c>
      <c r="P53" s="1"/>
      <c r="R53" s="1"/>
      <c r="S53" s="1"/>
      <c r="T53" s="1"/>
      <c r="U53" s="1"/>
    </row>
    <row r="54" spans="2:21" ht="12.5">
      <c r="B54" t="str">
        <f t="shared" si="21"/>
        <v/>
      </c>
      <c r="C54" s="49">
        <f t="shared" si="9"/>
        <v>2049</v>
      </c>
      <c r="D54" s="54"/>
      <c r="E54" s="374">
        <f t="shared" si="20"/>
        <v>0</v>
      </c>
      <c r="F54" s="54">
        <f t="shared" si="22"/>
        <v>0</v>
      </c>
      <c r="G54" s="375">
        <f t="shared" si="17"/>
        <v>0</v>
      </c>
      <c r="H54" s="356">
        <f t="shared" si="18"/>
        <v>0</v>
      </c>
      <c r="I54" s="51">
        <f t="shared" si="23"/>
        <v>0</v>
      </c>
      <c r="J54" s="51"/>
      <c r="K54" s="112"/>
      <c r="L54" s="53">
        <f t="shared" si="24"/>
        <v>0</v>
      </c>
      <c r="M54" s="112"/>
      <c r="N54" s="53">
        <f t="shared" si="25"/>
        <v>0</v>
      </c>
      <c r="O54" s="53">
        <f t="shared" si="26"/>
        <v>0</v>
      </c>
      <c r="P54" s="1"/>
      <c r="R54" s="1"/>
      <c r="S54" s="1"/>
      <c r="T54" s="1"/>
      <c r="U54" s="1"/>
    </row>
    <row r="55" spans="2:21" ht="12.5">
      <c r="B55" t="str">
        <f t="shared" si="21"/>
        <v/>
      </c>
      <c r="C55" s="49">
        <f t="shared" si="9"/>
        <v>2050</v>
      </c>
      <c r="D55" s="54"/>
      <c r="E55" s="374">
        <f t="shared" si="20"/>
        <v>0</v>
      </c>
      <c r="F55" s="54">
        <f t="shared" si="22"/>
        <v>0</v>
      </c>
      <c r="G55" s="375">
        <f t="shared" si="17"/>
        <v>0</v>
      </c>
      <c r="H55" s="356">
        <f t="shared" si="18"/>
        <v>0</v>
      </c>
      <c r="I55" s="51">
        <f t="shared" si="23"/>
        <v>0</v>
      </c>
      <c r="J55" s="51"/>
      <c r="K55" s="112"/>
      <c r="L55" s="53">
        <f t="shared" si="24"/>
        <v>0</v>
      </c>
      <c r="M55" s="112"/>
      <c r="N55" s="53">
        <f t="shared" si="25"/>
        <v>0</v>
      </c>
      <c r="O55" s="53">
        <f t="shared" si="26"/>
        <v>0</v>
      </c>
      <c r="P55" s="1"/>
      <c r="R55" s="1"/>
      <c r="S55" s="1"/>
      <c r="T55" s="1"/>
      <c r="U55" s="1"/>
    </row>
    <row r="56" spans="2:21" ht="12.5">
      <c r="B56" t="str">
        <f t="shared" si="21"/>
        <v/>
      </c>
      <c r="C56" s="49">
        <f t="shared" si="9"/>
        <v>2051</v>
      </c>
      <c r="D56" s="54"/>
      <c r="E56" s="374">
        <f t="shared" si="20"/>
        <v>0</v>
      </c>
      <c r="F56" s="54">
        <f t="shared" si="22"/>
        <v>0</v>
      </c>
      <c r="G56" s="375">
        <f t="shared" si="17"/>
        <v>0</v>
      </c>
      <c r="H56" s="356">
        <f t="shared" si="18"/>
        <v>0</v>
      </c>
      <c r="I56" s="51">
        <f t="shared" si="23"/>
        <v>0</v>
      </c>
      <c r="J56" s="51"/>
      <c r="K56" s="112"/>
      <c r="L56" s="53">
        <f t="shared" si="24"/>
        <v>0</v>
      </c>
      <c r="M56" s="112"/>
      <c r="N56" s="53">
        <f t="shared" si="25"/>
        <v>0</v>
      </c>
      <c r="O56" s="53">
        <f t="shared" si="26"/>
        <v>0</v>
      </c>
      <c r="P56" s="1"/>
      <c r="R56" s="1"/>
      <c r="S56" s="1"/>
      <c r="T56" s="1"/>
      <c r="U56" s="1"/>
    </row>
    <row r="57" spans="2:21" ht="12.5">
      <c r="B57" t="str">
        <f t="shared" si="21"/>
        <v/>
      </c>
      <c r="C57" s="49">
        <f t="shared" si="9"/>
        <v>2052</v>
      </c>
      <c r="D57" s="54"/>
      <c r="E57" s="374">
        <f t="shared" si="20"/>
        <v>0</v>
      </c>
      <c r="F57" s="54">
        <f t="shared" si="22"/>
        <v>0</v>
      </c>
      <c r="G57" s="375">
        <f t="shared" si="17"/>
        <v>0</v>
      </c>
      <c r="H57" s="356">
        <f t="shared" si="18"/>
        <v>0</v>
      </c>
      <c r="I57" s="51">
        <f t="shared" si="23"/>
        <v>0</v>
      </c>
      <c r="J57" s="51"/>
      <c r="K57" s="112"/>
      <c r="L57" s="53">
        <f t="shared" si="24"/>
        <v>0</v>
      </c>
      <c r="M57" s="112"/>
      <c r="N57" s="53">
        <f t="shared" si="25"/>
        <v>0</v>
      </c>
      <c r="O57" s="53">
        <f t="shared" si="26"/>
        <v>0</v>
      </c>
      <c r="P57" s="1"/>
      <c r="R57" s="1"/>
      <c r="S57" s="1"/>
      <c r="T57" s="1"/>
      <c r="U57" s="1"/>
    </row>
    <row r="58" spans="2:21" ht="12.5">
      <c r="B58" t="str">
        <f t="shared" si="21"/>
        <v/>
      </c>
      <c r="C58" s="49">
        <f t="shared" si="9"/>
        <v>2053</v>
      </c>
      <c r="D58" s="54"/>
      <c r="E58" s="374">
        <f t="shared" si="20"/>
        <v>0</v>
      </c>
      <c r="F58" s="54">
        <f t="shared" si="22"/>
        <v>0</v>
      </c>
      <c r="G58" s="375">
        <f t="shared" si="17"/>
        <v>0</v>
      </c>
      <c r="H58" s="356">
        <f t="shared" si="18"/>
        <v>0</v>
      </c>
      <c r="I58" s="51">
        <f t="shared" si="23"/>
        <v>0</v>
      </c>
      <c r="J58" s="51"/>
      <c r="K58" s="112"/>
      <c r="L58" s="53">
        <f t="shared" si="24"/>
        <v>0</v>
      </c>
      <c r="M58" s="112"/>
      <c r="N58" s="53">
        <f t="shared" si="25"/>
        <v>0</v>
      </c>
      <c r="O58" s="53">
        <f t="shared" si="26"/>
        <v>0</v>
      </c>
      <c r="P58" s="1"/>
      <c r="R58" s="1"/>
      <c r="S58" s="1"/>
      <c r="T58" s="1"/>
      <c r="U58" s="1"/>
    </row>
    <row r="59" spans="2:21" ht="12.5">
      <c r="B59" t="str">
        <f t="shared" si="21"/>
        <v/>
      </c>
      <c r="C59" s="49">
        <f t="shared" si="9"/>
        <v>2054</v>
      </c>
      <c r="D59" s="54"/>
      <c r="E59" s="374">
        <f t="shared" si="20"/>
        <v>0</v>
      </c>
      <c r="F59" s="54">
        <f t="shared" si="22"/>
        <v>0</v>
      </c>
      <c r="G59" s="375">
        <f t="shared" si="17"/>
        <v>0</v>
      </c>
      <c r="H59" s="356">
        <f t="shared" si="18"/>
        <v>0</v>
      </c>
      <c r="I59" s="51">
        <f t="shared" si="23"/>
        <v>0</v>
      </c>
      <c r="J59" s="51"/>
      <c r="K59" s="112"/>
      <c r="L59" s="53">
        <f t="shared" si="24"/>
        <v>0</v>
      </c>
      <c r="M59" s="112"/>
      <c r="N59" s="53">
        <f t="shared" si="25"/>
        <v>0</v>
      </c>
      <c r="O59" s="53">
        <f t="shared" si="26"/>
        <v>0</v>
      </c>
      <c r="P59" s="1"/>
      <c r="R59" s="1"/>
      <c r="S59" s="1"/>
      <c r="T59" s="1"/>
      <c r="U59" s="1"/>
    </row>
    <row r="60" spans="2:21" ht="12.5">
      <c r="B60" t="str">
        <f t="shared" si="21"/>
        <v/>
      </c>
      <c r="C60" s="49">
        <f t="shared" si="9"/>
        <v>2055</v>
      </c>
      <c r="D60" s="54"/>
      <c r="E60" s="374">
        <f t="shared" si="20"/>
        <v>0</v>
      </c>
      <c r="F60" s="54">
        <f t="shared" si="22"/>
        <v>0</v>
      </c>
      <c r="G60" s="375">
        <f t="shared" si="17"/>
        <v>0</v>
      </c>
      <c r="H60" s="356">
        <f t="shared" si="18"/>
        <v>0</v>
      </c>
      <c r="I60" s="51">
        <f t="shared" si="23"/>
        <v>0</v>
      </c>
      <c r="J60" s="51"/>
      <c r="K60" s="112"/>
      <c r="L60" s="53">
        <f t="shared" si="24"/>
        <v>0</v>
      </c>
      <c r="M60" s="112"/>
      <c r="N60" s="53">
        <f t="shared" si="25"/>
        <v>0</v>
      </c>
      <c r="O60" s="53">
        <f t="shared" si="26"/>
        <v>0</v>
      </c>
      <c r="P60" s="1"/>
      <c r="R60" s="1"/>
      <c r="S60" s="1"/>
      <c r="T60" s="1"/>
      <c r="U60" s="1"/>
    </row>
    <row r="61" spans="2:21" ht="12.5">
      <c r="B61" t="str">
        <f t="shared" si="21"/>
        <v/>
      </c>
      <c r="C61" s="49">
        <f t="shared" si="9"/>
        <v>2056</v>
      </c>
      <c r="D61" s="54"/>
      <c r="E61" s="374">
        <f t="shared" si="20"/>
        <v>0</v>
      </c>
      <c r="F61" s="54">
        <f t="shared" si="22"/>
        <v>0</v>
      </c>
      <c r="G61" s="375">
        <f t="shared" si="17"/>
        <v>0</v>
      </c>
      <c r="H61" s="356">
        <f t="shared" si="18"/>
        <v>0</v>
      </c>
      <c r="I61" s="51">
        <f t="shared" si="23"/>
        <v>0</v>
      </c>
      <c r="J61" s="51"/>
      <c r="K61" s="112"/>
      <c r="L61" s="53">
        <f t="shared" si="24"/>
        <v>0</v>
      </c>
      <c r="M61" s="112"/>
      <c r="N61" s="53">
        <f t="shared" si="25"/>
        <v>0</v>
      </c>
      <c r="O61" s="53">
        <f t="shared" si="26"/>
        <v>0</v>
      </c>
      <c r="P61" s="1"/>
      <c r="R61" s="1"/>
      <c r="S61" s="1"/>
      <c r="T61" s="1"/>
      <c r="U61" s="1"/>
    </row>
    <row r="62" spans="2:21" ht="12.5">
      <c r="B62" t="str">
        <f t="shared" si="21"/>
        <v/>
      </c>
      <c r="C62" s="49">
        <f t="shared" si="9"/>
        <v>2057</v>
      </c>
      <c r="D62" s="54"/>
      <c r="E62" s="374">
        <f t="shared" si="20"/>
        <v>0</v>
      </c>
      <c r="F62" s="54">
        <f t="shared" si="22"/>
        <v>0</v>
      </c>
      <c r="G62" s="385">
        <f t="shared" si="17"/>
        <v>0</v>
      </c>
      <c r="H62" s="356">
        <f t="shared" si="18"/>
        <v>0</v>
      </c>
      <c r="I62" s="51">
        <f t="shared" si="23"/>
        <v>0</v>
      </c>
      <c r="J62" s="51"/>
      <c r="K62" s="112"/>
      <c r="L62" s="53">
        <f t="shared" si="24"/>
        <v>0</v>
      </c>
      <c r="M62" s="112"/>
      <c r="N62" s="53">
        <f t="shared" si="25"/>
        <v>0</v>
      </c>
      <c r="O62" s="53">
        <f t="shared" si="26"/>
        <v>0</v>
      </c>
      <c r="P62" s="1"/>
      <c r="R62" s="1"/>
      <c r="S62" s="1"/>
      <c r="T62" s="1"/>
      <c r="U62" s="1"/>
    </row>
    <row r="63" spans="2:21" ht="12.5">
      <c r="B63" t="str">
        <f t="shared" si="21"/>
        <v/>
      </c>
      <c r="C63" s="49">
        <f t="shared" si="9"/>
        <v>2058</v>
      </c>
      <c r="D63" s="54"/>
      <c r="E63" s="374">
        <f t="shared" si="20"/>
        <v>0</v>
      </c>
      <c r="F63" s="54">
        <f t="shared" si="22"/>
        <v>0</v>
      </c>
      <c r="G63" s="385">
        <f t="shared" si="17"/>
        <v>0</v>
      </c>
      <c r="H63" s="356">
        <f t="shared" si="18"/>
        <v>0</v>
      </c>
      <c r="I63" s="51">
        <f t="shared" si="23"/>
        <v>0</v>
      </c>
      <c r="J63" s="51"/>
      <c r="K63" s="112"/>
      <c r="L63" s="53">
        <f t="shared" si="24"/>
        <v>0</v>
      </c>
      <c r="M63" s="112"/>
      <c r="N63" s="53">
        <f t="shared" si="25"/>
        <v>0</v>
      </c>
      <c r="O63" s="53">
        <f t="shared" si="26"/>
        <v>0</v>
      </c>
      <c r="P63" s="1"/>
      <c r="R63" s="1"/>
      <c r="S63" s="1"/>
      <c r="T63" s="1"/>
      <c r="U63" s="1"/>
    </row>
    <row r="64" spans="2:21" ht="12.5">
      <c r="B64" t="str">
        <f t="shared" si="21"/>
        <v/>
      </c>
      <c r="C64" s="49">
        <f t="shared" si="9"/>
        <v>2059</v>
      </c>
      <c r="D64" s="54"/>
      <c r="E64" s="374">
        <f t="shared" si="20"/>
        <v>0</v>
      </c>
      <c r="F64" s="54">
        <f t="shared" si="22"/>
        <v>0</v>
      </c>
      <c r="G64" s="385">
        <f t="shared" si="17"/>
        <v>0</v>
      </c>
      <c r="H64" s="356">
        <f t="shared" si="18"/>
        <v>0</v>
      </c>
      <c r="I64" s="51">
        <f t="shared" si="23"/>
        <v>0</v>
      </c>
      <c r="J64" s="51"/>
      <c r="K64" s="112"/>
      <c r="L64" s="53">
        <f t="shared" si="24"/>
        <v>0</v>
      </c>
      <c r="M64" s="112"/>
      <c r="N64" s="53">
        <f t="shared" si="25"/>
        <v>0</v>
      </c>
      <c r="O64" s="53">
        <f t="shared" si="26"/>
        <v>0</v>
      </c>
      <c r="P64" s="1"/>
      <c r="R64" s="1"/>
      <c r="S64" s="1"/>
      <c r="T64" s="1"/>
      <c r="U64" s="1"/>
    </row>
    <row r="65" spans="2:21" ht="12.5">
      <c r="B65" t="str">
        <f t="shared" si="21"/>
        <v/>
      </c>
      <c r="C65" s="49">
        <f t="shared" si="9"/>
        <v>2060</v>
      </c>
      <c r="D65" s="54"/>
      <c r="E65" s="374">
        <f t="shared" si="20"/>
        <v>0</v>
      </c>
      <c r="F65" s="54">
        <f t="shared" si="22"/>
        <v>0</v>
      </c>
      <c r="G65" s="385">
        <f t="shared" si="17"/>
        <v>0</v>
      </c>
      <c r="H65" s="356">
        <f t="shared" si="18"/>
        <v>0</v>
      </c>
      <c r="I65" s="51">
        <f t="shared" si="23"/>
        <v>0</v>
      </c>
      <c r="J65" s="51"/>
      <c r="K65" s="112"/>
      <c r="L65" s="53">
        <f t="shared" si="24"/>
        <v>0</v>
      </c>
      <c r="M65" s="112"/>
      <c r="N65" s="53">
        <f t="shared" si="25"/>
        <v>0</v>
      </c>
      <c r="O65" s="53">
        <f t="shared" si="26"/>
        <v>0</v>
      </c>
      <c r="P65" s="1"/>
      <c r="R65" s="1"/>
      <c r="S65" s="1"/>
      <c r="T65" s="1"/>
      <c r="U65" s="1"/>
    </row>
    <row r="66" spans="2:21" ht="12.5">
      <c r="B66" t="str">
        <f t="shared" si="21"/>
        <v/>
      </c>
      <c r="C66" s="49">
        <f t="shared" si="9"/>
        <v>2061</v>
      </c>
      <c r="D66" s="54"/>
      <c r="E66" s="374">
        <f t="shared" si="20"/>
        <v>0</v>
      </c>
      <c r="F66" s="54">
        <f t="shared" si="22"/>
        <v>0</v>
      </c>
      <c r="G66" s="385">
        <f t="shared" si="17"/>
        <v>0</v>
      </c>
      <c r="H66" s="356">
        <f t="shared" si="18"/>
        <v>0</v>
      </c>
      <c r="I66" s="51">
        <f t="shared" si="23"/>
        <v>0</v>
      </c>
      <c r="J66" s="51"/>
      <c r="K66" s="112"/>
      <c r="L66" s="53">
        <f t="shared" si="24"/>
        <v>0</v>
      </c>
      <c r="M66" s="112"/>
      <c r="N66" s="53">
        <f t="shared" si="25"/>
        <v>0</v>
      </c>
      <c r="O66" s="53">
        <f t="shared" si="26"/>
        <v>0</v>
      </c>
      <c r="P66" s="1"/>
      <c r="R66" s="1"/>
      <c r="S66" s="1"/>
      <c r="T66" s="1"/>
      <c r="U66" s="1"/>
    </row>
    <row r="67" spans="2:21" ht="12.5">
      <c r="B67" t="str">
        <f t="shared" si="21"/>
        <v/>
      </c>
      <c r="C67" s="49">
        <f t="shared" si="9"/>
        <v>2062</v>
      </c>
      <c r="D67" s="54"/>
      <c r="E67" s="374">
        <f t="shared" si="20"/>
        <v>0</v>
      </c>
      <c r="F67" s="54">
        <f t="shared" si="22"/>
        <v>0</v>
      </c>
      <c r="G67" s="385">
        <f t="shared" si="17"/>
        <v>0</v>
      </c>
      <c r="H67" s="356">
        <f t="shared" si="18"/>
        <v>0</v>
      </c>
      <c r="I67" s="51">
        <f t="shared" si="23"/>
        <v>0</v>
      </c>
      <c r="J67" s="51"/>
      <c r="K67" s="112"/>
      <c r="L67" s="53">
        <f t="shared" si="24"/>
        <v>0</v>
      </c>
      <c r="M67" s="112"/>
      <c r="N67" s="53">
        <f t="shared" si="25"/>
        <v>0</v>
      </c>
      <c r="O67" s="53">
        <f t="shared" si="26"/>
        <v>0</v>
      </c>
      <c r="P67" s="1"/>
      <c r="R67" s="1"/>
      <c r="S67" s="1"/>
      <c r="T67" s="1"/>
      <c r="U67" s="1"/>
    </row>
    <row r="68" spans="2:21" ht="12.5">
      <c r="B68" t="str">
        <f t="shared" si="21"/>
        <v/>
      </c>
      <c r="C68" s="49">
        <f t="shared" si="9"/>
        <v>2063</v>
      </c>
      <c r="D68" s="54"/>
      <c r="E68" s="374">
        <f t="shared" si="20"/>
        <v>0</v>
      </c>
      <c r="F68" s="54">
        <f t="shared" si="22"/>
        <v>0</v>
      </c>
      <c r="G68" s="385">
        <f t="shared" si="17"/>
        <v>0</v>
      </c>
      <c r="H68" s="356">
        <f t="shared" si="18"/>
        <v>0</v>
      </c>
      <c r="I68" s="51">
        <f t="shared" si="23"/>
        <v>0</v>
      </c>
      <c r="J68" s="51"/>
      <c r="K68" s="112"/>
      <c r="L68" s="53">
        <f t="shared" si="24"/>
        <v>0</v>
      </c>
      <c r="M68" s="112"/>
      <c r="N68" s="53">
        <f t="shared" si="25"/>
        <v>0</v>
      </c>
      <c r="O68" s="53">
        <f t="shared" si="26"/>
        <v>0</v>
      </c>
      <c r="P68" s="1"/>
      <c r="R68" s="1"/>
      <c r="S68" s="1"/>
      <c r="T68" s="1"/>
      <c r="U68" s="1"/>
    </row>
    <row r="69" spans="2:21" ht="12.5">
      <c r="B69" t="str">
        <f t="shared" si="21"/>
        <v/>
      </c>
      <c r="C69" s="49">
        <f t="shared" si="9"/>
        <v>2064</v>
      </c>
      <c r="D69" s="54"/>
      <c r="E69" s="374">
        <f t="shared" si="20"/>
        <v>0</v>
      </c>
      <c r="F69" s="54">
        <f t="shared" si="22"/>
        <v>0</v>
      </c>
      <c r="G69" s="385">
        <f t="shared" si="17"/>
        <v>0</v>
      </c>
      <c r="H69" s="356">
        <f t="shared" si="18"/>
        <v>0</v>
      </c>
      <c r="I69" s="51">
        <f t="shared" si="23"/>
        <v>0</v>
      </c>
      <c r="J69" s="51"/>
      <c r="K69" s="112"/>
      <c r="L69" s="53">
        <f t="shared" si="24"/>
        <v>0</v>
      </c>
      <c r="M69" s="112"/>
      <c r="N69" s="53">
        <f t="shared" si="25"/>
        <v>0</v>
      </c>
      <c r="O69" s="53">
        <f t="shared" si="26"/>
        <v>0</v>
      </c>
      <c r="P69" s="1"/>
      <c r="R69" s="1"/>
      <c r="S69" s="1"/>
      <c r="T69" s="1"/>
      <c r="U69" s="1"/>
    </row>
    <row r="70" spans="2:21" ht="12.5">
      <c r="B70" t="str">
        <f t="shared" si="21"/>
        <v/>
      </c>
      <c r="C70" s="49">
        <f t="shared" si="9"/>
        <v>2065</v>
      </c>
      <c r="D70" s="54"/>
      <c r="E70" s="374">
        <f t="shared" si="20"/>
        <v>0</v>
      </c>
      <c r="F70" s="54">
        <f t="shared" si="22"/>
        <v>0</v>
      </c>
      <c r="G70" s="385">
        <f t="shared" si="17"/>
        <v>0</v>
      </c>
      <c r="H70" s="356">
        <f t="shared" si="18"/>
        <v>0</v>
      </c>
      <c r="I70" s="51">
        <f t="shared" si="23"/>
        <v>0</v>
      </c>
      <c r="J70" s="51"/>
      <c r="K70" s="112"/>
      <c r="L70" s="53">
        <f t="shared" si="24"/>
        <v>0</v>
      </c>
      <c r="M70" s="112"/>
      <c r="N70" s="53">
        <f t="shared" si="25"/>
        <v>0</v>
      </c>
      <c r="O70" s="53">
        <f t="shared" si="26"/>
        <v>0</v>
      </c>
      <c r="P70" s="1"/>
      <c r="R70" s="1"/>
      <c r="S70" s="1"/>
      <c r="T70" s="1"/>
      <c r="U70" s="1"/>
    </row>
    <row r="71" spans="2:21" ht="12.5">
      <c r="B71" t="str">
        <f t="shared" si="21"/>
        <v/>
      </c>
      <c r="C71" s="49">
        <f t="shared" si="9"/>
        <v>2066</v>
      </c>
      <c r="D71" s="54"/>
      <c r="E71" s="374">
        <f t="shared" si="20"/>
        <v>0</v>
      </c>
      <c r="F71" s="54">
        <f t="shared" si="22"/>
        <v>0</v>
      </c>
      <c r="G71" s="385">
        <f t="shared" si="17"/>
        <v>0</v>
      </c>
      <c r="H71" s="356">
        <f t="shared" si="18"/>
        <v>0</v>
      </c>
      <c r="I71" s="51">
        <f t="shared" si="23"/>
        <v>0</v>
      </c>
      <c r="J71" s="51"/>
      <c r="K71" s="112"/>
      <c r="L71" s="53">
        <f t="shared" si="24"/>
        <v>0</v>
      </c>
      <c r="M71" s="112"/>
      <c r="N71" s="53">
        <f t="shared" si="25"/>
        <v>0</v>
      </c>
      <c r="O71" s="53">
        <f t="shared" si="26"/>
        <v>0</v>
      </c>
      <c r="P71" s="1"/>
      <c r="R71" s="1"/>
      <c r="S71" s="1"/>
      <c r="T71" s="1"/>
      <c r="U71" s="1"/>
    </row>
    <row r="72" spans="2:21" ht="12.5">
      <c r="B72" t="str">
        <f t="shared" si="21"/>
        <v/>
      </c>
      <c r="C72" s="49">
        <f t="shared" si="9"/>
        <v>2067</v>
      </c>
      <c r="D72" s="54"/>
      <c r="E72" s="374">
        <f t="shared" si="20"/>
        <v>0</v>
      </c>
      <c r="F72" s="54">
        <f t="shared" si="22"/>
        <v>0</v>
      </c>
      <c r="G72" s="385">
        <f t="shared" si="17"/>
        <v>0</v>
      </c>
      <c r="H72" s="356">
        <f t="shared" si="18"/>
        <v>0</v>
      </c>
      <c r="I72" s="51">
        <f t="shared" si="23"/>
        <v>0</v>
      </c>
      <c r="J72" s="51"/>
      <c r="K72" s="112"/>
      <c r="L72" s="53">
        <f t="shared" si="24"/>
        <v>0</v>
      </c>
      <c r="M72" s="112"/>
      <c r="N72" s="53">
        <f t="shared" si="25"/>
        <v>0</v>
      </c>
      <c r="O72" s="53">
        <f t="shared" si="26"/>
        <v>0</v>
      </c>
      <c r="P72" s="1"/>
      <c r="R72" s="1"/>
      <c r="S72" s="1"/>
      <c r="T72" s="1"/>
      <c r="U72" s="1"/>
    </row>
    <row r="73" spans="2:21" ht="13" thickBot="1">
      <c r="B73" t="str">
        <f t="shared" si="21"/>
        <v/>
      </c>
      <c r="C73" s="58">
        <f t="shared" si="9"/>
        <v>2068</v>
      </c>
      <c r="D73" s="59"/>
      <c r="E73" s="386">
        <f t="shared" si="20"/>
        <v>0</v>
      </c>
      <c r="F73" s="59">
        <f t="shared" si="22"/>
        <v>0</v>
      </c>
      <c r="G73" s="387">
        <f t="shared" si="17"/>
        <v>0</v>
      </c>
      <c r="H73" s="354">
        <f t="shared" si="18"/>
        <v>0</v>
      </c>
      <c r="I73" s="62">
        <f t="shared" si="23"/>
        <v>0</v>
      </c>
      <c r="J73" s="51"/>
      <c r="K73" s="113"/>
      <c r="L73" s="63">
        <f t="shared" si="24"/>
        <v>0</v>
      </c>
      <c r="M73" s="113"/>
      <c r="N73" s="63">
        <f t="shared" si="25"/>
        <v>0</v>
      </c>
      <c r="O73" s="63">
        <f t="shared" si="26"/>
        <v>0</v>
      </c>
      <c r="P73" s="1"/>
      <c r="R73" s="1"/>
      <c r="S73" s="1"/>
      <c r="T73" s="1"/>
      <c r="U73" s="1"/>
    </row>
    <row r="74" spans="2:21" ht="12.5">
      <c r="C74" s="11" t="s">
        <v>75</v>
      </c>
      <c r="D74" s="239"/>
      <c r="E74" s="239">
        <f>SUM(E17:E73)</f>
        <v>0</v>
      </c>
      <c r="F74" s="239"/>
      <c r="G74" s="239">
        <f>SUM(G17:G73)</f>
        <v>0</v>
      </c>
      <c r="H74" s="239">
        <f>SUM(H17:H73)</f>
        <v>0</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5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0</v>
      </c>
      <c r="N88" s="393">
        <f>IF(J93&lt;D11,0,VLOOKUP(J93,C17:O73,11))</f>
        <v>0</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0</v>
      </c>
      <c r="N89" s="396">
        <f>IF(J93&lt;D11,0,VLOOKUP(J93,C100:P155,7))</f>
        <v>0</v>
      </c>
      <c r="O89" s="70">
        <f>+N89-M89</f>
        <v>0</v>
      </c>
      <c r="P89" s="1"/>
      <c r="Q89" s="1"/>
      <c r="R89" s="1"/>
      <c r="S89" s="1"/>
      <c r="T89" s="1"/>
      <c r="U89" s="1"/>
    </row>
    <row r="90" spans="1:21" ht="13.5" thickBot="1">
      <c r="C90" s="25" t="s">
        <v>82</v>
      </c>
      <c r="D90" s="96" t="str">
        <f>+D7</f>
        <v>Install 345kV terminal at Valliant***</v>
      </c>
      <c r="E90" s="1"/>
      <c r="F90" s="1"/>
      <c r="G90" s="1"/>
      <c r="H90" s="1"/>
      <c r="I90" s="257"/>
      <c r="J90" s="257"/>
      <c r="K90" s="397"/>
      <c r="L90" s="109" t="s">
        <v>135</v>
      </c>
      <c r="M90" s="398">
        <f>+M89-M88</f>
        <v>0</v>
      </c>
      <c r="N90" s="398">
        <f>+N89-N88</f>
        <v>0</v>
      </c>
      <c r="O90" s="399">
        <f>+O89-O88</f>
        <v>0</v>
      </c>
      <c r="P90" s="1"/>
      <c r="Q90" s="1"/>
      <c r="R90" s="1"/>
      <c r="S90" s="1"/>
      <c r="T90" s="1"/>
      <c r="U90" s="1"/>
    </row>
    <row r="91" spans="1:21" ht="13.5" thickBot="1">
      <c r="C91" s="29"/>
      <c r="D91" s="97" t="s">
        <v>210</v>
      </c>
      <c r="E91" s="11"/>
      <c r="F91" s="11"/>
      <c r="G91" s="11"/>
      <c r="H91" s="10"/>
      <c r="I91" s="257"/>
      <c r="J91" s="257"/>
      <c r="K91" s="239"/>
      <c r="L91" s="257"/>
      <c r="M91" s="257"/>
      <c r="N91" s="257"/>
      <c r="O91" s="239"/>
      <c r="P91" s="1"/>
      <c r="Q91" s="1"/>
      <c r="R91" s="1"/>
      <c r="S91" s="1"/>
      <c r="T91" s="1"/>
      <c r="U91" s="1"/>
    </row>
    <row r="92" spans="1:21" ht="13.5" thickBot="1">
      <c r="C92" s="74" t="s">
        <v>83</v>
      </c>
      <c r="D92" s="88" t="str">
        <f>+D9</f>
        <v>TP2007167</v>
      </c>
      <c r="E92" s="75"/>
      <c r="F92" s="75"/>
      <c r="G92" s="75"/>
      <c r="H92" s="75"/>
      <c r="I92" s="75"/>
      <c r="J92" s="75"/>
      <c r="Q92" s="1"/>
      <c r="R92" s="1"/>
      <c r="S92" s="1"/>
      <c r="T92" s="1"/>
      <c r="U92" s="1"/>
    </row>
    <row r="93" spans="1:21" ht="13">
      <c r="C93" s="34" t="s">
        <v>49</v>
      </c>
      <c r="D93" s="409">
        <f>IF(D11=I10,0,D10)</f>
        <v>0</v>
      </c>
      <c r="E93" s="1" t="s">
        <v>84</v>
      </c>
      <c r="H93" s="2"/>
      <c r="I93" s="2"/>
      <c r="J93" s="36">
        <f>+'OKT.WS.G.BPU.ATRR.True-up'!M16</f>
        <v>2024</v>
      </c>
      <c r="K93" s="33"/>
      <c r="L93" s="239" t="s">
        <v>85</v>
      </c>
      <c r="P93" s="1"/>
      <c r="Q93" s="1"/>
      <c r="R93" s="1"/>
      <c r="S93" s="1"/>
      <c r="T93" s="1"/>
      <c r="U93" s="1"/>
    </row>
    <row r="94" spans="1:21" ht="12.5">
      <c r="C94" s="34" t="s">
        <v>52</v>
      </c>
      <c r="D94" s="85">
        <f>IF(D11=I10,"",D11)</f>
        <v>2012</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f>IF(D11=I10,"",D12)</f>
        <v>4</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0</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31" si="27">IF(D100=F99,"","IU")</f>
        <v>IU</v>
      </c>
      <c r="C100" s="49">
        <f>IF(D94= "","-",D94)</f>
        <v>2012</v>
      </c>
      <c r="D100" s="11">
        <f>IF(D94=C100,0,IF(D93&lt;100000,0,D93))</f>
        <v>0</v>
      </c>
      <c r="E100" s="375">
        <f>IF(OR(D11=I10,D93&lt;100000),0,J97/12*(12-D95))</f>
        <v>0</v>
      </c>
      <c r="F100" s="54">
        <f>IF(D94=C100,+D93-E100,+D100-E100)</f>
        <v>0</v>
      </c>
      <c r="G100" s="81">
        <f t="shared" ref="G100:G131" si="28">+(F100+D100)/2</f>
        <v>0</v>
      </c>
      <c r="H100" s="81">
        <f t="shared" ref="H100:H131" si="29">+J$95*G100+E100</f>
        <v>0</v>
      </c>
      <c r="I100" s="81">
        <f t="shared" ref="I100:I131" si="30">+J$96*G100+E100</f>
        <v>0</v>
      </c>
      <c r="J100" s="53">
        <f t="shared" ref="J100:J131" si="31">+I100-H100</f>
        <v>0</v>
      </c>
      <c r="K100" s="53"/>
      <c r="L100" s="111"/>
      <c r="M100" s="52">
        <f t="shared" ref="M100:M131" si="32">IF(L100&lt;&gt;0,+H100-L100,0)</f>
        <v>0</v>
      </c>
      <c r="N100" s="111"/>
      <c r="O100" s="52">
        <f t="shared" ref="O100:O131" si="33">IF(N100&lt;&gt;0,+I100-N100,0)</f>
        <v>0</v>
      </c>
      <c r="P100" s="52">
        <f t="shared" ref="P100:P131" si="34">+O100-M100</f>
        <v>0</v>
      </c>
      <c r="Q100" s="1"/>
      <c r="R100" s="1"/>
      <c r="S100" s="1"/>
      <c r="T100" s="1"/>
      <c r="U100" s="1"/>
    </row>
    <row r="101" spans="1:21" ht="12.5">
      <c r="B101" t="str">
        <f t="shared" si="27"/>
        <v/>
      </c>
      <c r="C101" s="49">
        <f>IF(D94="","-",+C100+1)</f>
        <v>2013</v>
      </c>
      <c r="D101" s="11">
        <f>IF(F100+SUM(E$100:E100)=D$93,F100,D$93-SUM(E$100:E100))</f>
        <v>0</v>
      </c>
      <c r="E101" s="374">
        <f>IF(+J97&lt;F100,J97,D101)</f>
        <v>0</v>
      </c>
      <c r="F101" s="54">
        <f t="shared" ref="F101:F132" si="35">+D101-E101</f>
        <v>0</v>
      </c>
      <c r="G101" s="54">
        <f t="shared" si="28"/>
        <v>0</v>
      </c>
      <c r="H101" s="385">
        <f t="shared" si="29"/>
        <v>0</v>
      </c>
      <c r="I101" s="404">
        <f t="shared" si="30"/>
        <v>0</v>
      </c>
      <c r="J101" s="53">
        <f t="shared" si="31"/>
        <v>0</v>
      </c>
      <c r="K101" s="53"/>
      <c r="L101" s="112"/>
      <c r="M101" s="53">
        <f t="shared" si="32"/>
        <v>0</v>
      </c>
      <c r="N101" s="112"/>
      <c r="O101" s="53">
        <f t="shared" si="33"/>
        <v>0</v>
      </c>
      <c r="P101" s="53">
        <f t="shared" si="34"/>
        <v>0</v>
      </c>
      <c r="Q101" s="1"/>
      <c r="R101" s="1"/>
      <c r="S101" s="1"/>
      <c r="T101" s="1"/>
      <c r="U101" s="1"/>
    </row>
    <row r="102" spans="1:21" ht="12.5">
      <c r="B102" t="str">
        <f t="shared" si="27"/>
        <v/>
      </c>
      <c r="C102" s="49">
        <f>IF(D94="","-",+C101+1)</f>
        <v>2014</v>
      </c>
      <c r="D102" s="11">
        <f>IF(F101+SUM(E$100:E101)=D$93,F101,D$93-SUM(E$100:E101))</f>
        <v>0</v>
      </c>
      <c r="E102" s="374">
        <f>IF(+J97&lt;F101,J97,D102)</f>
        <v>0</v>
      </c>
      <c r="F102" s="54">
        <f t="shared" si="35"/>
        <v>0</v>
      </c>
      <c r="G102" s="54">
        <f t="shared" si="28"/>
        <v>0</v>
      </c>
      <c r="H102" s="385">
        <f t="shared" si="29"/>
        <v>0</v>
      </c>
      <c r="I102" s="404">
        <f t="shared" si="30"/>
        <v>0</v>
      </c>
      <c r="J102" s="53">
        <f t="shared" si="31"/>
        <v>0</v>
      </c>
      <c r="K102" s="53"/>
      <c r="L102" s="112"/>
      <c r="M102" s="53">
        <f t="shared" si="32"/>
        <v>0</v>
      </c>
      <c r="N102" s="112"/>
      <c r="O102" s="53">
        <f t="shared" si="33"/>
        <v>0</v>
      </c>
      <c r="P102" s="53">
        <f t="shared" si="34"/>
        <v>0</v>
      </c>
      <c r="Q102" s="1"/>
      <c r="R102" s="1"/>
      <c r="S102" s="1"/>
      <c r="T102" s="1"/>
      <c r="U102" s="1"/>
    </row>
    <row r="103" spans="1:21" ht="12.5">
      <c r="B103" t="str">
        <f t="shared" si="27"/>
        <v/>
      </c>
      <c r="C103" s="49">
        <f>IF(D94="","-",+C102+1)</f>
        <v>2015</v>
      </c>
      <c r="D103" s="11">
        <f>IF(F102+SUM(E$100:E102)=D$93,F102,D$93-SUM(E$100:E102))</f>
        <v>0</v>
      </c>
      <c r="E103" s="374">
        <f>IF(+J97&lt;F102,J97,D103)</f>
        <v>0</v>
      </c>
      <c r="F103" s="54">
        <f t="shared" si="35"/>
        <v>0</v>
      </c>
      <c r="G103" s="54">
        <f t="shared" si="28"/>
        <v>0</v>
      </c>
      <c r="H103" s="385">
        <f t="shared" si="29"/>
        <v>0</v>
      </c>
      <c r="I103" s="404">
        <f t="shared" si="30"/>
        <v>0</v>
      </c>
      <c r="J103" s="53">
        <f t="shared" si="31"/>
        <v>0</v>
      </c>
      <c r="K103" s="53"/>
      <c r="L103" s="112"/>
      <c r="M103" s="53">
        <f t="shared" si="32"/>
        <v>0</v>
      </c>
      <c r="N103" s="112"/>
      <c r="O103" s="53">
        <f t="shared" si="33"/>
        <v>0</v>
      </c>
      <c r="P103" s="53">
        <f t="shared" si="34"/>
        <v>0</v>
      </c>
      <c r="Q103" s="1"/>
      <c r="R103" s="1"/>
      <c r="S103" s="1"/>
      <c r="T103" s="1"/>
      <c r="U103" s="1"/>
    </row>
    <row r="104" spans="1:21" ht="12.5">
      <c r="B104" t="str">
        <f t="shared" si="27"/>
        <v/>
      </c>
      <c r="C104" s="49">
        <f>IF(D94="","-",+C103+1)</f>
        <v>2016</v>
      </c>
      <c r="D104" s="11">
        <f>IF(F103+SUM(E$100:E103)=D$93,F103,D$93-SUM(E$100:E103))</f>
        <v>0</v>
      </c>
      <c r="E104" s="374">
        <f>IF(+J97&lt;F103,J97,D104)</f>
        <v>0</v>
      </c>
      <c r="F104" s="54">
        <f t="shared" si="35"/>
        <v>0</v>
      </c>
      <c r="G104" s="54">
        <f t="shared" si="28"/>
        <v>0</v>
      </c>
      <c r="H104" s="385">
        <f t="shared" si="29"/>
        <v>0</v>
      </c>
      <c r="I104" s="404">
        <f t="shared" si="30"/>
        <v>0</v>
      </c>
      <c r="J104" s="53">
        <f t="shared" si="31"/>
        <v>0</v>
      </c>
      <c r="K104" s="53"/>
      <c r="L104" s="112"/>
      <c r="M104" s="53">
        <f t="shared" si="32"/>
        <v>0</v>
      </c>
      <c r="N104" s="112"/>
      <c r="O104" s="53">
        <f t="shared" si="33"/>
        <v>0</v>
      </c>
      <c r="P104" s="53">
        <f t="shared" si="34"/>
        <v>0</v>
      </c>
      <c r="Q104" s="1"/>
      <c r="R104" s="1"/>
      <c r="S104" s="1"/>
      <c r="T104" s="1"/>
      <c r="U104" s="1"/>
    </row>
    <row r="105" spans="1:21" ht="12.5">
      <c r="B105" t="str">
        <f t="shared" si="27"/>
        <v/>
      </c>
      <c r="C105" s="49">
        <f>IF(D94="","-",+C104+1)</f>
        <v>2017</v>
      </c>
      <c r="D105" s="11">
        <f>IF(F104+SUM(E$100:E104)=D$93,F104,D$93-SUM(E$100:E104))</f>
        <v>0</v>
      </c>
      <c r="E105" s="374">
        <f>IF(+J97&lt;F104,J97,D105)</f>
        <v>0</v>
      </c>
      <c r="F105" s="54">
        <f t="shared" si="35"/>
        <v>0</v>
      </c>
      <c r="G105" s="54">
        <f t="shared" si="28"/>
        <v>0</v>
      </c>
      <c r="H105" s="385">
        <f t="shared" si="29"/>
        <v>0</v>
      </c>
      <c r="I105" s="404">
        <f t="shared" si="30"/>
        <v>0</v>
      </c>
      <c r="J105" s="53">
        <f t="shared" si="31"/>
        <v>0</v>
      </c>
      <c r="K105" s="53"/>
      <c r="L105" s="112"/>
      <c r="M105" s="53">
        <f t="shared" si="32"/>
        <v>0</v>
      </c>
      <c r="N105" s="112"/>
      <c r="O105" s="53">
        <f t="shared" si="33"/>
        <v>0</v>
      </c>
      <c r="P105" s="53">
        <f t="shared" si="34"/>
        <v>0</v>
      </c>
      <c r="Q105" s="1"/>
      <c r="R105" s="1"/>
      <c r="S105" s="1"/>
      <c r="T105" s="1"/>
      <c r="U105" s="1"/>
    </row>
    <row r="106" spans="1:21" ht="12.5">
      <c r="B106" t="str">
        <f t="shared" si="27"/>
        <v/>
      </c>
      <c r="C106" s="49">
        <f>IF(D94="","-",+C105+1)</f>
        <v>2018</v>
      </c>
      <c r="D106" s="11">
        <f>IF(F105+SUM(E$100:E105)=D$93,F105,D$93-SUM(E$100:E105))</f>
        <v>0</v>
      </c>
      <c r="E106" s="374">
        <f>IF(+J97&lt;F105,J97,D106)</f>
        <v>0</v>
      </c>
      <c r="F106" s="54">
        <f t="shared" si="35"/>
        <v>0</v>
      </c>
      <c r="G106" s="54">
        <f t="shared" si="28"/>
        <v>0</v>
      </c>
      <c r="H106" s="385">
        <f t="shared" si="29"/>
        <v>0</v>
      </c>
      <c r="I106" s="404">
        <f t="shared" si="30"/>
        <v>0</v>
      </c>
      <c r="J106" s="53">
        <f t="shared" si="31"/>
        <v>0</v>
      </c>
      <c r="K106" s="53"/>
      <c r="L106" s="112"/>
      <c r="M106" s="53">
        <f t="shared" si="32"/>
        <v>0</v>
      </c>
      <c r="N106" s="112"/>
      <c r="O106" s="53">
        <f t="shared" si="33"/>
        <v>0</v>
      </c>
      <c r="P106" s="53">
        <f t="shared" si="34"/>
        <v>0</v>
      </c>
      <c r="Q106" s="1"/>
      <c r="R106" s="1"/>
      <c r="S106" s="1"/>
      <c r="T106" s="1"/>
      <c r="U106" s="1"/>
    </row>
    <row r="107" spans="1:21" ht="12.5">
      <c r="B107" t="str">
        <f t="shared" si="27"/>
        <v/>
      </c>
      <c r="C107" s="49">
        <f>IF(D94="","-",+C106+1)</f>
        <v>2019</v>
      </c>
      <c r="D107" s="11">
        <f>IF(F106+SUM(E$100:E106)=D$93,F106,D$93-SUM(E$100:E106))</f>
        <v>0</v>
      </c>
      <c r="E107" s="374">
        <f>IF(+J97&lt;F106,J97,D107)</f>
        <v>0</v>
      </c>
      <c r="F107" s="54">
        <f t="shared" si="35"/>
        <v>0</v>
      </c>
      <c r="G107" s="54">
        <f t="shared" si="28"/>
        <v>0</v>
      </c>
      <c r="H107" s="385">
        <f t="shared" si="29"/>
        <v>0</v>
      </c>
      <c r="I107" s="404">
        <f t="shared" si="30"/>
        <v>0</v>
      </c>
      <c r="J107" s="53">
        <f t="shared" si="31"/>
        <v>0</v>
      </c>
      <c r="K107" s="53"/>
      <c r="L107" s="112"/>
      <c r="M107" s="53">
        <f t="shared" si="32"/>
        <v>0</v>
      </c>
      <c r="N107" s="112"/>
      <c r="O107" s="53">
        <f t="shared" si="33"/>
        <v>0</v>
      </c>
      <c r="P107" s="53">
        <f t="shared" si="34"/>
        <v>0</v>
      </c>
      <c r="Q107" s="1"/>
      <c r="R107" s="1"/>
      <c r="S107" s="1"/>
      <c r="T107" s="1"/>
      <c r="U107" s="1"/>
    </row>
    <row r="108" spans="1:21" ht="12.5">
      <c r="B108" t="str">
        <f t="shared" si="27"/>
        <v/>
      </c>
      <c r="C108" s="49">
        <f>IF(D94="","-",+C107+1)</f>
        <v>2020</v>
      </c>
      <c r="D108" s="11">
        <f>IF(F107+SUM(E$100:E107)=D$93,F107,D$93-SUM(E$100:E107))</f>
        <v>0</v>
      </c>
      <c r="E108" s="374">
        <f>IF(+J97&lt;F107,J97,D108)</f>
        <v>0</v>
      </c>
      <c r="F108" s="54">
        <f t="shared" si="35"/>
        <v>0</v>
      </c>
      <c r="G108" s="54">
        <f t="shared" si="28"/>
        <v>0</v>
      </c>
      <c r="H108" s="385">
        <f t="shared" si="29"/>
        <v>0</v>
      </c>
      <c r="I108" s="404">
        <f t="shared" si="30"/>
        <v>0</v>
      </c>
      <c r="J108" s="53">
        <f t="shared" si="31"/>
        <v>0</v>
      </c>
      <c r="K108" s="53"/>
      <c r="L108" s="112"/>
      <c r="M108" s="53">
        <f t="shared" si="32"/>
        <v>0</v>
      </c>
      <c r="N108" s="112"/>
      <c r="O108" s="53">
        <f t="shared" si="33"/>
        <v>0</v>
      </c>
      <c r="P108" s="53">
        <f t="shared" si="34"/>
        <v>0</v>
      </c>
      <c r="Q108" s="1"/>
      <c r="R108" s="1"/>
      <c r="S108" s="1"/>
      <c r="T108" s="1"/>
      <c r="U108" s="1"/>
    </row>
    <row r="109" spans="1:21" ht="12.5">
      <c r="B109" t="str">
        <f t="shared" si="27"/>
        <v/>
      </c>
      <c r="C109" s="49">
        <f>IF(D94="","-",+C108+1)</f>
        <v>2021</v>
      </c>
      <c r="D109" s="11">
        <f>IF(F108+SUM(E$100:E108)=D$93,F108,D$93-SUM(E$100:E108))</f>
        <v>0</v>
      </c>
      <c r="E109" s="374">
        <f>IF(+J97&lt;F108,J97,D109)</f>
        <v>0</v>
      </c>
      <c r="F109" s="54">
        <f t="shared" si="35"/>
        <v>0</v>
      </c>
      <c r="G109" s="54">
        <f t="shared" si="28"/>
        <v>0</v>
      </c>
      <c r="H109" s="385">
        <f t="shared" si="29"/>
        <v>0</v>
      </c>
      <c r="I109" s="404">
        <f t="shared" si="30"/>
        <v>0</v>
      </c>
      <c r="J109" s="53">
        <f t="shared" si="31"/>
        <v>0</v>
      </c>
      <c r="K109" s="53"/>
      <c r="L109" s="112"/>
      <c r="M109" s="53">
        <f t="shared" si="32"/>
        <v>0</v>
      </c>
      <c r="N109" s="112"/>
      <c r="O109" s="53">
        <f t="shared" si="33"/>
        <v>0</v>
      </c>
      <c r="P109" s="53">
        <f t="shared" si="34"/>
        <v>0</v>
      </c>
      <c r="Q109" s="1"/>
      <c r="R109" s="1"/>
      <c r="S109" s="1"/>
      <c r="T109" s="1"/>
      <c r="U109" s="1"/>
    </row>
    <row r="110" spans="1:21" ht="12.5">
      <c r="B110" t="str">
        <f t="shared" si="27"/>
        <v/>
      </c>
      <c r="C110" s="49">
        <f>IF(D94="","-",+C109+1)</f>
        <v>2022</v>
      </c>
      <c r="D110" s="11">
        <f>IF(F109+SUM(E$100:E109)=D$93,F109,D$93-SUM(E$100:E109))</f>
        <v>0</v>
      </c>
      <c r="E110" s="374">
        <f>IF(+J97&lt;F109,J97,D110)</f>
        <v>0</v>
      </c>
      <c r="F110" s="54">
        <f t="shared" si="35"/>
        <v>0</v>
      </c>
      <c r="G110" s="54">
        <f t="shared" si="28"/>
        <v>0</v>
      </c>
      <c r="H110" s="385">
        <f t="shared" si="29"/>
        <v>0</v>
      </c>
      <c r="I110" s="404">
        <f t="shared" si="30"/>
        <v>0</v>
      </c>
      <c r="J110" s="53">
        <f t="shared" si="31"/>
        <v>0</v>
      </c>
      <c r="K110" s="53"/>
      <c r="L110" s="112"/>
      <c r="M110" s="53">
        <f t="shared" si="32"/>
        <v>0</v>
      </c>
      <c r="N110" s="112"/>
      <c r="O110" s="53">
        <f t="shared" si="33"/>
        <v>0</v>
      </c>
      <c r="P110" s="53">
        <f t="shared" si="34"/>
        <v>0</v>
      </c>
      <c r="Q110" s="1"/>
      <c r="R110" s="1"/>
      <c r="S110" s="1"/>
      <c r="T110" s="1"/>
      <c r="U110" s="1"/>
    </row>
    <row r="111" spans="1:21" ht="12.5">
      <c r="B111" t="str">
        <f t="shared" si="27"/>
        <v/>
      </c>
      <c r="C111" s="49">
        <f>IF(D94="","-",+C110+1)</f>
        <v>2023</v>
      </c>
      <c r="D111" s="11">
        <f>IF(F110+SUM(E$100:E110)=D$93,F110,D$93-SUM(E$100:E110))</f>
        <v>0</v>
      </c>
      <c r="E111" s="374">
        <f>IF(+J97&lt;F110,J97,D111)</f>
        <v>0</v>
      </c>
      <c r="F111" s="54">
        <f t="shared" si="35"/>
        <v>0</v>
      </c>
      <c r="G111" s="54">
        <f t="shared" si="28"/>
        <v>0</v>
      </c>
      <c r="H111" s="385">
        <f t="shared" si="29"/>
        <v>0</v>
      </c>
      <c r="I111" s="404">
        <f t="shared" si="30"/>
        <v>0</v>
      </c>
      <c r="J111" s="53">
        <f t="shared" si="31"/>
        <v>0</v>
      </c>
      <c r="K111" s="53"/>
      <c r="L111" s="112"/>
      <c r="M111" s="53">
        <f t="shared" si="32"/>
        <v>0</v>
      </c>
      <c r="N111" s="112"/>
      <c r="O111" s="53">
        <f t="shared" si="33"/>
        <v>0</v>
      </c>
      <c r="P111" s="53">
        <f t="shared" si="34"/>
        <v>0</v>
      </c>
      <c r="Q111" s="1"/>
      <c r="R111" s="1"/>
      <c r="S111" s="1"/>
      <c r="T111" s="1"/>
      <c r="U111" s="1"/>
    </row>
    <row r="112" spans="1:21" ht="12.5">
      <c r="B112" t="str">
        <f t="shared" si="27"/>
        <v/>
      </c>
      <c r="C112" s="49">
        <f>IF(D94="","-",+C111+1)</f>
        <v>2024</v>
      </c>
      <c r="D112" s="11">
        <f>IF(F111+SUM(E$100:E111)=D$93,F111,D$93-SUM(E$100:E111))</f>
        <v>0</v>
      </c>
      <c r="E112" s="374">
        <f>IF(+J97&lt;F111,J97,D112)</f>
        <v>0</v>
      </c>
      <c r="F112" s="54">
        <f t="shared" si="35"/>
        <v>0</v>
      </c>
      <c r="G112" s="54">
        <f t="shared" si="28"/>
        <v>0</v>
      </c>
      <c r="H112" s="385">
        <f t="shared" si="29"/>
        <v>0</v>
      </c>
      <c r="I112" s="404">
        <f t="shared" si="30"/>
        <v>0</v>
      </c>
      <c r="J112" s="53">
        <f t="shared" si="31"/>
        <v>0</v>
      </c>
      <c r="K112" s="53"/>
      <c r="L112" s="112"/>
      <c r="M112" s="53">
        <f t="shared" si="32"/>
        <v>0</v>
      </c>
      <c r="N112" s="112"/>
      <c r="O112" s="53">
        <f t="shared" si="33"/>
        <v>0</v>
      </c>
      <c r="P112" s="53">
        <f t="shared" si="34"/>
        <v>0</v>
      </c>
      <c r="Q112" s="1"/>
      <c r="R112" s="1"/>
      <c r="S112" s="1"/>
      <c r="T112" s="1"/>
      <c r="U112" s="1"/>
    </row>
    <row r="113" spans="2:21" ht="12.5">
      <c r="B113" t="str">
        <f t="shared" si="27"/>
        <v/>
      </c>
      <c r="C113" s="49">
        <f>IF(D94="","-",+C112+1)</f>
        <v>2025</v>
      </c>
      <c r="D113" s="11">
        <f>IF(F112+SUM(E$100:E112)=D$93,F112,D$93-SUM(E$100:E112))</f>
        <v>0</v>
      </c>
      <c r="E113" s="374">
        <f>IF(+J97&lt;F112,J97,D113)</f>
        <v>0</v>
      </c>
      <c r="F113" s="54">
        <f t="shared" si="35"/>
        <v>0</v>
      </c>
      <c r="G113" s="54">
        <f t="shared" si="28"/>
        <v>0</v>
      </c>
      <c r="H113" s="385">
        <f t="shared" si="29"/>
        <v>0</v>
      </c>
      <c r="I113" s="404">
        <f t="shared" si="30"/>
        <v>0</v>
      </c>
      <c r="J113" s="53">
        <f t="shared" si="31"/>
        <v>0</v>
      </c>
      <c r="K113" s="53"/>
      <c r="L113" s="112"/>
      <c r="M113" s="53">
        <f t="shared" si="32"/>
        <v>0</v>
      </c>
      <c r="N113" s="112"/>
      <c r="O113" s="53">
        <f t="shared" si="33"/>
        <v>0</v>
      </c>
      <c r="P113" s="53">
        <f t="shared" si="34"/>
        <v>0</v>
      </c>
      <c r="Q113" s="1"/>
      <c r="R113" s="1"/>
      <c r="S113" s="1"/>
      <c r="T113" s="1"/>
      <c r="U113" s="1"/>
    </row>
    <row r="114" spans="2:21" ht="12.5">
      <c r="B114" t="str">
        <f t="shared" si="27"/>
        <v/>
      </c>
      <c r="C114" s="49">
        <f>IF(D94="","-",+C113+1)</f>
        <v>2026</v>
      </c>
      <c r="D114" s="11">
        <f>IF(F113+SUM(E$100:E113)=D$93,F113,D$93-SUM(E$100:E113))</f>
        <v>0</v>
      </c>
      <c r="E114" s="374">
        <f>IF(+J97&lt;F113,J97,D114)</f>
        <v>0</v>
      </c>
      <c r="F114" s="54">
        <f t="shared" si="35"/>
        <v>0</v>
      </c>
      <c r="G114" s="54">
        <f t="shared" si="28"/>
        <v>0</v>
      </c>
      <c r="H114" s="385">
        <f t="shared" si="29"/>
        <v>0</v>
      </c>
      <c r="I114" s="404">
        <f t="shared" si="30"/>
        <v>0</v>
      </c>
      <c r="J114" s="53">
        <f t="shared" si="31"/>
        <v>0</v>
      </c>
      <c r="K114" s="53"/>
      <c r="L114" s="112"/>
      <c r="M114" s="53">
        <f t="shared" si="32"/>
        <v>0</v>
      </c>
      <c r="N114" s="112"/>
      <c r="O114" s="53">
        <f t="shared" si="33"/>
        <v>0</v>
      </c>
      <c r="P114" s="53">
        <f t="shared" si="34"/>
        <v>0</v>
      </c>
      <c r="Q114" s="1"/>
      <c r="R114" s="1"/>
      <c r="S114" s="1"/>
      <c r="T114" s="1"/>
      <c r="U114" s="1"/>
    </row>
    <row r="115" spans="2:21" ht="12.5">
      <c r="B115" t="str">
        <f t="shared" si="27"/>
        <v/>
      </c>
      <c r="C115" s="49">
        <f>IF(D94="","-",+C114+1)</f>
        <v>2027</v>
      </c>
      <c r="D115" s="11">
        <f>IF(F114+SUM(E$100:E114)=D$93,F114,D$93-SUM(E$100:E114))</f>
        <v>0</v>
      </c>
      <c r="E115" s="374">
        <f>IF(+J97&lt;F114,J97,D115)</f>
        <v>0</v>
      </c>
      <c r="F115" s="54">
        <f t="shared" si="35"/>
        <v>0</v>
      </c>
      <c r="G115" s="54">
        <f t="shared" si="28"/>
        <v>0</v>
      </c>
      <c r="H115" s="385">
        <f t="shared" si="29"/>
        <v>0</v>
      </c>
      <c r="I115" s="404">
        <f t="shared" si="30"/>
        <v>0</v>
      </c>
      <c r="J115" s="53">
        <f t="shared" si="31"/>
        <v>0</v>
      </c>
      <c r="K115" s="53"/>
      <c r="L115" s="112"/>
      <c r="M115" s="53">
        <f t="shared" si="32"/>
        <v>0</v>
      </c>
      <c r="N115" s="112"/>
      <c r="O115" s="53">
        <f t="shared" si="33"/>
        <v>0</v>
      </c>
      <c r="P115" s="53">
        <f t="shared" si="34"/>
        <v>0</v>
      </c>
      <c r="Q115" s="1"/>
      <c r="R115" s="1"/>
      <c r="S115" s="1"/>
      <c r="T115" s="1"/>
      <c r="U115" s="1"/>
    </row>
    <row r="116" spans="2:21" ht="12.5">
      <c r="B116" t="str">
        <f t="shared" si="27"/>
        <v/>
      </c>
      <c r="C116" s="49">
        <f>IF(D94="","-",+C115+1)</f>
        <v>2028</v>
      </c>
      <c r="D116" s="11">
        <f>IF(F115+SUM(E$100:E115)=D$93,F115,D$93-SUM(E$100:E115))</f>
        <v>0</v>
      </c>
      <c r="E116" s="374">
        <f>IF(+J97&lt;F115,J97,D116)</f>
        <v>0</v>
      </c>
      <c r="F116" s="54">
        <f t="shared" si="35"/>
        <v>0</v>
      </c>
      <c r="G116" s="54">
        <f t="shared" si="28"/>
        <v>0</v>
      </c>
      <c r="H116" s="385">
        <f t="shared" si="29"/>
        <v>0</v>
      </c>
      <c r="I116" s="404">
        <f t="shared" si="30"/>
        <v>0</v>
      </c>
      <c r="J116" s="53">
        <f t="shared" si="31"/>
        <v>0</v>
      </c>
      <c r="K116" s="53"/>
      <c r="L116" s="112"/>
      <c r="M116" s="53">
        <f t="shared" si="32"/>
        <v>0</v>
      </c>
      <c r="N116" s="112"/>
      <c r="O116" s="53">
        <f t="shared" si="33"/>
        <v>0</v>
      </c>
      <c r="P116" s="53">
        <f t="shared" si="34"/>
        <v>0</v>
      </c>
      <c r="Q116" s="1"/>
      <c r="R116" s="1"/>
      <c r="S116" s="1"/>
      <c r="T116" s="1"/>
      <c r="U116" s="1"/>
    </row>
    <row r="117" spans="2:21" ht="12.5">
      <c r="B117" t="str">
        <f t="shared" si="27"/>
        <v/>
      </c>
      <c r="C117" s="49">
        <f>IF(D94="","-",+C116+1)</f>
        <v>2029</v>
      </c>
      <c r="D117" s="11">
        <f>IF(F116+SUM(E$100:E116)=D$93,F116,D$93-SUM(E$100:E116))</f>
        <v>0</v>
      </c>
      <c r="E117" s="374">
        <f>IF(+J97&lt;F116,J97,D117)</f>
        <v>0</v>
      </c>
      <c r="F117" s="54">
        <f t="shared" si="35"/>
        <v>0</v>
      </c>
      <c r="G117" s="54">
        <f t="shared" si="28"/>
        <v>0</v>
      </c>
      <c r="H117" s="385">
        <f t="shared" si="29"/>
        <v>0</v>
      </c>
      <c r="I117" s="404">
        <f t="shared" si="30"/>
        <v>0</v>
      </c>
      <c r="J117" s="53">
        <f t="shared" si="31"/>
        <v>0</v>
      </c>
      <c r="K117" s="53"/>
      <c r="L117" s="112"/>
      <c r="M117" s="53">
        <f t="shared" si="32"/>
        <v>0</v>
      </c>
      <c r="N117" s="112"/>
      <c r="O117" s="53">
        <f t="shared" si="33"/>
        <v>0</v>
      </c>
      <c r="P117" s="53">
        <f t="shared" si="34"/>
        <v>0</v>
      </c>
      <c r="Q117" s="1"/>
      <c r="R117" s="1"/>
      <c r="S117" s="1"/>
      <c r="T117" s="1"/>
      <c r="U117" s="1"/>
    </row>
    <row r="118" spans="2:21" ht="12.5">
      <c r="B118" t="str">
        <f t="shared" si="27"/>
        <v/>
      </c>
      <c r="C118" s="49">
        <f>IF(D94="","-",+C117+1)</f>
        <v>2030</v>
      </c>
      <c r="D118" s="11">
        <f>IF(F117+SUM(E$100:E117)=D$93,F117,D$93-SUM(E$100:E117))</f>
        <v>0</v>
      </c>
      <c r="E118" s="374">
        <f>IF(+J97&lt;F117,J97,D118)</f>
        <v>0</v>
      </c>
      <c r="F118" s="54">
        <f t="shared" si="35"/>
        <v>0</v>
      </c>
      <c r="G118" s="54">
        <f t="shared" si="28"/>
        <v>0</v>
      </c>
      <c r="H118" s="385">
        <f t="shared" si="29"/>
        <v>0</v>
      </c>
      <c r="I118" s="404">
        <f t="shared" si="30"/>
        <v>0</v>
      </c>
      <c r="J118" s="53">
        <f t="shared" si="31"/>
        <v>0</v>
      </c>
      <c r="K118" s="53"/>
      <c r="L118" s="112"/>
      <c r="M118" s="53">
        <f t="shared" si="32"/>
        <v>0</v>
      </c>
      <c r="N118" s="112"/>
      <c r="O118" s="53">
        <f t="shared" si="33"/>
        <v>0</v>
      </c>
      <c r="P118" s="53">
        <f t="shared" si="34"/>
        <v>0</v>
      </c>
      <c r="Q118" s="1"/>
      <c r="R118" s="1"/>
      <c r="S118" s="1"/>
      <c r="T118" s="1"/>
      <c r="U118" s="1"/>
    </row>
    <row r="119" spans="2:21" ht="12.5">
      <c r="B119" t="str">
        <f t="shared" si="27"/>
        <v/>
      </c>
      <c r="C119" s="49">
        <f>IF(D94="","-",+C118+1)</f>
        <v>2031</v>
      </c>
      <c r="D119" s="11">
        <f>IF(F118+SUM(E$100:E118)=D$93,F118,D$93-SUM(E$100:E118))</f>
        <v>0</v>
      </c>
      <c r="E119" s="374">
        <f>IF(+J97&lt;F118,J97,D119)</f>
        <v>0</v>
      </c>
      <c r="F119" s="54">
        <f t="shared" si="35"/>
        <v>0</v>
      </c>
      <c r="G119" s="54">
        <f t="shared" si="28"/>
        <v>0</v>
      </c>
      <c r="H119" s="385">
        <f t="shared" si="29"/>
        <v>0</v>
      </c>
      <c r="I119" s="404">
        <f t="shared" si="30"/>
        <v>0</v>
      </c>
      <c r="J119" s="53">
        <f t="shared" si="31"/>
        <v>0</v>
      </c>
      <c r="K119" s="53"/>
      <c r="L119" s="112"/>
      <c r="M119" s="53">
        <f t="shared" si="32"/>
        <v>0</v>
      </c>
      <c r="N119" s="112"/>
      <c r="O119" s="53">
        <f t="shared" si="33"/>
        <v>0</v>
      </c>
      <c r="P119" s="53">
        <f t="shared" si="34"/>
        <v>0</v>
      </c>
      <c r="Q119" s="1"/>
      <c r="R119" s="1"/>
      <c r="S119" s="1"/>
      <c r="T119" s="1"/>
      <c r="U119" s="1"/>
    </row>
    <row r="120" spans="2:21" ht="12.5">
      <c r="B120" t="str">
        <f t="shared" si="27"/>
        <v/>
      </c>
      <c r="C120" s="49">
        <f>IF(D94="","-",+C119+1)</f>
        <v>2032</v>
      </c>
      <c r="D120" s="11">
        <f>IF(F119+SUM(E$100:E119)=D$93,F119,D$93-SUM(E$100:E119))</f>
        <v>0</v>
      </c>
      <c r="E120" s="374">
        <f>IF(+J97&lt;F119,J97,D120)</f>
        <v>0</v>
      </c>
      <c r="F120" s="54">
        <f t="shared" si="35"/>
        <v>0</v>
      </c>
      <c r="G120" s="54">
        <f t="shared" si="28"/>
        <v>0</v>
      </c>
      <c r="H120" s="385">
        <f t="shared" si="29"/>
        <v>0</v>
      </c>
      <c r="I120" s="404">
        <f t="shared" si="30"/>
        <v>0</v>
      </c>
      <c r="J120" s="53">
        <f t="shared" si="31"/>
        <v>0</v>
      </c>
      <c r="K120" s="53"/>
      <c r="L120" s="112"/>
      <c r="M120" s="53">
        <f t="shared" si="32"/>
        <v>0</v>
      </c>
      <c r="N120" s="112"/>
      <c r="O120" s="53">
        <f t="shared" si="33"/>
        <v>0</v>
      </c>
      <c r="P120" s="53">
        <f t="shared" si="34"/>
        <v>0</v>
      </c>
      <c r="Q120" s="1"/>
      <c r="R120" s="1"/>
      <c r="S120" s="1"/>
      <c r="T120" s="1"/>
      <c r="U120" s="1"/>
    </row>
    <row r="121" spans="2:21" ht="12.5">
      <c r="B121" t="str">
        <f t="shared" si="27"/>
        <v/>
      </c>
      <c r="C121" s="49">
        <f>IF(D94="","-",+C120+1)</f>
        <v>2033</v>
      </c>
      <c r="D121" s="11">
        <f>IF(F120+SUM(E$100:E120)=D$93,F120,D$93-SUM(E$100:E120))</f>
        <v>0</v>
      </c>
      <c r="E121" s="374">
        <f>IF(+J97&lt;F120,J97,D121)</f>
        <v>0</v>
      </c>
      <c r="F121" s="54">
        <f t="shared" si="35"/>
        <v>0</v>
      </c>
      <c r="G121" s="54">
        <f t="shared" si="28"/>
        <v>0</v>
      </c>
      <c r="H121" s="385">
        <f t="shared" si="29"/>
        <v>0</v>
      </c>
      <c r="I121" s="404">
        <f t="shared" si="30"/>
        <v>0</v>
      </c>
      <c r="J121" s="53">
        <f t="shared" si="31"/>
        <v>0</v>
      </c>
      <c r="K121" s="53"/>
      <c r="L121" s="112"/>
      <c r="M121" s="53">
        <f t="shared" si="32"/>
        <v>0</v>
      </c>
      <c r="N121" s="112"/>
      <c r="O121" s="53">
        <f t="shared" si="33"/>
        <v>0</v>
      </c>
      <c r="P121" s="53">
        <f t="shared" si="34"/>
        <v>0</v>
      </c>
      <c r="Q121" s="1"/>
      <c r="R121" s="1"/>
      <c r="S121" s="1"/>
      <c r="T121" s="1"/>
      <c r="U121" s="1"/>
    </row>
    <row r="122" spans="2:21" ht="12.5">
      <c r="B122" t="str">
        <f t="shared" si="27"/>
        <v/>
      </c>
      <c r="C122" s="49">
        <f>IF(D94="","-",+C121+1)</f>
        <v>2034</v>
      </c>
      <c r="D122" s="11">
        <f>IF(F121+SUM(E$100:E121)=D$93,F121,D$93-SUM(E$100:E121))</f>
        <v>0</v>
      </c>
      <c r="E122" s="374">
        <f>IF(+J97&lt;F121,J97,D122)</f>
        <v>0</v>
      </c>
      <c r="F122" s="54">
        <f t="shared" si="35"/>
        <v>0</v>
      </c>
      <c r="G122" s="54">
        <f t="shared" si="28"/>
        <v>0</v>
      </c>
      <c r="H122" s="385">
        <f t="shared" si="29"/>
        <v>0</v>
      </c>
      <c r="I122" s="404">
        <f t="shared" si="30"/>
        <v>0</v>
      </c>
      <c r="J122" s="53">
        <f t="shared" si="31"/>
        <v>0</v>
      </c>
      <c r="K122" s="53"/>
      <c r="L122" s="112"/>
      <c r="M122" s="53">
        <f t="shared" si="32"/>
        <v>0</v>
      </c>
      <c r="N122" s="112"/>
      <c r="O122" s="53">
        <f t="shared" si="33"/>
        <v>0</v>
      </c>
      <c r="P122" s="53">
        <f t="shared" si="34"/>
        <v>0</v>
      </c>
      <c r="Q122" s="1"/>
      <c r="R122" s="1"/>
      <c r="S122" s="1"/>
      <c r="T122" s="1"/>
      <c r="U122" s="1"/>
    </row>
    <row r="123" spans="2:21" ht="12.5">
      <c r="B123" t="str">
        <f t="shared" si="27"/>
        <v/>
      </c>
      <c r="C123" s="49">
        <f>IF(D94="","-",+C122+1)</f>
        <v>2035</v>
      </c>
      <c r="D123" s="11">
        <f>IF(F122+SUM(E$100:E122)=D$93,F122,D$93-SUM(E$100:E122))</f>
        <v>0</v>
      </c>
      <c r="E123" s="374">
        <f>IF(+J97&lt;F122,J97,D123)</f>
        <v>0</v>
      </c>
      <c r="F123" s="54">
        <f t="shared" si="35"/>
        <v>0</v>
      </c>
      <c r="G123" s="54">
        <f t="shared" si="28"/>
        <v>0</v>
      </c>
      <c r="H123" s="385">
        <f t="shared" si="29"/>
        <v>0</v>
      </c>
      <c r="I123" s="404">
        <f t="shared" si="30"/>
        <v>0</v>
      </c>
      <c r="J123" s="53">
        <f t="shared" si="31"/>
        <v>0</v>
      </c>
      <c r="K123" s="53"/>
      <c r="L123" s="112"/>
      <c r="M123" s="53">
        <f t="shared" si="32"/>
        <v>0</v>
      </c>
      <c r="N123" s="112"/>
      <c r="O123" s="53">
        <f t="shared" si="33"/>
        <v>0</v>
      </c>
      <c r="P123" s="53">
        <f t="shared" si="34"/>
        <v>0</v>
      </c>
      <c r="Q123" s="1"/>
      <c r="R123" s="1"/>
      <c r="S123" s="1"/>
      <c r="T123" s="1"/>
      <c r="U123" s="1"/>
    </row>
    <row r="124" spans="2:21" ht="12.5">
      <c r="B124" t="str">
        <f t="shared" si="27"/>
        <v/>
      </c>
      <c r="C124" s="49">
        <f>IF(D94="","-",+C123+1)</f>
        <v>2036</v>
      </c>
      <c r="D124" s="11">
        <f>IF(F123+SUM(E$100:E123)=D$93,F123,D$93-SUM(E$100:E123))</f>
        <v>0</v>
      </c>
      <c r="E124" s="374">
        <f>IF(+J97&lt;F123,J97,D124)</f>
        <v>0</v>
      </c>
      <c r="F124" s="54">
        <f t="shared" si="35"/>
        <v>0</v>
      </c>
      <c r="G124" s="54">
        <f t="shared" si="28"/>
        <v>0</v>
      </c>
      <c r="H124" s="385">
        <f t="shared" si="29"/>
        <v>0</v>
      </c>
      <c r="I124" s="404">
        <f t="shared" si="30"/>
        <v>0</v>
      </c>
      <c r="J124" s="53">
        <f t="shared" si="31"/>
        <v>0</v>
      </c>
      <c r="K124" s="53"/>
      <c r="L124" s="112"/>
      <c r="M124" s="53">
        <f t="shared" si="32"/>
        <v>0</v>
      </c>
      <c r="N124" s="112"/>
      <c r="O124" s="53">
        <f t="shared" si="33"/>
        <v>0</v>
      </c>
      <c r="P124" s="53">
        <f t="shared" si="34"/>
        <v>0</v>
      </c>
      <c r="Q124" s="1"/>
      <c r="R124" s="1"/>
      <c r="S124" s="1"/>
      <c r="T124" s="1"/>
      <c r="U124" s="1"/>
    </row>
    <row r="125" spans="2:21" ht="12.5">
      <c r="B125" t="str">
        <f t="shared" si="27"/>
        <v/>
      </c>
      <c r="C125" s="49">
        <f>IF(D94="","-",+C124+1)</f>
        <v>2037</v>
      </c>
      <c r="D125" s="11">
        <f>IF(F124+SUM(E$100:E124)=D$93,F124,D$93-SUM(E$100:E124))</f>
        <v>0</v>
      </c>
      <c r="E125" s="374">
        <f>IF(+J97&lt;F124,J97,D125)</f>
        <v>0</v>
      </c>
      <c r="F125" s="54">
        <f t="shared" si="35"/>
        <v>0</v>
      </c>
      <c r="G125" s="54">
        <f t="shared" si="28"/>
        <v>0</v>
      </c>
      <c r="H125" s="385">
        <f t="shared" si="29"/>
        <v>0</v>
      </c>
      <c r="I125" s="404">
        <f t="shared" si="30"/>
        <v>0</v>
      </c>
      <c r="J125" s="53">
        <f t="shared" si="31"/>
        <v>0</v>
      </c>
      <c r="K125" s="53"/>
      <c r="L125" s="112"/>
      <c r="M125" s="53">
        <f t="shared" si="32"/>
        <v>0</v>
      </c>
      <c r="N125" s="112"/>
      <c r="O125" s="53">
        <f t="shared" si="33"/>
        <v>0</v>
      </c>
      <c r="P125" s="53">
        <f t="shared" si="34"/>
        <v>0</v>
      </c>
      <c r="Q125" s="1"/>
      <c r="R125" s="1"/>
      <c r="S125" s="1"/>
      <c r="T125" s="1"/>
      <c r="U125" s="1"/>
    </row>
    <row r="126" spans="2:21" ht="12.5">
      <c r="B126" t="str">
        <f t="shared" si="27"/>
        <v/>
      </c>
      <c r="C126" s="49">
        <f>IF(D94="","-",+C125+1)</f>
        <v>2038</v>
      </c>
      <c r="D126" s="11">
        <f>IF(F125+SUM(E$100:E125)=D$93,F125,D$93-SUM(E$100:E125))</f>
        <v>0</v>
      </c>
      <c r="E126" s="374">
        <f>IF(+J97&lt;F125,J97,D126)</f>
        <v>0</v>
      </c>
      <c r="F126" s="54">
        <f t="shared" si="35"/>
        <v>0</v>
      </c>
      <c r="G126" s="54">
        <f t="shared" si="28"/>
        <v>0</v>
      </c>
      <c r="H126" s="385">
        <f t="shared" si="29"/>
        <v>0</v>
      </c>
      <c r="I126" s="404">
        <f t="shared" si="30"/>
        <v>0</v>
      </c>
      <c r="J126" s="53">
        <f t="shared" si="31"/>
        <v>0</v>
      </c>
      <c r="K126" s="53"/>
      <c r="L126" s="112"/>
      <c r="M126" s="53">
        <f t="shared" si="32"/>
        <v>0</v>
      </c>
      <c r="N126" s="112"/>
      <c r="O126" s="53">
        <f t="shared" si="33"/>
        <v>0</v>
      </c>
      <c r="P126" s="53">
        <f t="shared" si="34"/>
        <v>0</v>
      </c>
      <c r="Q126" s="1"/>
      <c r="R126" s="1"/>
      <c r="S126" s="1"/>
      <c r="T126" s="1"/>
      <c r="U126" s="1"/>
    </row>
    <row r="127" spans="2:21" ht="12.5">
      <c r="B127" t="str">
        <f t="shared" si="27"/>
        <v/>
      </c>
      <c r="C127" s="49">
        <f>IF(D94="","-",+C126+1)</f>
        <v>2039</v>
      </c>
      <c r="D127" s="11">
        <f>IF(F126+SUM(E$100:E126)=D$93,F126,D$93-SUM(E$100:E126))</f>
        <v>0</v>
      </c>
      <c r="E127" s="374">
        <f>IF(+J97&lt;F126,J97,D127)</f>
        <v>0</v>
      </c>
      <c r="F127" s="54">
        <f t="shared" si="35"/>
        <v>0</v>
      </c>
      <c r="G127" s="54">
        <f t="shared" si="28"/>
        <v>0</v>
      </c>
      <c r="H127" s="385">
        <f t="shared" si="29"/>
        <v>0</v>
      </c>
      <c r="I127" s="404">
        <f t="shared" si="30"/>
        <v>0</v>
      </c>
      <c r="J127" s="53">
        <f t="shared" si="31"/>
        <v>0</v>
      </c>
      <c r="K127" s="53"/>
      <c r="L127" s="112"/>
      <c r="M127" s="53">
        <f t="shared" si="32"/>
        <v>0</v>
      </c>
      <c r="N127" s="112"/>
      <c r="O127" s="53">
        <f t="shared" si="33"/>
        <v>0</v>
      </c>
      <c r="P127" s="53">
        <f t="shared" si="34"/>
        <v>0</v>
      </c>
      <c r="Q127" s="1"/>
      <c r="R127" s="1"/>
      <c r="S127" s="1"/>
      <c r="T127" s="1"/>
      <c r="U127" s="1"/>
    </row>
    <row r="128" spans="2:21" ht="12.5">
      <c r="B128" t="str">
        <f t="shared" si="27"/>
        <v/>
      </c>
      <c r="C128" s="49">
        <f>IF(D94="","-",+C127+1)</f>
        <v>2040</v>
      </c>
      <c r="D128" s="11">
        <f>IF(F127+SUM(E$100:E127)=D$93,F127,D$93-SUM(E$100:E127))</f>
        <v>0</v>
      </c>
      <c r="E128" s="374">
        <f>IF(+J97&lt;F127,J97,D128)</f>
        <v>0</v>
      </c>
      <c r="F128" s="54">
        <f t="shared" si="35"/>
        <v>0</v>
      </c>
      <c r="G128" s="54">
        <f t="shared" si="28"/>
        <v>0</v>
      </c>
      <c r="H128" s="385">
        <f t="shared" si="29"/>
        <v>0</v>
      </c>
      <c r="I128" s="404">
        <f t="shared" si="30"/>
        <v>0</v>
      </c>
      <c r="J128" s="53">
        <f t="shared" si="31"/>
        <v>0</v>
      </c>
      <c r="K128" s="53"/>
      <c r="L128" s="112"/>
      <c r="M128" s="53">
        <f t="shared" si="32"/>
        <v>0</v>
      </c>
      <c r="N128" s="112"/>
      <c r="O128" s="53">
        <f t="shared" si="33"/>
        <v>0</v>
      </c>
      <c r="P128" s="53">
        <f t="shared" si="34"/>
        <v>0</v>
      </c>
      <c r="Q128" s="1"/>
      <c r="R128" s="1"/>
      <c r="S128" s="1"/>
      <c r="T128" s="1"/>
      <c r="U128" s="1"/>
    </row>
    <row r="129" spans="2:21" ht="12.5">
      <c r="B129" t="str">
        <f t="shared" si="27"/>
        <v/>
      </c>
      <c r="C129" s="49">
        <f>IF(D94="","-",+C128+1)</f>
        <v>2041</v>
      </c>
      <c r="D129" s="11">
        <f>IF(F128+SUM(E$100:E128)=D$93,F128,D$93-SUM(E$100:E128))</f>
        <v>0</v>
      </c>
      <c r="E129" s="374">
        <f>IF(+J97&lt;F128,J97,D129)</f>
        <v>0</v>
      </c>
      <c r="F129" s="54">
        <f t="shared" si="35"/>
        <v>0</v>
      </c>
      <c r="G129" s="54">
        <f t="shared" si="28"/>
        <v>0</v>
      </c>
      <c r="H129" s="385">
        <f t="shared" si="29"/>
        <v>0</v>
      </c>
      <c r="I129" s="404">
        <f t="shared" si="30"/>
        <v>0</v>
      </c>
      <c r="J129" s="53">
        <f t="shared" si="31"/>
        <v>0</v>
      </c>
      <c r="K129" s="53"/>
      <c r="L129" s="112"/>
      <c r="M129" s="53">
        <f t="shared" si="32"/>
        <v>0</v>
      </c>
      <c r="N129" s="112"/>
      <c r="O129" s="53">
        <f t="shared" si="33"/>
        <v>0</v>
      </c>
      <c r="P129" s="53">
        <f t="shared" si="34"/>
        <v>0</v>
      </c>
      <c r="Q129" s="1"/>
      <c r="R129" s="1"/>
      <c r="S129" s="1"/>
      <c r="T129" s="1"/>
      <c r="U129" s="1"/>
    </row>
    <row r="130" spans="2:21" ht="12.5">
      <c r="B130" t="str">
        <f t="shared" si="27"/>
        <v/>
      </c>
      <c r="C130" s="49">
        <f>IF(D94="","-",+C129+1)</f>
        <v>2042</v>
      </c>
      <c r="D130" s="11">
        <f>IF(F129+SUM(E$100:E129)=D$93,F129,D$93-SUM(E$100:E129))</f>
        <v>0</v>
      </c>
      <c r="E130" s="374">
        <f>IF(+J97&lt;F129,J97,D130)</f>
        <v>0</v>
      </c>
      <c r="F130" s="54">
        <f t="shared" si="35"/>
        <v>0</v>
      </c>
      <c r="G130" s="54">
        <f t="shared" si="28"/>
        <v>0</v>
      </c>
      <c r="H130" s="385">
        <f t="shared" si="29"/>
        <v>0</v>
      </c>
      <c r="I130" s="404">
        <f t="shared" si="30"/>
        <v>0</v>
      </c>
      <c r="J130" s="53">
        <f t="shared" si="31"/>
        <v>0</v>
      </c>
      <c r="K130" s="53"/>
      <c r="L130" s="112"/>
      <c r="M130" s="53">
        <f t="shared" si="32"/>
        <v>0</v>
      </c>
      <c r="N130" s="112"/>
      <c r="O130" s="53">
        <f t="shared" si="33"/>
        <v>0</v>
      </c>
      <c r="P130" s="53">
        <f t="shared" si="34"/>
        <v>0</v>
      </c>
      <c r="Q130" s="1"/>
      <c r="R130" s="1"/>
      <c r="S130" s="1"/>
      <c r="T130" s="1"/>
      <c r="U130" s="1"/>
    </row>
    <row r="131" spans="2:21" ht="12.5">
      <c r="B131" t="str">
        <f t="shared" si="27"/>
        <v/>
      </c>
      <c r="C131" s="49">
        <f>IF(D94="","-",+C130+1)</f>
        <v>2043</v>
      </c>
      <c r="D131" s="11">
        <f>IF(F130+SUM(E$100:E130)=D$93,F130,D$93-SUM(E$100:E130))</f>
        <v>0</v>
      </c>
      <c r="E131" s="374">
        <f>IF(+J97&lt;F130,J97,D131)</f>
        <v>0</v>
      </c>
      <c r="F131" s="54">
        <f t="shared" si="35"/>
        <v>0</v>
      </c>
      <c r="G131" s="54">
        <f t="shared" si="28"/>
        <v>0</v>
      </c>
      <c r="H131" s="385">
        <f t="shared" si="29"/>
        <v>0</v>
      </c>
      <c r="I131" s="404">
        <f t="shared" si="30"/>
        <v>0</v>
      </c>
      <c r="J131" s="53">
        <f t="shared" si="31"/>
        <v>0</v>
      </c>
      <c r="K131" s="53"/>
      <c r="L131" s="112"/>
      <c r="M131" s="53">
        <f t="shared" si="32"/>
        <v>0</v>
      </c>
      <c r="N131" s="112"/>
      <c r="O131" s="53">
        <f t="shared" si="33"/>
        <v>0</v>
      </c>
      <c r="P131" s="53">
        <f t="shared" si="34"/>
        <v>0</v>
      </c>
      <c r="Q131" s="1"/>
      <c r="R131" s="1"/>
      <c r="S131" s="1"/>
      <c r="T131" s="1"/>
      <c r="U131" s="1"/>
    </row>
    <row r="132" spans="2:21" ht="12.5">
      <c r="B132" t="str">
        <f t="shared" ref="B132:B155" si="36">IF(D132=F131,"","IU")</f>
        <v/>
      </c>
      <c r="C132" s="49">
        <f>IF(D94="","-",+C131+1)</f>
        <v>2044</v>
      </c>
      <c r="D132" s="11">
        <f>IF(F131+SUM(E$100:E131)=D$93,F131,D$93-SUM(E$100:E131))</f>
        <v>0</v>
      </c>
      <c r="E132" s="374">
        <f>IF(+J97&lt;F131,J97,D132)</f>
        <v>0</v>
      </c>
      <c r="F132" s="54">
        <f t="shared" si="35"/>
        <v>0</v>
      </c>
      <c r="G132" s="54">
        <f t="shared" ref="G132:G155" si="37">+(F132+D132)/2</f>
        <v>0</v>
      </c>
      <c r="H132" s="385">
        <f t="shared" ref="H132:H155" si="38">+J$95*G132+E132</f>
        <v>0</v>
      </c>
      <c r="I132" s="404">
        <f t="shared" ref="I132:I155" si="39">+J$96*G132+E132</f>
        <v>0</v>
      </c>
      <c r="J132" s="53">
        <f t="shared" ref="J132:J155" si="40">+I132-H132</f>
        <v>0</v>
      </c>
      <c r="K132" s="53"/>
      <c r="L132" s="112"/>
      <c r="M132" s="53">
        <f t="shared" ref="M132:M155" si="41">IF(L132&lt;&gt;0,+H132-L132,0)</f>
        <v>0</v>
      </c>
      <c r="N132" s="112"/>
      <c r="O132" s="53">
        <f t="shared" ref="O132:O155" si="42">IF(N132&lt;&gt;0,+I132-N132,0)</f>
        <v>0</v>
      </c>
      <c r="P132" s="53">
        <f t="shared" ref="P132:P155" si="43">+O132-M132</f>
        <v>0</v>
      </c>
      <c r="Q132" s="1"/>
      <c r="R132" s="1"/>
      <c r="S132" s="1"/>
      <c r="T132" s="1"/>
      <c r="U132" s="1"/>
    </row>
    <row r="133" spans="2:21" ht="12.5">
      <c r="B133" t="str">
        <f t="shared" si="36"/>
        <v/>
      </c>
      <c r="C133" s="49">
        <f>IF(D94="","-",+C132+1)</f>
        <v>2045</v>
      </c>
      <c r="D133" s="11">
        <f>IF(F132+SUM(E$100:E132)=D$93,F132,D$93-SUM(E$100:E132))</f>
        <v>0</v>
      </c>
      <c r="E133" s="374">
        <f>IF(+J97&lt;F132,J97,D133)</f>
        <v>0</v>
      </c>
      <c r="F133" s="54">
        <f t="shared" ref="F133:F155" si="44">+D133-E133</f>
        <v>0</v>
      </c>
      <c r="G133" s="54">
        <f t="shared" si="37"/>
        <v>0</v>
      </c>
      <c r="H133" s="385">
        <f t="shared" si="38"/>
        <v>0</v>
      </c>
      <c r="I133" s="404">
        <f t="shared" si="39"/>
        <v>0</v>
      </c>
      <c r="J133" s="53">
        <f t="shared" si="40"/>
        <v>0</v>
      </c>
      <c r="K133" s="53"/>
      <c r="L133" s="112"/>
      <c r="M133" s="53">
        <f t="shared" si="41"/>
        <v>0</v>
      </c>
      <c r="N133" s="112"/>
      <c r="O133" s="53">
        <f t="shared" si="42"/>
        <v>0</v>
      </c>
      <c r="P133" s="53">
        <f t="shared" si="43"/>
        <v>0</v>
      </c>
      <c r="Q133" s="1"/>
      <c r="R133" s="1"/>
      <c r="S133" s="1"/>
      <c r="T133" s="1"/>
      <c r="U133" s="1"/>
    </row>
    <row r="134" spans="2:21" ht="12.5">
      <c r="B134" t="str">
        <f t="shared" si="36"/>
        <v/>
      </c>
      <c r="C134" s="49">
        <f>IF(D94="","-",+C133+1)</f>
        <v>2046</v>
      </c>
      <c r="D134" s="11">
        <f>IF(F133+SUM(E$100:E133)=D$93,F133,D$93-SUM(E$100:E133))</f>
        <v>0</v>
      </c>
      <c r="E134" s="374">
        <f>IF(+J97&lt;F133,J97,D134)</f>
        <v>0</v>
      </c>
      <c r="F134" s="54">
        <f t="shared" si="44"/>
        <v>0</v>
      </c>
      <c r="G134" s="54">
        <f t="shared" si="37"/>
        <v>0</v>
      </c>
      <c r="H134" s="385">
        <f t="shared" si="38"/>
        <v>0</v>
      </c>
      <c r="I134" s="404">
        <f t="shared" si="39"/>
        <v>0</v>
      </c>
      <c r="J134" s="53">
        <f t="shared" si="40"/>
        <v>0</v>
      </c>
      <c r="K134" s="53"/>
      <c r="L134" s="112"/>
      <c r="M134" s="53">
        <f t="shared" si="41"/>
        <v>0</v>
      </c>
      <c r="N134" s="112"/>
      <c r="O134" s="53">
        <f t="shared" si="42"/>
        <v>0</v>
      </c>
      <c r="P134" s="53">
        <f t="shared" si="43"/>
        <v>0</v>
      </c>
      <c r="Q134" s="1"/>
      <c r="R134" s="1"/>
      <c r="S134" s="1"/>
      <c r="T134" s="1"/>
      <c r="U134" s="1"/>
    </row>
    <row r="135" spans="2:21" ht="12.5">
      <c r="B135" t="str">
        <f t="shared" si="36"/>
        <v/>
      </c>
      <c r="C135" s="49">
        <f>IF(D94="","-",+C134+1)</f>
        <v>2047</v>
      </c>
      <c r="D135" s="11">
        <f>IF(F134+SUM(E$100:E134)=D$93,F134,D$93-SUM(E$100:E134))</f>
        <v>0</v>
      </c>
      <c r="E135" s="374">
        <f>IF(+J97&lt;F134,J97,D135)</f>
        <v>0</v>
      </c>
      <c r="F135" s="54">
        <f t="shared" si="44"/>
        <v>0</v>
      </c>
      <c r="G135" s="54">
        <f t="shared" si="37"/>
        <v>0</v>
      </c>
      <c r="H135" s="385">
        <f t="shared" si="38"/>
        <v>0</v>
      </c>
      <c r="I135" s="404">
        <f t="shared" si="39"/>
        <v>0</v>
      </c>
      <c r="J135" s="53">
        <f t="shared" si="40"/>
        <v>0</v>
      </c>
      <c r="K135" s="53"/>
      <c r="L135" s="112"/>
      <c r="M135" s="53">
        <f t="shared" si="41"/>
        <v>0</v>
      </c>
      <c r="N135" s="112"/>
      <c r="O135" s="53">
        <f t="shared" si="42"/>
        <v>0</v>
      </c>
      <c r="P135" s="53">
        <f t="shared" si="43"/>
        <v>0</v>
      </c>
      <c r="Q135" s="1"/>
      <c r="R135" s="1"/>
      <c r="S135" s="1"/>
      <c r="T135" s="1"/>
      <c r="U135" s="1"/>
    </row>
    <row r="136" spans="2:21" ht="12.5">
      <c r="B136" t="str">
        <f t="shared" si="36"/>
        <v/>
      </c>
      <c r="C136" s="49">
        <f>IF(D94="","-",+C135+1)</f>
        <v>2048</v>
      </c>
      <c r="D136" s="11">
        <f>IF(F135+SUM(E$100:E135)=D$93,F135,D$93-SUM(E$100:E135))</f>
        <v>0</v>
      </c>
      <c r="E136" s="374">
        <f>IF(+J97&lt;F135,J97,D136)</f>
        <v>0</v>
      </c>
      <c r="F136" s="54">
        <f t="shared" si="44"/>
        <v>0</v>
      </c>
      <c r="G136" s="54">
        <f t="shared" si="37"/>
        <v>0</v>
      </c>
      <c r="H136" s="385">
        <f t="shared" si="38"/>
        <v>0</v>
      </c>
      <c r="I136" s="404">
        <f t="shared" si="39"/>
        <v>0</v>
      </c>
      <c r="J136" s="53">
        <f t="shared" si="40"/>
        <v>0</v>
      </c>
      <c r="K136" s="53"/>
      <c r="L136" s="112"/>
      <c r="M136" s="53">
        <f t="shared" si="41"/>
        <v>0</v>
      </c>
      <c r="N136" s="112"/>
      <c r="O136" s="53">
        <f t="shared" si="42"/>
        <v>0</v>
      </c>
      <c r="P136" s="53">
        <f t="shared" si="43"/>
        <v>0</v>
      </c>
      <c r="Q136" s="1"/>
      <c r="R136" s="1"/>
      <c r="S136" s="1"/>
      <c r="T136" s="1"/>
      <c r="U136" s="1"/>
    </row>
    <row r="137" spans="2:21" ht="12.5">
      <c r="B137" t="str">
        <f t="shared" si="36"/>
        <v/>
      </c>
      <c r="C137" s="49">
        <f>IF(D94="","-",+C136+1)</f>
        <v>2049</v>
      </c>
      <c r="D137" s="11">
        <f>IF(F136+SUM(E$100:E136)=D$93,F136,D$93-SUM(E$100:E136))</f>
        <v>0</v>
      </c>
      <c r="E137" s="374">
        <f>IF(+J97&lt;F136,J97,D137)</f>
        <v>0</v>
      </c>
      <c r="F137" s="54">
        <f t="shared" si="44"/>
        <v>0</v>
      </c>
      <c r="G137" s="54">
        <f t="shared" si="37"/>
        <v>0</v>
      </c>
      <c r="H137" s="385">
        <f t="shared" si="38"/>
        <v>0</v>
      </c>
      <c r="I137" s="404">
        <f t="shared" si="39"/>
        <v>0</v>
      </c>
      <c r="J137" s="53">
        <f t="shared" si="40"/>
        <v>0</v>
      </c>
      <c r="K137" s="53"/>
      <c r="L137" s="112"/>
      <c r="M137" s="53">
        <f t="shared" si="41"/>
        <v>0</v>
      </c>
      <c r="N137" s="112"/>
      <c r="O137" s="53">
        <f t="shared" si="42"/>
        <v>0</v>
      </c>
      <c r="P137" s="53">
        <f t="shared" si="43"/>
        <v>0</v>
      </c>
      <c r="Q137" s="1"/>
      <c r="R137" s="1"/>
      <c r="S137" s="1"/>
      <c r="T137" s="1"/>
      <c r="U137" s="1"/>
    </row>
    <row r="138" spans="2:21" ht="12.5">
      <c r="B138" t="str">
        <f t="shared" si="36"/>
        <v/>
      </c>
      <c r="C138" s="49">
        <f>IF(D94="","-",+C137+1)</f>
        <v>2050</v>
      </c>
      <c r="D138" s="11">
        <f>IF(F137+SUM(E$100:E137)=D$93,F137,D$93-SUM(E$100:E137))</f>
        <v>0</v>
      </c>
      <c r="E138" s="374">
        <f>IF(+J97&lt;F137,J97,D138)</f>
        <v>0</v>
      </c>
      <c r="F138" s="54">
        <f t="shared" si="44"/>
        <v>0</v>
      </c>
      <c r="G138" s="54">
        <f t="shared" si="37"/>
        <v>0</v>
      </c>
      <c r="H138" s="385">
        <f t="shared" si="38"/>
        <v>0</v>
      </c>
      <c r="I138" s="404">
        <f t="shared" si="39"/>
        <v>0</v>
      </c>
      <c r="J138" s="53">
        <f t="shared" si="40"/>
        <v>0</v>
      </c>
      <c r="K138" s="53"/>
      <c r="L138" s="112"/>
      <c r="M138" s="53">
        <f t="shared" si="41"/>
        <v>0</v>
      </c>
      <c r="N138" s="112"/>
      <c r="O138" s="53">
        <f t="shared" si="42"/>
        <v>0</v>
      </c>
      <c r="P138" s="53">
        <f t="shared" si="43"/>
        <v>0</v>
      </c>
      <c r="Q138" s="1"/>
      <c r="R138" s="1"/>
      <c r="S138" s="1"/>
      <c r="T138" s="1"/>
      <c r="U138" s="1"/>
    </row>
    <row r="139" spans="2:21" ht="12.5">
      <c r="B139" t="str">
        <f t="shared" si="36"/>
        <v/>
      </c>
      <c r="C139" s="49">
        <f>IF(D94="","-",+C138+1)</f>
        <v>2051</v>
      </c>
      <c r="D139" s="11">
        <f>IF(F138+SUM(E$100:E138)=D$93,F138,D$93-SUM(E$100:E138))</f>
        <v>0</v>
      </c>
      <c r="E139" s="374">
        <f>IF(+J97&lt;F138,J97,D139)</f>
        <v>0</v>
      </c>
      <c r="F139" s="54">
        <f t="shared" si="44"/>
        <v>0</v>
      </c>
      <c r="G139" s="54">
        <f t="shared" si="37"/>
        <v>0</v>
      </c>
      <c r="H139" s="385">
        <f t="shared" si="38"/>
        <v>0</v>
      </c>
      <c r="I139" s="404">
        <f t="shared" si="39"/>
        <v>0</v>
      </c>
      <c r="J139" s="53">
        <f t="shared" si="40"/>
        <v>0</v>
      </c>
      <c r="K139" s="53"/>
      <c r="L139" s="112"/>
      <c r="M139" s="53">
        <f t="shared" si="41"/>
        <v>0</v>
      </c>
      <c r="N139" s="112"/>
      <c r="O139" s="53">
        <f t="shared" si="42"/>
        <v>0</v>
      </c>
      <c r="P139" s="53">
        <f t="shared" si="43"/>
        <v>0</v>
      </c>
      <c r="Q139" s="1"/>
      <c r="R139" s="1"/>
      <c r="S139" s="1"/>
      <c r="T139" s="1"/>
      <c r="U139" s="1"/>
    </row>
    <row r="140" spans="2:21" ht="12.5">
      <c r="B140" t="str">
        <f t="shared" si="36"/>
        <v/>
      </c>
      <c r="C140" s="49">
        <f>IF(D94="","-",+C139+1)</f>
        <v>2052</v>
      </c>
      <c r="D140" s="11">
        <f>IF(F139+SUM(E$100:E139)=D$93,F139,D$93-SUM(E$100:E139))</f>
        <v>0</v>
      </c>
      <c r="E140" s="374">
        <f>IF(+J97&lt;F139,J97,D140)</f>
        <v>0</v>
      </c>
      <c r="F140" s="54">
        <f t="shared" si="44"/>
        <v>0</v>
      </c>
      <c r="G140" s="54">
        <f t="shared" si="37"/>
        <v>0</v>
      </c>
      <c r="H140" s="385">
        <f t="shared" si="38"/>
        <v>0</v>
      </c>
      <c r="I140" s="404">
        <f t="shared" si="39"/>
        <v>0</v>
      </c>
      <c r="J140" s="53">
        <f t="shared" si="40"/>
        <v>0</v>
      </c>
      <c r="K140" s="53"/>
      <c r="L140" s="112"/>
      <c r="M140" s="53">
        <f t="shared" si="41"/>
        <v>0</v>
      </c>
      <c r="N140" s="112"/>
      <c r="O140" s="53">
        <f t="shared" si="42"/>
        <v>0</v>
      </c>
      <c r="P140" s="53">
        <f t="shared" si="43"/>
        <v>0</v>
      </c>
      <c r="Q140" s="1"/>
      <c r="R140" s="1"/>
      <c r="S140" s="1"/>
      <c r="T140" s="1"/>
      <c r="U140" s="1"/>
    </row>
    <row r="141" spans="2:21" ht="12.5">
      <c r="B141" t="str">
        <f t="shared" si="36"/>
        <v/>
      </c>
      <c r="C141" s="49">
        <f>IF(D94="","-",+C140+1)</f>
        <v>2053</v>
      </c>
      <c r="D141" s="11">
        <f>IF(F140+SUM(E$100:E140)=D$93,F140,D$93-SUM(E$100:E140))</f>
        <v>0</v>
      </c>
      <c r="E141" s="374">
        <f>IF(+J97&lt;F140,J97,D141)</f>
        <v>0</v>
      </c>
      <c r="F141" s="54">
        <f t="shared" si="44"/>
        <v>0</v>
      </c>
      <c r="G141" s="54">
        <f t="shared" si="37"/>
        <v>0</v>
      </c>
      <c r="H141" s="385">
        <f t="shared" si="38"/>
        <v>0</v>
      </c>
      <c r="I141" s="404">
        <f t="shared" si="39"/>
        <v>0</v>
      </c>
      <c r="J141" s="53">
        <f t="shared" si="40"/>
        <v>0</v>
      </c>
      <c r="K141" s="53"/>
      <c r="L141" s="112"/>
      <c r="M141" s="53">
        <f t="shared" si="41"/>
        <v>0</v>
      </c>
      <c r="N141" s="112"/>
      <c r="O141" s="53">
        <f t="shared" si="42"/>
        <v>0</v>
      </c>
      <c r="P141" s="53">
        <f t="shared" si="43"/>
        <v>0</v>
      </c>
      <c r="Q141" s="1"/>
      <c r="R141" s="1"/>
      <c r="S141" s="1"/>
      <c r="T141" s="1"/>
      <c r="U141" s="1"/>
    </row>
    <row r="142" spans="2:21" ht="12.5">
      <c r="B142" t="str">
        <f t="shared" si="36"/>
        <v/>
      </c>
      <c r="C142" s="49">
        <f>IF(D94="","-",+C141+1)</f>
        <v>2054</v>
      </c>
      <c r="D142" s="11">
        <f>IF(F141+SUM(E$100:E141)=D$93,F141,D$93-SUM(E$100:E141))</f>
        <v>0</v>
      </c>
      <c r="E142" s="374">
        <f>IF(+J97&lt;F141,J97,D142)</f>
        <v>0</v>
      </c>
      <c r="F142" s="54">
        <f t="shared" si="44"/>
        <v>0</v>
      </c>
      <c r="G142" s="54">
        <f t="shared" si="37"/>
        <v>0</v>
      </c>
      <c r="H142" s="385">
        <f t="shared" si="38"/>
        <v>0</v>
      </c>
      <c r="I142" s="404">
        <f t="shared" si="39"/>
        <v>0</v>
      </c>
      <c r="J142" s="53">
        <f t="shared" si="40"/>
        <v>0</v>
      </c>
      <c r="K142" s="53"/>
      <c r="L142" s="112"/>
      <c r="M142" s="53">
        <f t="shared" si="41"/>
        <v>0</v>
      </c>
      <c r="N142" s="112"/>
      <c r="O142" s="53">
        <f t="shared" si="42"/>
        <v>0</v>
      </c>
      <c r="P142" s="53">
        <f t="shared" si="43"/>
        <v>0</v>
      </c>
      <c r="Q142" s="1"/>
      <c r="R142" s="1"/>
      <c r="S142" s="1"/>
      <c r="T142" s="1"/>
      <c r="U142" s="1"/>
    </row>
    <row r="143" spans="2:21" ht="12.5">
      <c r="B143" t="str">
        <f t="shared" si="36"/>
        <v/>
      </c>
      <c r="C143" s="49">
        <f>IF(D94="","-",+C142+1)</f>
        <v>2055</v>
      </c>
      <c r="D143" s="11">
        <f>IF(F142+SUM(E$100:E142)=D$93,F142,D$93-SUM(E$100:E142))</f>
        <v>0</v>
      </c>
      <c r="E143" s="374">
        <f>IF(+J97&lt;F142,J97,D143)</f>
        <v>0</v>
      </c>
      <c r="F143" s="54">
        <f t="shared" si="44"/>
        <v>0</v>
      </c>
      <c r="G143" s="54">
        <f t="shared" si="37"/>
        <v>0</v>
      </c>
      <c r="H143" s="385">
        <f t="shared" si="38"/>
        <v>0</v>
      </c>
      <c r="I143" s="404">
        <f t="shared" si="39"/>
        <v>0</v>
      </c>
      <c r="J143" s="53">
        <f t="shared" si="40"/>
        <v>0</v>
      </c>
      <c r="K143" s="53"/>
      <c r="L143" s="112"/>
      <c r="M143" s="53">
        <f t="shared" si="41"/>
        <v>0</v>
      </c>
      <c r="N143" s="112"/>
      <c r="O143" s="53">
        <f t="shared" si="42"/>
        <v>0</v>
      </c>
      <c r="P143" s="53">
        <f t="shared" si="43"/>
        <v>0</v>
      </c>
      <c r="Q143" s="1"/>
      <c r="R143" s="1"/>
      <c r="S143" s="1"/>
      <c r="T143" s="1"/>
      <c r="U143" s="1"/>
    </row>
    <row r="144" spans="2:21" ht="12.5">
      <c r="B144" t="str">
        <f t="shared" si="36"/>
        <v/>
      </c>
      <c r="C144" s="49">
        <f>IF(D94="","-",+C143+1)</f>
        <v>2056</v>
      </c>
      <c r="D144" s="11">
        <f>IF(F143+SUM(E$100:E143)=D$93,F143,D$93-SUM(E$100:E143))</f>
        <v>0</v>
      </c>
      <c r="E144" s="374">
        <f>IF(+J97&lt;F143,J97,D144)</f>
        <v>0</v>
      </c>
      <c r="F144" s="54">
        <f t="shared" si="44"/>
        <v>0</v>
      </c>
      <c r="G144" s="54">
        <f t="shared" si="37"/>
        <v>0</v>
      </c>
      <c r="H144" s="385">
        <f t="shared" si="38"/>
        <v>0</v>
      </c>
      <c r="I144" s="404">
        <f t="shared" si="39"/>
        <v>0</v>
      </c>
      <c r="J144" s="53">
        <f t="shared" si="40"/>
        <v>0</v>
      </c>
      <c r="K144" s="53"/>
      <c r="L144" s="112"/>
      <c r="M144" s="53">
        <f t="shared" si="41"/>
        <v>0</v>
      </c>
      <c r="N144" s="112"/>
      <c r="O144" s="53">
        <f t="shared" si="42"/>
        <v>0</v>
      </c>
      <c r="P144" s="53">
        <f t="shared" si="43"/>
        <v>0</v>
      </c>
      <c r="Q144" s="1"/>
      <c r="R144" s="1"/>
      <c r="S144" s="1"/>
      <c r="T144" s="1"/>
      <c r="U144" s="1"/>
    </row>
    <row r="145" spans="2:21" ht="12.5">
      <c r="B145" t="str">
        <f t="shared" si="36"/>
        <v/>
      </c>
      <c r="C145" s="49">
        <f>IF(D94="","-",+C144+1)</f>
        <v>2057</v>
      </c>
      <c r="D145" s="11">
        <f>IF(F144+SUM(E$100:E144)=D$93,F144,D$93-SUM(E$100:E144))</f>
        <v>0</v>
      </c>
      <c r="E145" s="374">
        <f>IF(+J97&lt;F144,J97,D145)</f>
        <v>0</v>
      </c>
      <c r="F145" s="54">
        <f t="shared" si="44"/>
        <v>0</v>
      </c>
      <c r="G145" s="54">
        <f t="shared" si="37"/>
        <v>0</v>
      </c>
      <c r="H145" s="385">
        <f t="shared" si="38"/>
        <v>0</v>
      </c>
      <c r="I145" s="404">
        <f t="shared" si="39"/>
        <v>0</v>
      </c>
      <c r="J145" s="53">
        <f t="shared" si="40"/>
        <v>0</v>
      </c>
      <c r="K145" s="53"/>
      <c r="L145" s="112"/>
      <c r="M145" s="53">
        <f t="shared" si="41"/>
        <v>0</v>
      </c>
      <c r="N145" s="112"/>
      <c r="O145" s="53">
        <f t="shared" si="42"/>
        <v>0</v>
      </c>
      <c r="P145" s="53">
        <f t="shared" si="43"/>
        <v>0</v>
      </c>
      <c r="Q145" s="1"/>
      <c r="R145" s="1"/>
      <c r="S145" s="1"/>
      <c r="T145" s="1"/>
      <c r="U145" s="1"/>
    </row>
    <row r="146" spans="2:21" ht="12.5">
      <c r="B146" t="str">
        <f t="shared" si="36"/>
        <v/>
      </c>
      <c r="C146" s="49">
        <f>IF(D94="","-",+C145+1)</f>
        <v>2058</v>
      </c>
      <c r="D146" s="11">
        <f>IF(F145+SUM(E$100:E145)=D$93,F145,D$93-SUM(E$100:E145))</f>
        <v>0</v>
      </c>
      <c r="E146" s="374">
        <f>IF(+J97&lt;F145,J97,D146)</f>
        <v>0</v>
      </c>
      <c r="F146" s="54">
        <f t="shared" si="44"/>
        <v>0</v>
      </c>
      <c r="G146" s="54">
        <f t="shared" si="37"/>
        <v>0</v>
      </c>
      <c r="H146" s="385">
        <f t="shared" si="38"/>
        <v>0</v>
      </c>
      <c r="I146" s="404">
        <f t="shared" si="39"/>
        <v>0</v>
      </c>
      <c r="J146" s="53">
        <f t="shared" si="40"/>
        <v>0</v>
      </c>
      <c r="K146" s="53"/>
      <c r="L146" s="112"/>
      <c r="M146" s="53">
        <f t="shared" si="41"/>
        <v>0</v>
      </c>
      <c r="N146" s="112"/>
      <c r="O146" s="53">
        <f t="shared" si="42"/>
        <v>0</v>
      </c>
      <c r="P146" s="53">
        <f t="shared" si="43"/>
        <v>0</v>
      </c>
      <c r="Q146" s="1"/>
      <c r="R146" s="1"/>
      <c r="S146" s="1"/>
      <c r="T146" s="1"/>
      <c r="U146" s="1"/>
    </row>
    <row r="147" spans="2:21" ht="12.5">
      <c r="B147" t="str">
        <f t="shared" si="36"/>
        <v/>
      </c>
      <c r="C147" s="49">
        <f>IF(D94="","-",+C146+1)</f>
        <v>2059</v>
      </c>
      <c r="D147" s="11">
        <f>IF(F146+SUM(E$100:E146)=D$93,F146,D$93-SUM(E$100:E146))</f>
        <v>0</v>
      </c>
      <c r="E147" s="374">
        <f>IF(+J97&lt;F146,J97,D147)</f>
        <v>0</v>
      </c>
      <c r="F147" s="54">
        <f t="shared" si="44"/>
        <v>0</v>
      </c>
      <c r="G147" s="54">
        <f t="shared" si="37"/>
        <v>0</v>
      </c>
      <c r="H147" s="385">
        <f t="shared" si="38"/>
        <v>0</v>
      </c>
      <c r="I147" s="404">
        <f t="shared" si="39"/>
        <v>0</v>
      </c>
      <c r="J147" s="53">
        <f t="shared" si="40"/>
        <v>0</v>
      </c>
      <c r="K147" s="53"/>
      <c r="L147" s="112"/>
      <c r="M147" s="53">
        <f t="shared" si="41"/>
        <v>0</v>
      </c>
      <c r="N147" s="112"/>
      <c r="O147" s="53">
        <f t="shared" si="42"/>
        <v>0</v>
      </c>
      <c r="P147" s="53">
        <f t="shared" si="43"/>
        <v>0</v>
      </c>
      <c r="Q147" s="1"/>
      <c r="R147" s="1"/>
      <c r="S147" s="1"/>
      <c r="T147" s="1"/>
      <c r="U147" s="1"/>
    </row>
    <row r="148" spans="2:21" ht="12.5">
      <c r="B148" t="str">
        <f t="shared" si="36"/>
        <v/>
      </c>
      <c r="C148" s="49">
        <f>IF(D94="","-",+C147+1)</f>
        <v>2060</v>
      </c>
      <c r="D148" s="11">
        <f>IF(F147+SUM(E$100:E147)=D$93,F147,D$93-SUM(E$100:E147))</f>
        <v>0</v>
      </c>
      <c r="E148" s="374">
        <f>IF(+J97&lt;F147,J97,D148)</f>
        <v>0</v>
      </c>
      <c r="F148" s="54">
        <f t="shared" si="44"/>
        <v>0</v>
      </c>
      <c r="G148" s="54">
        <f t="shared" si="37"/>
        <v>0</v>
      </c>
      <c r="H148" s="385">
        <f t="shared" si="38"/>
        <v>0</v>
      </c>
      <c r="I148" s="404">
        <f t="shared" si="39"/>
        <v>0</v>
      </c>
      <c r="J148" s="53">
        <f t="shared" si="40"/>
        <v>0</v>
      </c>
      <c r="K148" s="53"/>
      <c r="L148" s="112"/>
      <c r="M148" s="53">
        <f t="shared" si="41"/>
        <v>0</v>
      </c>
      <c r="N148" s="112"/>
      <c r="O148" s="53">
        <f t="shared" si="42"/>
        <v>0</v>
      </c>
      <c r="P148" s="53">
        <f t="shared" si="43"/>
        <v>0</v>
      </c>
      <c r="Q148" s="1"/>
      <c r="R148" s="1"/>
      <c r="S148" s="1"/>
      <c r="T148" s="1"/>
      <c r="U148" s="1"/>
    </row>
    <row r="149" spans="2:21" ht="12.5">
      <c r="B149" t="str">
        <f t="shared" si="36"/>
        <v/>
      </c>
      <c r="C149" s="49">
        <f>IF(D94="","-",+C148+1)</f>
        <v>2061</v>
      </c>
      <c r="D149" s="11">
        <f>IF(F148+SUM(E$100:E148)=D$93,F148,D$93-SUM(E$100:E148))</f>
        <v>0</v>
      </c>
      <c r="E149" s="374">
        <f>IF(+J97&lt;F148,J97,D149)</f>
        <v>0</v>
      </c>
      <c r="F149" s="54">
        <f t="shared" si="44"/>
        <v>0</v>
      </c>
      <c r="G149" s="54">
        <f t="shared" si="37"/>
        <v>0</v>
      </c>
      <c r="H149" s="385">
        <f t="shared" si="38"/>
        <v>0</v>
      </c>
      <c r="I149" s="404">
        <f t="shared" si="39"/>
        <v>0</v>
      </c>
      <c r="J149" s="53">
        <f t="shared" si="40"/>
        <v>0</v>
      </c>
      <c r="K149" s="53"/>
      <c r="L149" s="112"/>
      <c r="M149" s="53">
        <f t="shared" si="41"/>
        <v>0</v>
      </c>
      <c r="N149" s="112"/>
      <c r="O149" s="53">
        <f t="shared" si="42"/>
        <v>0</v>
      </c>
      <c r="P149" s="53">
        <f t="shared" si="43"/>
        <v>0</v>
      </c>
      <c r="Q149" s="1"/>
      <c r="R149" s="1"/>
      <c r="S149" s="1"/>
      <c r="T149" s="1"/>
      <c r="U149" s="1"/>
    </row>
    <row r="150" spans="2:21" ht="12.5">
      <c r="B150" t="str">
        <f t="shared" si="36"/>
        <v/>
      </c>
      <c r="C150" s="49">
        <f>IF(D94="","-",+C149+1)</f>
        <v>2062</v>
      </c>
      <c r="D150" s="11">
        <f>IF(F149+SUM(E$100:E149)=D$93,F149,D$93-SUM(E$100:E149))</f>
        <v>0</v>
      </c>
      <c r="E150" s="374">
        <f>IF(+J97&lt;F149,J97,D150)</f>
        <v>0</v>
      </c>
      <c r="F150" s="54">
        <f t="shared" si="44"/>
        <v>0</v>
      </c>
      <c r="G150" s="54">
        <f t="shared" si="37"/>
        <v>0</v>
      </c>
      <c r="H150" s="385">
        <f t="shared" si="38"/>
        <v>0</v>
      </c>
      <c r="I150" s="404">
        <f t="shared" si="39"/>
        <v>0</v>
      </c>
      <c r="J150" s="53">
        <f t="shared" si="40"/>
        <v>0</v>
      </c>
      <c r="K150" s="53"/>
      <c r="L150" s="112"/>
      <c r="M150" s="53">
        <f t="shared" si="41"/>
        <v>0</v>
      </c>
      <c r="N150" s="112"/>
      <c r="O150" s="53">
        <f t="shared" si="42"/>
        <v>0</v>
      </c>
      <c r="P150" s="53">
        <f t="shared" si="43"/>
        <v>0</v>
      </c>
      <c r="Q150" s="1"/>
      <c r="R150" s="1"/>
      <c r="S150" s="1"/>
      <c r="T150" s="1"/>
      <c r="U150" s="1"/>
    </row>
    <row r="151" spans="2:21" ht="12.5">
      <c r="B151" t="str">
        <f t="shared" si="36"/>
        <v/>
      </c>
      <c r="C151" s="49">
        <f>IF(D94="","-",+C150+1)</f>
        <v>2063</v>
      </c>
      <c r="D151" s="11">
        <f>IF(F150+SUM(E$100:E150)=D$93,F150,D$93-SUM(E$100:E150))</f>
        <v>0</v>
      </c>
      <c r="E151" s="374">
        <f>IF(+J97&lt;F150,J97,D151)</f>
        <v>0</v>
      </c>
      <c r="F151" s="54">
        <f t="shared" si="44"/>
        <v>0</v>
      </c>
      <c r="G151" s="54">
        <f t="shared" si="37"/>
        <v>0</v>
      </c>
      <c r="H151" s="385">
        <f t="shared" si="38"/>
        <v>0</v>
      </c>
      <c r="I151" s="404">
        <f t="shared" si="39"/>
        <v>0</v>
      </c>
      <c r="J151" s="53">
        <f t="shared" si="40"/>
        <v>0</v>
      </c>
      <c r="K151" s="53"/>
      <c r="L151" s="112"/>
      <c r="M151" s="53">
        <f t="shared" si="41"/>
        <v>0</v>
      </c>
      <c r="N151" s="112"/>
      <c r="O151" s="53">
        <f t="shared" si="42"/>
        <v>0</v>
      </c>
      <c r="P151" s="53">
        <f t="shared" si="43"/>
        <v>0</v>
      </c>
      <c r="Q151" s="1"/>
      <c r="R151" s="1"/>
      <c r="S151" s="1"/>
      <c r="T151" s="1"/>
      <c r="U151" s="1"/>
    </row>
    <row r="152" spans="2:21" ht="12.5">
      <c r="B152" t="str">
        <f t="shared" si="36"/>
        <v/>
      </c>
      <c r="C152" s="49">
        <f>IF(D94="","-",+C151+1)</f>
        <v>2064</v>
      </c>
      <c r="D152" s="11">
        <f>IF(F151+SUM(E$100:E151)=D$93,F151,D$93-SUM(E$100:E151))</f>
        <v>0</v>
      </c>
      <c r="E152" s="374">
        <f>IF(+J97&lt;F151,J97,D152)</f>
        <v>0</v>
      </c>
      <c r="F152" s="54">
        <f t="shared" si="44"/>
        <v>0</v>
      </c>
      <c r="G152" s="54">
        <f t="shared" si="37"/>
        <v>0</v>
      </c>
      <c r="H152" s="385">
        <f t="shared" si="38"/>
        <v>0</v>
      </c>
      <c r="I152" s="404">
        <f t="shared" si="39"/>
        <v>0</v>
      </c>
      <c r="J152" s="53">
        <f t="shared" si="40"/>
        <v>0</v>
      </c>
      <c r="K152" s="53"/>
      <c r="L152" s="112"/>
      <c r="M152" s="53">
        <f t="shared" si="41"/>
        <v>0</v>
      </c>
      <c r="N152" s="112"/>
      <c r="O152" s="53">
        <f t="shared" si="42"/>
        <v>0</v>
      </c>
      <c r="P152" s="53">
        <f t="shared" si="43"/>
        <v>0</v>
      </c>
      <c r="Q152" s="1"/>
      <c r="R152" s="1"/>
      <c r="S152" s="1"/>
      <c r="T152" s="1"/>
      <c r="U152" s="1"/>
    </row>
    <row r="153" spans="2:21" ht="12.5">
      <c r="B153" t="str">
        <f t="shared" si="36"/>
        <v/>
      </c>
      <c r="C153" s="49">
        <f>IF(D94="","-",+C152+1)</f>
        <v>2065</v>
      </c>
      <c r="D153" s="11">
        <f>IF(F152+SUM(E$100:E152)=D$93,F152,D$93-SUM(E$100:E152))</f>
        <v>0</v>
      </c>
      <c r="E153" s="374">
        <f>IF(+J97&lt;F152,J97,D153)</f>
        <v>0</v>
      </c>
      <c r="F153" s="54">
        <f t="shared" si="44"/>
        <v>0</v>
      </c>
      <c r="G153" s="54">
        <f t="shared" si="37"/>
        <v>0</v>
      </c>
      <c r="H153" s="385">
        <f t="shared" si="38"/>
        <v>0</v>
      </c>
      <c r="I153" s="404">
        <f t="shared" si="39"/>
        <v>0</v>
      </c>
      <c r="J153" s="53">
        <f t="shared" si="40"/>
        <v>0</v>
      </c>
      <c r="K153" s="53"/>
      <c r="L153" s="112"/>
      <c r="M153" s="53">
        <f t="shared" si="41"/>
        <v>0</v>
      </c>
      <c r="N153" s="112"/>
      <c r="O153" s="53">
        <f t="shared" si="42"/>
        <v>0</v>
      </c>
      <c r="P153" s="53">
        <f t="shared" si="43"/>
        <v>0</v>
      </c>
      <c r="Q153" s="1"/>
      <c r="R153" s="1"/>
      <c r="S153" s="1"/>
      <c r="T153" s="1"/>
      <c r="U153" s="1"/>
    </row>
    <row r="154" spans="2:21" ht="12.5">
      <c r="B154" t="str">
        <f t="shared" si="36"/>
        <v/>
      </c>
      <c r="C154" s="49">
        <f>IF(D94="","-",+C153+1)</f>
        <v>2066</v>
      </c>
      <c r="D154" s="11">
        <f>IF(F153+SUM(E$100:E153)=D$93,F153,D$93-SUM(E$100:E153))</f>
        <v>0</v>
      </c>
      <c r="E154" s="374">
        <f>IF(+J97&lt;F153,J97,D154)</f>
        <v>0</v>
      </c>
      <c r="F154" s="54">
        <f t="shared" si="44"/>
        <v>0</v>
      </c>
      <c r="G154" s="54">
        <f t="shared" si="37"/>
        <v>0</v>
      </c>
      <c r="H154" s="385">
        <f t="shared" si="38"/>
        <v>0</v>
      </c>
      <c r="I154" s="404">
        <f t="shared" si="39"/>
        <v>0</v>
      </c>
      <c r="J154" s="53">
        <f t="shared" si="40"/>
        <v>0</v>
      </c>
      <c r="K154" s="53"/>
      <c r="L154" s="112"/>
      <c r="M154" s="53">
        <f t="shared" si="41"/>
        <v>0</v>
      </c>
      <c r="N154" s="112"/>
      <c r="O154" s="53">
        <f t="shared" si="42"/>
        <v>0</v>
      </c>
      <c r="P154" s="53">
        <f t="shared" si="43"/>
        <v>0</v>
      </c>
      <c r="Q154" s="1"/>
      <c r="R154" s="1"/>
      <c r="S154" s="1"/>
      <c r="T154" s="1"/>
      <c r="U154" s="1"/>
    </row>
    <row r="155" spans="2:21" ht="13" thickBot="1">
      <c r="B155" t="str">
        <f t="shared" si="36"/>
        <v/>
      </c>
      <c r="C155" s="58">
        <f>IF(D94="","-",+C154+1)</f>
        <v>2067</v>
      </c>
      <c r="D155" s="59">
        <f>IF(F154+SUM(E$100:E154)=D$93,F154,D$93-SUM(E$100:E154))</f>
        <v>0</v>
      </c>
      <c r="E155" s="386">
        <f>IF(+J97&lt;F154,J97,D155)</f>
        <v>0</v>
      </c>
      <c r="F155" s="59">
        <f t="shared" si="44"/>
        <v>0</v>
      </c>
      <c r="G155" s="59">
        <f t="shared" si="37"/>
        <v>0</v>
      </c>
      <c r="H155" s="387">
        <f t="shared" si="38"/>
        <v>0</v>
      </c>
      <c r="I155" s="405">
        <f t="shared" si="39"/>
        <v>0</v>
      </c>
      <c r="J155" s="63">
        <f t="shared" si="40"/>
        <v>0</v>
      </c>
      <c r="K155" s="53"/>
      <c r="L155" s="113"/>
      <c r="M155" s="63">
        <f t="shared" si="41"/>
        <v>0</v>
      </c>
      <c r="N155" s="113"/>
      <c r="O155" s="63">
        <f t="shared" si="42"/>
        <v>0</v>
      </c>
      <c r="P155" s="63">
        <f t="shared" si="43"/>
        <v>0</v>
      </c>
      <c r="Q155" s="1"/>
      <c r="R155" s="1"/>
      <c r="S155" s="1"/>
      <c r="T155" s="1"/>
      <c r="U155" s="1"/>
    </row>
    <row r="156" spans="2:21" ht="12.5">
      <c r="C156" s="11" t="s">
        <v>75</v>
      </c>
      <c r="D156" s="239"/>
      <c r="E156" s="239">
        <f>SUM(E100:E155)</f>
        <v>0</v>
      </c>
      <c r="F156" s="239"/>
      <c r="G156" s="239"/>
      <c r="H156" s="239">
        <f>SUM(H100:H155)</f>
        <v>0</v>
      </c>
      <c r="I156" s="239">
        <f>SUM(I100:I155)</f>
        <v>0</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phoneticPr fontId="0" type="noConversion"/>
  <conditionalFormatting sqref="C17:C73">
    <cfRule type="cellIs" dxfId="49" priority="1" stopIfTrue="1" operator="equal">
      <formula>$I$10</formula>
    </cfRule>
  </conditionalFormatting>
  <conditionalFormatting sqref="C100:C155">
    <cfRule type="cellIs" dxfId="48"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4"/>
  <dimension ref="A1:U163"/>
  <sheetViews>
    <sheetView topLeftCell="C92" zoomScaleNormal="100" zoomScaleSheetLayoutView="85" workbookViewId="0">
      <selection activeCell="D108" sqref="D108:I111"/>
    </sheetView>
  </sheetViews>
  <sheetFormatPr defaultColWidth="8.7265625" defaultRowHeight="12.75" customHeight="1"/>
  <cols>
    <col min="1" max="1" width="4.7265625" customWidth="1"/>
    <col min="2" max="2" width="6.7265625" customWidth="1"/>
    <col min="3" max="3" width="23.26953125" customWidth="1"/>
    <col min="4" max="8" width="17.7265625" customWidth="1"/>
    <col min="9" max="9" width="20.453125" customWidth="1"/>
    <col min="10" max="10" width="16.453125" customWidth="1"/>
    <col min="11" max="11" width="17.7265625" customWidth="1"/>
    <col min="12" max="12" width="16.1796875" customWidth="1"/>
    <col min="13" max="13" width="17.7265625" customWidth="1"/>
    <col min="14" max="14" width="16.7265625" customWidth="1"/>
    <col min="15" max="15" width="16.81640625" customWidth="1"/>
    <col min="16" max="16" width="24.453125" customWidth="1"/>
    <col min="17" max="17" width="4.7265625" customWidth="1"/>
    <col min="23" max="23" width="9.1796875" customWidth="1"/>
  </cols>
  <sheetData>
    <row r="1" spans="1:21" ht="20">
      <c r="A1" s="93" t="s">
        <v>189</v>
      </c>
      <c r="B1" s="1"/>
      <c r="C1" s="1"/>
      <c r="D1" s="2"/>
      <c r="E1" s="1"/>
      <c r="F1" s="7"/>
      <c r="G1" s="1"/>
      <c r="H1" s="257"/>
      <c r="K1" s="12"/>
      <c r="L1" s="12"/>
      <c r="M1" s="12"/>
      <c r="P1" s="98" t="str">
        <f ca="1">"OKT Project "&amp;RIGHT(MID(CELL("filename",$A$1),FIND("]",CELL("filename",$A$1))+1,256),1)&amp;" of "&amp;COUNT('OKT.001:OKT.xyz - blank'!$P$3)-1</f>
        <v>OKT Project 6 of 28</v>
      </c>
      <c r="Q1" s="296"/>
      <c r="R1" s="1"/>
      <c r="S1" s="1"/>
      <c r="T1" s="1"/>
      <c r="U1" s="1">
        <v>2017</v>
      </c>
    </row>
    <row r="2" spans="1:21" ht="17.5">
      <c r="B2" s="1"/>
      <c r="C2" s="1"/>
      <c r="D2" s="2"/>
      <c r="E2" s="1"/>
      <c r="F2" s="1"/>
      <c r="G2" s="1"/>
      <c r="H2" s="257"/>
      <c r="I2" s="1"/>
      <c r="J2" s="1"/>
      <c r="K2" s="1"/>
      <c r="L2" s="1"/>
      <c r="M2" s="1"/>
      <c r="N2" s="1"/>
      <c r="P2" s="99" t="s">
        <v>131</v>
      </c>
      <c r="R2" s="1"/>
      <c r="S2" s="1"/>
      <c r="T2" s="1"/>
      <c r="U2" s="1"/>
    </row>
    <row r="3" spans="1:21" ht="18">
      <c r="B3" s="4" t="s">
        <v>42</v>
      </c>
      <c r="C3" s="9" t="s">
        <v>43</v>
      </c>
      <c r="D3" s="2"/>
      <c r="E3" s="1"/>
      <c r="F3" s="1"/>
      <c r="G3" s="1"/>
      <c r="H3" s="257" t="str">
        <f>"For Calendar Year "&amp;V1-1&amp;" and Projected Year "&amp;V1</f>
        <v xml:space="preserve">For Calendar Year -1 and Projected Year </v>
      </c>
      <c r="I3" s="257"/>
      <c r="J3" s="239"/>
      <c r="K3" s="257"/>
      <c r="L3" s="257"/>
      <c r="M3" s="257"/>
      <c r="N3" s="257"/>
      <c r="O3" s="1"/>
      <c r="P3" s="91">
        <v>1</v>
      </c>
      <c r="R3" s="1"/>
      <c r="S3" s="1"/>
      <c r="T3" s="1"/>
      <c r="U3" s="1"/>
    </row>
    <row r="4" spans="1:21" ht="16" thickBot="1">
      <c r="C4" s="247"/>
      <c r="D4" s="2"/>
      <c r="E4" s="1"/>
      <c r="F4" s="1"/>
      <c r="G4" s="1"/>
      <c r="H4" s="257"/>
      <c r="I4" s="257"/>
      <c r="J4" s="239"/>
      <c r="K4" s="257"/>
      <c r="L4" s="257"/>
      <c r="M4" s="257"/>
      <c r="N4" s="257"/>
      <c r="O4" s="1"/>
      <c r="P4" s="1"/>
      <c r="R4" s="1"/>
      <c r="S4" s="1"/>
      <c r="T4" s="1"/>
      <c r="U4" s="1"/>
    </row>
    <row r="5" spans="1:21" ht="15.5">
      <c r="C5" s="14" t="s">
        <v>44</v>
      </c>
      <c r="D5" s="2"/>
      <c r="E5" s="1"/>
      <c r="F5" s="1"/>
      <c r="G5" s="346"/>
      <c r="H5" s="1" t="s">
        <v>45</v>
      </c>
      <c r="I5" s="1"/>
      <c r="J5" s="1"/>
      <c r="K5" s="16" t="s">
        <v>242</v>
      </c>
      <c r="L5" s="17"/>
      <c r="M5" s="18"/>
      <c r="N5" s="347">
        <f>VLOOKUP(I10,C17:I73,5)</f>
        <v>3062858.6207675356</v>
      </c>
      <c r="P5" s="1"/>
      <c r="R5" s="1"/>
      <c r="S5" s="1"/>
      <c r="T5" s="1"/>
      <c r="U5" s="1"/>
    </row>
    <row r="6" spans="1:21" ht="15.5">
      <c r="C6" s="6"/>
      <c r="D6" s="2"/>
      <c r="E6" s="1"/>
      <c r="F6" s="1"/>
      <c r="G6" s="1"/>
      <c r="H6" s="348"/>
      <c r="I6" s="348"/>
      <c r="J6" s="349"/>
      <c r="K6" s="22" t="s">
        <v>243</v>
      </c>
      <c r="L6" s="350"/>
      <c r="M6" s="1"/>
      <c r="N6" s="351">
        <f>VLOOKUP(I10,C17:I73,6)</f>
        <v>3062858.6207675356</v>
      </c>
      <c r="O6" s="1"/>
      <c r="P6" s="1"/>
      <c r="R6" s="1"/>
      <c r="S6" s="1"/>
      <c r="T6" s="1"/>
      <c r="U6" s="1"/>
    </row>
    <row r="7" spans="1:21" ht="13.5" thickBot="1">
      <c r="C7" s="25" t="s">
        <v>46</v>
      </c>
      <c r="D7" s="96" t="s">
        <v>206</v>
      </c>
      <c r="E7" s="1"/>
      <c r="F7" s="1"/>
      <c r="G7" s="1"/>
      <c r="H7" s="257"/>
      <c r="I7" s="257"/>
      <c r="J7" s="239"/>
      <c r="K7" s="352" t="s">
        <v>47</v>
      </c>
      <c r="L7" s="353"/>
      <c r="M7" s="353"/>
      <c r="N7" s="354">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205</v>
      </c>
      <c r="E9" s="461" t="s">
        <v>307</v>
      </c>
      <c r="F9" s="31"/>
      <c r="G9" s="472" t="s">
        <v>336</v>
      </c>
      <c r="H9" s="31"/>
      <c r="I9" s="32"/>
      <c r="J9" s="33"/>
      <c r="P9" s="1"/>
      <c r="R9" s="1"/>
      <c r="S9" s="1"/>
      <c r="T9" s="1"/>
      <c r="U9" s="1"/>
    </row>
    <row r="10" spans="1:21" ht="13">
      <c r="C10" s="34" t="s">
        <v>49</v>
      </c>
      <c r="D10" s="355">
        <v>28914236</v>
      </c>
      <c r="E10" s="1" t="s">
        <v>50</v>
      </c>
      <c r="G10" s="2"/>
      <c r="H10" s="2"/>
      <c r="I10" s="36">
        <f>+'OKT.WS.F.BPU.ATRR.Projected'!R101</f>
        <v>2026</v>
      </c>
      <c r="J10" s="33"/>
      <c r="K10" s="239" t="s">
        <v>51</v>
      </c>
      <c r="O10" s="1"/>
      <c r="P10" s="1"/>
      <c r="R10" s="1"/>
      <c r="S10" s="1"/>
      <c r="T10" s="1"/>
      <c r="U10" s="1"/>
    </row>
    <row r="11" spans="1:21" ht="12.5">
      <c r="C11" s="34" t="s">
        <v>52</v>
      </c>
      <c r="D11" s="37">
        <v>2013</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ht="12.5">
      <c r="C12" s="34" t="s">
        <v>54</v>
      </c>
      <c r="D12" s="355">
        <v>8</v>
      </c>
      <c r="E12" s="34" t="s">
        <v>55</v>
      </c>
      <c r="F12" s="2"/>
      <c r="I12" s="40">
        <f>'OKT.WS.F.BPU.ATRR.Projected'!$F$79</f>
        <v>0.1095320357910306</v>
      </c>
      <c r="J12" s="11"/>
      <c r="K12" t="s">
        <v>56</v>
      </c>
      <c r="O12" s="1"/>
      <c r="P12" s="1"/>
      <c r="R12" s="1"/>
      <c r="S12" s="1"/>
      <c r="T12" s="1"/>
      <c r="U12" s="1"/>
    </row>
    <row r="13" spans="1:21" ht="12.5">
      <c r="C13" s="34" t="s">
        <v>57</v>
      </c>
      <c r="D13" s="38">
        <f>'OKT.WS.F.BPU.ATRR.Projected'!F90</f>
        <v>30</v>
      </c>
      <c r="E13" s="34" t="s">
        <v>58</v>
      </c>
      <c r="F13" s="2"/>
      <c r="I13" s="40">
        <f>IF(G5="",I12,'OKT.WS.F.BPU.ATRR.Projected'!$F$78)</f>
        <v>0.1095320357910306</v>
      </c>
      <c r="J13" s="7"/>
      <c r="K13" s="239" t="s">
        <v>59</v>
      </c>
      <c r="L13" s="7"/>
      <c r="M13" s="7"/>
      <c r="N13" s="7"/>
      <c r="O13" s="1"/>
      <c r="P13" s="1"/>
      <c r="R13" s="1"/>
      <c r="S13" s="1"/>
      <c r="T13" s="1"/>
      <c r="U13" s="1"/>
    </row>
    <row r="14" spans="1:21" ht="13" thickBot="1">
      <c r="C14" s="34" t="s">
        <v>60</v>
      </c>
      <c r="D14" s="37" t="s">
        <v>61</v>
      </c>
      <c r="E14" s="1" t="s">
        <v>62</v>
      </c>
      <c r="F14" s="2"/>
      <c r="I14" s="356">
        <f>IF(D10=0,0,D10/D13)</f>
        <v>963807.8666666667</v>
      </c>
      <c r="J14" s="239"/>
      <c r="K14" s="239"/>
      <c r="L14" s="239"/>
      <c r="M14" s="239"/>
      <c r="N14" s="239"/>
      <c r="O14" s="1"/>
      <c r="P14" s="1"/>
      <c r="R14" s="1"/>
      <c r="S14" s="1"/>
      <c r="T14" s="1"/>
      <c r="U14" s="1"/>
    </row>
    <row r="15" spans="1:21" ht="39">
      <c r="C15" s="42" t="s">
        <v>49</v>
      </c>
      <c r="D15" s="357" t="s">
        <v>193</v>
      </c>
      <c r="E15" s="358" t="s">
        <v>63</v>
      </c>
      <c r="F15" s="358" t="s">
        <v>64</v>
      </c>
      <c r="G15" s="359" t="s">
        <v>251</v>
      </c>
      <c r="H15" s="360" t="s">
        <v>252</v>
      </c>
      <c r="I15" s="42" t="s">
        <v>65</v>
      </c>
      <c r="J15" s="44"/>
      <c r="K15" s="357" t="s">
        <v>176</v>
      </c>
      <c r="L15" s="361" t="s">
        <v>66</v>
      </c>
      <c r="M15" s="357" t="s">
        <v>176</v>
      </c>
      <c r="N15" s="361" t="s">
        <v>66</v>
      </c>
      <c r="O15" s="362" t="s">
        <v>67</v>
      </c>
      <c r="P15" s="1"/>
      <c r="R15" s="1"/>
      <c r="S15" s="1"/>
      <c r="T15" s="1"/>
      <c r="U15" s="1"/>
    </row>
    <row r="16" spans="1:21" ht="13.5" thickBot="1">
      <c r="C16" s="46" t="s">
        <v>68</v>
      </c>
      <c r="D16" s="122" t="s">
        <v>69</v>
      </c>
      <c r="E16" s="46" t="s">
        <v>70</v>
      </c>
      <c r="F16" s="46" t="s">
        <v>69</v>
      </c>
      <c r="G16" s="407" t="s">
        <v>71</v>
      </c>
      <c r="H16" s="364" t="s">
        <v>72</v>
      </c>
      <c r="I16" s="46" t="s">
        <v>93</v>
      </c>
      <c r="J16" s="44" t="s">
        <v>73</v>
      </c>
      <c r="K16" s="365" t="s">
        <v>74</v>
      </c>
      <c r="L16" s="366" t="s">
        <v>74</v>
      </c>
      <c r="M16" s="365" t="s">
        <v>94</v>
      </c>
      <c r="N16" s="367" t="s">
        <v>94</v>
      </c>
      <c r="O16" s="365" t="s">
        <v>94</v>
      </c>
      <c r="P16" s="1"/>
      <c r="R16" s="1"/>
      <c r="S16" s="1"/>
      <c r="T16" s="1"/>
      <c r="U16" s="1"/>
    </row>
    <row r="17" spans="2:21" ht="12.5">
      <c r="B17" t="str">
        <f t="shared" ref="B17:B49" si="0">IF(D17=F16,"","IU")</f>
        <v>IU</v>
      </c>
      <c r="C17" s="49">
        <f>IF(D11= "","-",D11)</f>
        <v>2013</v>
      </c>
      <c r="D17" s="368">
        <v>6627800</v>
      </c>
      <c r="E17" s="369">
        <v>57327.852379007891</v>
      </c>
      <c r="F17" s="368">
        <v>6570472.1476209918</v>
      </c>
      <c r="G17" s="370">
        <v>692344.48890277033</v>
      </c>
      <c r="H17" s="371">
        <v>692344.48890277033</v>
      </c>
      <c r="I17" s="51">
        <v>0</v>
      </c>
      <c r="J17" s="51"/>
      <c r="K17" s="114">
        <f t="shared" ref="K17:K22" si="1">G17</f>
        <v>692344.48890277033</v>
      </c>
      <c r="L17" s="427">
        <f t="shared" ref="L17:L49" si="2">IF(K17&lt;&gt;0,+G17-K17,0)</f>
        <v>0</v>
      </c>
      <c r="M17" s="428">
        <f t="shared" ref="M17:M22" si="3">H17</f>
        <v>692344.48890277033</v>
      </c>
      <c r="N17" s="410">
        <f t="shared" ref="N17:N49" si="4">IF(M17&lt;&gt;0,+H17-M17,0)</f>
        <v>0</v>
      </c>
      <c r="O17" s="53">
        <f t="shared" ref="O17:O49" si="5">+N17-L17</f>
        <v>0</v>
      </c>
      <c r="P17" s="1"/>
      <c r="R17" s="1"/>
      <c r="S17" s="1"/>
      <c r="T17" s="1"/>
      <c r="U17" s="1"/>
    </row>
    <row r="18" spans="2:21" ht="12.5">
      <c r="B18" t="str">
        <f t="shared" si="0"/>
        <v>IU</v>
      </c>
      <c r="C18" s="49">
        <f>IF(D11="","-",+C17+1)</f>
        <v>2014</v>
      </c>
      <c r="D18" s="372">
        <v>28510458.147620991</v>
      </c>
      <c r="E18" s="370">
        <v>494200.13235254184</v>
      </c>
      <c r="F18" s="372">
        <v>28016258.015268449</v>
      </c>
      <c r="G18" s="370">
        <v>3554730.1038106573</v>
      </c>
      <c r="H18" s="371">
        <v>3554730.1038106573</v>
      </c>
      <c r="I18" s="51">
        <v>0</v>
      </c>
      <c r="J18" s="51"/>
      <c r="K18" s="373">
        <f t="shared" si="1"/>
        <v>3554730.1038106573</v>
      </c>
      <c r="L18" s="412">
        <f t="shared" ref="L18:L23" si="6">IF(K18&lt;&gt;0,+G18-K18,0)</f>
        <v>0</v>
      </c>
      <c r="M18" s="429">
        <f t="shared" si="3"/>
        <v>3554730.1038106573</v>
      </c>
      <c r="N18" s="51">
        <f>IF(M18&lt;&gt;0,+H18-M18,0)</f>
        <v>0</v>
      </c>
      <c r="O18" s="53">
        <f>+N18-L18</f>
        <v>0</v>
      </c>
      <c r="P18" s="1"/>
      <c r="R18" s="1"/>
      <c r="S18" s="1"/>
      <c r="T18" s="1"/>
      <c r="U18" s="1"/>
    </row>
    <row r="19" spans="2:21" ht="12.5">
      <c r="B19" t="str">
        <f t="shared" si="0"/>
        <v>IU</v>
      </c>
      <c r="C19" s="49">
        <f>IF(D11="","-",+C18+1)</f>
        <v>2015</v>
      </c>
      <c r="D19" s="372">
        <v>28130872.015268449</v>
      </c>
      <c r="E19" s="370">
        <v>496182.86401993298</v>
      </c>
      <c r="F19" s="372">
        <v>27634689.151248515</v>
      </c>
      <c r="G19" s="370">
        <v>3536753.8544176081</v>
      </c>
      <c r="H19" s="371">
        <v>3536753.8544176081</v>
      </c>
      <c r="I19" s="51">
        <v>0</v>
      </c>
      <c r="J19" s="51"/>
      <c r="K19" s="373">
        <f t="shared" si="1"/>
        <v>3536753.8544176081</v>
      </c>
      <c r="L19" s="53">
        <f t="shared" si="6"/>
        <v>0</v>
      </c>
      <c r="M19" s="373">
        <f t="shared" si="3"/>
        <v>3536753.8544176081</v>
      </c>
      <c r="N19" s="53">
        <f>IF(M19&lt;&gt;0,+H19-M19,0)</f>
        <v>0</v>
      </c>
      <c r="O19" s="53">
        <f>+N19-L19</f>
        <v>0</v>
      </c>
      <c r="P19" s="1"/>
      <c r="R19" s="1"/>
      <c r="S19" s="1"/>
      <c r="T19" s="1"/>
      <c r="U19" s="1"/>
    </row>
    <row r="20" spans="2:21" ht="12.5">
      <c r="B20" t="str">
        <f t="shared" si="0"/>
        <v>IU</v>
      </c>
      <c r="C20" s="49">
        <f>IF(D11="","-",+C19+1)</f>
        <v>2016</v>
      </c>
      <c r="D20" s="372">
        <v>27866524.891248517</v>
      </c>
      <c r="E20" s="370">
        <v>600822.03590460983</v>
      </c>
      <c r="F20" s="372">
        <v>27265702.855343908</v>
      </c>
      <c r="G20" s="370">
        <v>3542256.1502628839</v>
      </c>
      <c r="H20" s="371">
        <v>3542256.1502628839</v>
      </c>
      <c r="I20" s="51">
        <f t="shared" ref="I20:I49" si="7">H20-G20</f>
        <v>0</v>
      </c>
      <c r="J20" s="51"/>
      <c r="K20" s="373">
        <f t="shared" si="1"/>
        <v>3542256.1502628839</v>
      </c>
      <c r="L20" s="53">
        <f t="shared" si="6"/>
        <v>0</v>
      </c>
      <c r="M20" s="373">
        <f t="shared" si="3"/>
        <v>3542256.1502628839</v>
      </c>
      <c r="N20" s="53">
        <f t="shared" si="4"/>
        <v>0</v>
      </c>
      <c r="O20" s="53">
        <f t="shared" si="5"/>
        <v>0</v>
      </c>
      <c r="P20" s="1"/>
      <c r="R20" s="1"/>
      <c r="S20" s="1"/>
      <c r="T20" s="1"/>
      <c r="U20" s="1"/>
    </row>
    <row r="21" spans="2:21" ht="12.5">
      <c r="B21" t="str">
        <f t="shared" si="0"/>
        <v/>
      </c>
      <c r="C21" s="49">
        <f>IF(D12="","-",+C20+1)</f>
        <v>2017</v>
      </c>
      <c r="D21" s="372">
        <v>27265702.855343908</v>
      </c>
      <c r="E21" s="370">
        <v>568511.11858112796</v>
      </c>
      <c r="F21" s="372">
        <v>26697191.736762781</v>
      </c>
      <c r="G21" s="370">
        <v>3534850.6884225709</v>
      </c>
      <c r="H21" s="371">
        <v>3534850.6884225709</v>
      </c>
      <c r="I21" s="51">
        <f t="shared" si="7"/>
        <v>0</v>
      </c>
      <c r="J21" s="51"/>
      <c r="K21" s="373">
        <f t="shared" si="1"/>
        <v>3534850.6884225709</v>
      </c>
      <c r="L21" s="53">
        <f t="shared" si="6"/>
        <v>0</v>
      </c>
      <c r="M21" s="373">
        <f t="shared" si="3"/>
        <v>3534850.6884225709</v>
      </c>
      <c r="N21" s="53">
        <f>IF(M21&lt;&gt;0,+H21-M21,0)</f>
        <v>0</v>
      </c>
      <c r="O21" s="53">
        <f>+N21-L21</f>
        <v>0</v>
      </c>
      <c r="P21" s="1"/>
      <c r="R21" s="1"/>
      <c r="S21" s="1"/>
      <c r="T21" s="1"/>
      <c r="U21" s="1"/>
    </row>
    <row r="22" spans="2:21" ht="12.5">
      <c r="B22" t="str">
        <f t="shared" si="0"/>
        <v/>
      </c>
      <c r="C22" s="49">
        <f>IF(D11="","-",+C21+1)</f>
        <v>2018</v>
      </c>
      <c r="D22" s="372">
        <v>26697191.736762781</v>
      </c>
      <c r="E22" s="370">
        <v>709109.54353113449</v>
      </c>
      <c r="F22" s="372">
        <v>25988082.193231646</v>
      </c>
      <c r="G22" s="370">
        <v>3386144.4526302526</v>
      </c>
      <c r="H22" s="371">
        <v>3386144.4526302526</v>
      </c>
      <c r="I22" s="51">
        <v>0</v>
      </c>
      <c r="J22" s="51"/>
      <c r="K22" s="373">
        <f t="shared" si="1"/>
        <v>3386144.4526302526</v>
      </c>
      <c r="L22" s="53">
        <f t="shared" si="6"/>
        <v>0</v>
      </c>
      <c r="M22" s="373">
        <f t="shared" si="3"/>
        <v>3386144.4526302526</v>
      </c>
      <c r="N22" s="53">
        <f>IF(M22&lt;&gt;0,+H22-M22,0)</f>
        <v>0</v>
      </c>
      <c r="O22" s="53">
        <f>+N22-L22</f>
        <v>0</v>
      </c>
      <c r="P22" s="1"/>
      <c r="R22" s="1"/>
      <c r="S22" s="1"/>
      <c r="T22" s="1"/>
      <c r="U22" s="1"/>
    </row>
    <row r="23" spans="2:21" ht="12.5">
      <c r="B23" t="str">
        <f t="shared" si="0"/>
        <v/>
      </c>
      <c r="C23" s="49">
        <f>IF(D11="","-",+C22+1)</f>
        <v>2019</v>
      </c>
      <c r="D23" s="372">
        <v>25988082.193231646</v>
      </c>
      <c r="E23" s="370">
        <v>857562.89168410667</v>
      </c>
      <c r="F23" s="372">
        <v>25130519.301547538</v>
      </c>
      <c r="G23" s="370">
        <v>3514093.467191291</v>
      </c>
      <c r="H23" s="371">
        <v>3514093.467191291</v>
      </c>
      <c r="I23" s="51">
        <f t="shared" si="7"/>
        <v>0</v>
      </c>
      <c r="J23" s="51"/>
      <c r="K23" s="373">
        <f t="shared" ref="K23" si="8">G23</f>
        <v>3514093.467191291</v>
      </c>
      <c r="L23" s="53">
        <f t="shared" si="6"/>
        <v>0</v>
      </c>
      <c r="M23" s="373">
        <f t="shared" ref="M23" si="9">H23</f>
        <v>3514093.467191291</v>
      </c>
      <c r="N23" s="53">
        <f>IF(M23&lt;&gt;0,+H23-M23,0)</f>
        <v>0</v>
      </c>
      <c r="O23" s="53">
        <f>+N23-L23</f>
        <v>0</v>
      </c>
      <c r="P23" s="1"/>
      <c r="R23" s="1"/>
      <c r="S23" s="1"/>
      <c r="T23" s="1"/>
      <c r="U23" s="1"/>
    </row>
    <row r="24" spans="2:21" ht="12.5">
      <c r="B24" t="str">
        <f t="shared" si="0"/>
        <v>IU</v>
      </c>
      <c r="C24" s="49">
        <f>IF(D11="","-",+C23+1)</f>
        <v>2020</v>
      </c>
      <c r="D24" s="372">
        <v>25278972.649700511</v>
      </c>
      <c r="E24" s="370">
        <v>846660.3033934671</v>
      </c>
      <c r="F24" s="372">
        <v>24432312.346307043</v>
      </c>
      <c r="G24" s="370">
        <v>3454824.1726137344</v>
      </c>
      <c r="H24" s="371">
        <v>3454824.1726137344</v>
      </c>
      <c r="I24" s="51">
        <f t="shared" si="7"/>
        <v>0</v>
      </c>
      <c r="J24" s="51"/>
      <c r="K24" s="373">
        <f t="shared" ref="K24" si="10">G24</f>
        <v>3454824.1726137344</v>
      </c>
      <c r="L24" s="53">
        <f t="shared" ref="L24" si="11">IF(K24&lt;&gt;0,+G24-K24,0)</f>
        <v>0</v>
      </c>
      <c r="M24" s="373">
        <f t="shared" ref="M24" si="12">H24</f>
        <v>3454824.1726137344</v>
      </c>
      <c r="N24" s="53">
        <f>IF(M24&lt;&gt;0,+H24-M24,0)</f>
        <v>0</v>
      </c>
      <c r="O24" s="53">
        <f>+N24-L24</f>
        <v>0</v>
      </c>
      <c r="P24" s="1"/>
      <c r="R24" s="1"/>
      <c r="S24" s="1"/>
      <c r="T24" s="1"/>
      <c r="U24" s="1"/>
    </row>
    <row r="25" spans="2:21" ht="12.5">
      <c r="B25" t="str">
        <f t="shared" si="0"/>
        <v>IU</v>
      </c>
      <c r="C25" s="49">
        <f>IF(D11="","-",+C24+1)</f>
        <v>2021</v>
      </c>
      <c r="D25" s="372">
        <v>24283858.99815407</v>
      </c>
      <c r="E25" s="370">
        <v>932717.2819354838</v>
      </c>
      <c r="F25" s="372">
        <v>23351141.716218587</v>
      </c>
      <c r="G25" s="370">
        <v>3509415.1582725761</v>
      </c>
      <c r="H25" s="371">
        <v>3509415.1582725761</v>
      </c>
      <c r="I25" s="51">
        <f t="shared" si="7"/>
        <v>0</v>
      </c>
      <c r="J25" s="51"/>
      <c r="K25" s="373">
        <f t="shared" ref="K25" si="13">G25</f>
        <v>3509415.1582725761</v>
      </c>
      <c r="L25" s="53">
        <f t="shared" ref="L25" si="14">IF(K25&lt;&gt;0,+G25-K25,0)</f>
        <v>0</v>
      </c>
      <c r="M25" s="373">
        <f t="shared" ref="M25" si="15">H25</f>
        <v>3509415.1582725761</v>
      </c>
      <c r="N25" s="53">
        <f t="shared" si="4"/>
        <v>0</v>
      </c>
      <c r="O25" s="53">
        <f t="shared" si="5"/>
        <v>0</v>
      </c>
      <c r="P25" s="1"/>
      <c r="R25" s="1"/>
      <c r="S25" s="1"/>
      <c r="T25" s="1"/>
      <c r="U25" s="1"/>
    </row>
    <row r="26" spans="2:21" ht="12.5">
      <c r="B26" t="str">
        <f t="shared" si="0"/>
        <v/>
      </c>
      <c r="C26" s="49">
        <f>IF(D11="","-",+C25+1)</f>
        <v>2022</v>
      </c>
      <c r="D26" s="372">
        <v>23351141.716218587</v>
      </c>
      <c r="E26" s="370">
        <v>876188.96181818179</v>
      </c>
      <c r="F26" s="372">
        <v>22474952.754400406</v>
      </c>
      <c r="G26" s="370">
        <v>3505662.168801737</v>
      </c>
      <c r="H26" s="371">
        <v>3505662.168801737</v>
      </c>
      <c r="I26" s="51">
        <f t="shared" si="7"/>
        <v>0</v>
      </c>
      <c r="J26" s="51"/>
      <c r="K26" s="373">
        <f t="shared" ref="K26" si="16">G26</f>
        <v>3505662.168801737</v>
      </c>
      <c r="L26" s="53">
        <f t="shared" ref="L26" si="17">IF(K26&lt;&gt;0,+G26-K26,0)</f>
        <v>0</v>
      </c>
      <c r="M26" s="373">
        <f t="shared" ref="M26" si="18">H26</f>
        <v>3505662.168801737</v>
      </c>
      <c r="N26" s="53">
        <f t="shared" si="4"/>
        <v>0</v>
      </c>
      <c r="O26" s="53">
        <f t="shared" si="5"/>
        <v>0</v>
      </c>
      <c r="P26" s="1"/>
      <c r="R26" s="1"/>
      <c r="S26" s="1"/>
      <c r="T26" s="1"/>
      <c r="U26" s="1"/>
    </row>
    <row r="27" spans="2:21" ht="12.5">
      <c r="B27" t="str">
        <f t="shared" si="0"/>
        <v>IU</v>
      </c>
      <c r="C27" s="49">
        <f>IF(D11="","-",+C26+1)</f>
        <v>2023</v>
      </c>
      <c r="D27" s="372">
        <v>22474953.014400404</v>
      </c>
      <c r="E27" s="370">
        <v>932717.29032258061</v>
      </c>
      <c r="F27" s="372">
        <v>21542235.724077825</v>
      </c>
      <c r="G27" s="370">
        <v>3420411.5472094538</v>
      </c>
      <c r="H27" s="371">
        <v>3420411.5472094538</v>
      </c>
      <c r="I27" s="51">
        <f t="shared" si="7"/>
        <v>0</v>
      </c>
      <c r="J27" s="51"/>
      <c r="K27" s="373">
        <f t="shared" ref="K27:K28" si="19">G27</f>
        <v>3420411.5472094538</v>
      </c>
      <c r="L27" s="53">
        <f t="shared" ref="L27:L28" si="20">IF(K27&lt;&gt;0,+G27-K27,0)</f>
        <v>0</v>
      </c>
      <c r="M27" s="373">
        <f t="shared" ref="M27:M28" si="21">H27</f>
        <v>3420411.5472094538</v>
      </c>
      <c r="N27" s="53">
        <f t="shared" ref="N27:N28" si="22">IF(M27&lt;&gt;0,+H27-M27,0)</f>
        <v>0</v>
      </c>
      <c r="O27" s="53">
        <f t="shared" ref="O27:O28" si="23">+N27-L27</f>
        <v>0</v>
      </c>
      <c r="P27" s="1"/>
      <c r="R27" s="1"/>
      <c r="S27" s="1"/>
      <c r="T27" s="1"/>
      <c r="U27" s="1"/>
    </row>
    <row r="28" spans="2:21" ht="12.5">
      <c r="B28" t="str">
        <f t="shared" si="0"/>
        <v/>
      </c>
      <c r="C28" s="49">
        <f>IF(D11="","-",+C27+1)</f>
        <v>2024</v>
      </c>
      <c r="D28" s="372">
        <v>21542235.724077825</v>
      </c>
      <c r="E28" s="370">
        <v>932717.29032258061</v>
      </c>
      <c r="F28" s="372">
        <v>20609518.433755245</v>
      </c>
      <c r="G28" s="370">
        <v>3333926.386045767</v>
      </c>
      <c r="H28" s="371">
        <v>3333926.386045767</v>
      </c>
      <c r="I28" s="51">
        <f t="shared" si="7"/>
        <v>0</v>
      </c>
      <c r="J28" s="51"/>
      <c r="K28" s="373">
        <f t="shared" si="19"/>
        <v>3333926.386045767</v>
      </c>
      <c r="L28" s="53">
        <f t="shared" si="20"/>
        <v>0</v>
      </c>
      <c r="M28" s="373">
        <f t="shared" si="21"/>
        <v>3333926.386045767</v>
      </c>
      <c r="N28" s="53">
        <f t="shared" si="22"/>
        <v>0</v>
      </c>
      <c r="O28" s="53">
        <f t="shared" si="23"/>
        <v>0</v>
      </c>
      <c r="P28" s="1"/>
      <c r="R28" s="1"/>
      <c r="S28" s="1"/>
      <c r="T28" s="1"/>
      <c r="U28" s="1"/>
    </row>
    <row r="29" spans="2:21" ht="12.5">
      <c r="B29" t="str">
        <f t="shared" si="0"/>
        <v/>
      </c>
      <c r="C29" s="49">
        <f>IF(D11="","-",+C28+1)</f>
        <v>2025</v>
      </c>
      <c r="D29" s="372">
        <v>20609518.433755245</v>
      </c>
      <c r="E29" s="370">
        <v>963807.8666666667</v>
      </c>
      <c r="F29" s="372">
        <v>19645710.567088578</v>
      </c>
      <c r="G29" s="370">
        <v>3267411.8850041311</v>
      </c>
      <c r="H29" s="371">
        <v>3267411.8850041311</v>
      </c>
      <c r="I29" s="51">
        <f t="shared" si="7"/>
        <v>0</v>
      </c>
      <c r="J29" s="51"/>
      <c r="K29" s="373">
        <f t="shared" ref="K29" si="24">G29</f>
        <v>3267411.8850041311</v>
      </c>
      <c r="L29" s="53">
        <f t="shared" ref="L29" si="25">IF(K29&lt;&gt;0,+G29-K29,0)</f>
        <v>0</v>
      </c>
      <c r="M29" s="373">
        <f t="shared" ref="M29" si="26">H29</f>
        <v>3267411.8850041311</v>
      </c>
      <c r="N29" s="53">
        <f t="shared" ref="N29" si="27">IF(M29&lt;&gt;0,+H29-M29,0)</f>
        <v>0</v>
      </c>
      <c r="O29" s="53">
        <f t="shared" ref="O29" si="28">+N29-L29</f>
        <v>0</v>
      </c>
      <c r="P29" s="1"/>
      <c r="R29" s="1"/>
      <c r="S29" s="1"/>
      <c r="T29" s="1"/>
      <c r="U29" s="1"/>
    </row>
    <row r="30" spans="2:21" ht="13">
      <c r="B30" t="str">
        <f t="shared" si="0"/>
        <v/>
      </c>
      <c r="C30" s="479">
        <f>IF(D11="","-",+C29+1)</f>
        <v>2026</v>
      </c>
      <c r="D30" s="54">
        <f>IF(F29+SUM(E$17:E29)=D$10,F29,D$10-SUM(E$17:E29))</f>
        <v>19645710.567088578</v>
      </c>
      <c r="E30" s="374">
        <f>IF(+I14&lt;F29,I14,D30)</f>
        <v>963807.8666666667</v>
      </c>
      <c r="F30" s="54">
        <f t="shared" ref="F30:F49" si="29">+D30-E30</f>
        <v>18681902.700421911</v>
      </c>
      <c r="G30" s="375">
        <f t="shared" ref="G30:G73" si="30">(D30+F30)/2*I$12+E30</f>
        <v>3062858.6207675356</v>
      </c>
      <c r="H30" s="356">
        <f t="shared" ref="H30:H73" si="31">+(D30+F30)/2*I$13+E30</f>
        <v>3062858.6207675356</v>
      </c>
      <c r="I30" s="51">
        <f t="shared" si="7"/>
        <v>0</v>
      </c>
      <c r="J30" s="51"/>
      <c r="K30" s="112"/>
      <c r="L30" s="53">
        <f t="shared" si="2"/>
        <v>0</v>
      </c>
      <c r="M30" s="112"/>
      <c r="N30" s="53">
        <f t="shared" si="4"/>
        <v>0</v>
      </c>
      <c r="O30" s="53">
        <f t="shared" si="5"/>
        <v>0</v>
      </c>
      <c r="P30" s="1"/>
      <c r="R30" s="1"/>
      <c r="S30" s="1"/>
      <c r="T30" s="1"/>
      <c r="U30" s="1"/>
    </row>
    <row r="31" spans="2:21" ht="12.5">
      <c r="B31" t="str">
        <f t="shared" si="0"/>
        <v/>
      </c>
      <c r="C31" s="49">
        <f>IF(D11="","-",+C30+1)</f>
        <v>2027</v>
      </c>
      <c r="D31" s="54">
        <f>IF(F30+SUM(E$17:E30)=D$10,F30,D$10-SUM(E$17:E30))</f>
        <v>18681902.700421911</v>
      </c>
      <c r="E31" s="374">
        <f>IF(+I14&lt;F30,I14,D31)</f>
        <v>963807.8666666667</v>
      </c>
      <c r="F31" s="54">
        <f t="shared" si="29"/>
        <v>17718094.833755244</v>
      </c>
      <c r="G31" s="375">
        <f t="shared" si="30"/>
        <v>2957290.7830201257</v>
      </c>
      <c r="H31" s="356">
        <f t="shared" si="31"/>
        <v>2957290.7830201257</v>
      </c>
      <c r="I31" s="51">
        <f t="shared" si="7"/>
        <v>0</v>
      </c>
      <c r="J31" s="51"/>
      <c r="K31" s="112"/>
      <c r="L31" s="53">
        <f t="shared" si="2"/>
        <v>0</v>
      </c>
      <c r="M31" s="112"/>
      <c r="N31" s="53">
        <f t="shared" si="4"/>
        <v>0</v>
      </c>
      <c r="O31" s="53">
        <f t="shared" si="5"/>
        <v>0</v>
      </c>
      <c r="P31" s="1"/>
      <c r="R31" s="1"/>
      <c r="S31" s="1"/>
      <c r="T31" s="1"/>
      <c r="U31" s="1"/>
    </row>
    <row r="32" spans="2:21" ht="12.5">
      <c r="B32" t="str">
        <f t="shared" si="0"/>
        <v/>
      </c>
      <c r="C32" s="49">
        <f>IF(D12="","-",+C31+1)</f>
        <v>2028</v>
      </c>
      <c r="D32" s="54">
        <f>IF(F31+SUM(E$17:E31)=D$10,F31,D$10-SUM(E$17:E31))</f>
        <v>17718094.833755244</v>
      </c>
      <c r="E32" s="374">
        <f>IF(+I14&lt;F31,I14,D32)</f>
        <v>963807.8666666667</v>
      </c>
      <c r="F32" s="54">
        <f>+D32-E32</f>
        <v>16754286.967088576</v>
      </c>
      <c r="G32" s="375">
        <f t="shared" si="30"/>
        <v>2851722.9452727153</v>
      </c>
      <c r="H32" s="356">
        <f t="shared" si="31"/>
        <v>2851722.9452727153</v>
      </c>
      <c r="I32" s="51">
        <f>H32-G32</f>
        <v>0</v>
      </c>
      <c r="J32" s="51"/>
      <c r="K32" s="112"/>
      <c r="L32" s="53">
        <f>IF(K32&lt;&gt;0,+G32-K32,0)</f>
        <v>0</v>
      </c>
      <c r="M32" s="112"/>
      <c r="N32" s="53">
        <f>IF(M32&lt;&gt;0,+H32-M32,0)</f>
        <v>0</v>
      </c>
      <c r="O32" s="53">
        <f>+N32-L32</f>
        <v>0</v>
      </c>
      <c r="P32" s="1"/>
      <c r="R32" s="1"/>
      <c r="S32" s="1"/>
      <c r="T32" s="1"/>
      <c r="U32" s="1"/>
    </row>
    <row r="33" spans="2:21" ht="12.5">
      <c r="B33" t="str">
        <f t="shared" si="0"/>
        <v/>
      </c>
      <c r="C33" s="49">
        <f>IF(D13="","-",+C32+1)</f>
        <v>2029</v>
      </c>
      <c r="D33" s="54">
        <f>IF(F32+SUM(E$17:E32)=D$10,F32,D$10-SUM(E$17:E32))</f>
        <v>16754286.967088576</v>
      </c>
      <c r="E33" s="374">
        <f>IF(+I14&lt;F31,I14,D33)</f>
        <v>963807.8666666667</v>
      </c>
      <c r="F33" s="54">
        <f t="shared" si="29"/>
        <v>15790479.100421909</v>
      </c>
      <c r="G33" s="375">
        <f t="shared" si="30"/>
        <v>2746155.1075253049</v>
      </c>
      <c r="H33" s="356">
        <f t="shared" si="31"/>
        <v>2746155.1075253049</v>
      </c>
      <c r="I33" s="51">
        <f t="shared" si="7"/>
        <v>0</v>
      </c>
      <c r="J33" s="51"/>
      <c r="K33" s="112"/>
      <c r="L33" s="53">
        <f t="shared" si="2"/>
        <v>0</v>
      </c>
      <c r="M33" s="112"/>
      <c r="N33" s="53">
        <f t="shared" si="4"/>
        <v>0</v>
      </c>
      <c r="O33" s="53">
        <f t="shared" si="5"/>
        <v>0</v>
      </c>
      <c r="P33" s="1"/>
      <c r="R33" s="1"/>
      <c r="S33" s="1"/>
      <c r="T33" s="1"/>
      <c r="U33" s="1"/>
    </row>
    <row r="34" spans="2:21" ht="12.5">
      <c r="B34" t="str">
        <f t="shared" si="0"/>
        <v/>
      </c>
      <c r="C34" s="376">
        <f>IF(D11="","-",+C33+1)</f>
        <v>2030</v>
      </c>
      <c r="D34" s="377">
        <f>IF(F33+SUM(E$17:E33)=D$10,F33,D$10-SUM(E$17:E33))</f>
        <v>15790479.100421909</v>
      </c>
      <c r="E34" s="378">
        <f>IF(+I14&lt;F33,I14,D34)</f>
        <v>963807.8666666667</v>
      </c>
      <c r="F34" s="377">
        <f t="shared" si="29"/>
        <v>14826671.233755242</v>
      </c>
      <c r="G34" s="379">
        <f t="shared" si="30"/>
        <v>2640587.269777895</v>
      </c>
      <c r="H34" s="380">
        <f t="shared" si="31"/>
        <v>2640587.269777895</v>
      </c>
      <c r="I34" s="381">
        <f t="shared" si="7"/>
        <v>0</v>
      </c>
      <c r="J34" s="381"/>
      <c r="K34" s="382"/>
      <c r="L34" s="383">
        <f t="shared" si="2"/>
        <v>0</v>
      </c>
      <c r="M34" s="382"/>
      <c r="N34" s="383">
        <f t="shared" si="4"/>
        <v>0</v>
      </c>
      <c r="O34" s="383">
        <f t="shared" si="5"/>
        <v>0</v>
      </c>
      <c r="P34" s="384"/>
      <c r="Q34" s="184"/>
      <c r="R34" s="384"/>
      <c r="S34" s="384"/>
      <c r="T34" s="384"/>
      <c r="U34" s="1"/>
    </row>
    <row r="35" spans="2:21" ht="12.5">
      <c r="B35" t="str">
        <f t="shared" si="0"/>
        <v/>
      </c>
      <c r="C35" s="49">
        <f>IF(D11="","-",+C34+1)</f>
        <v>2031</v>
      </c>
      <c r="D35" s="54">
        <f>IF(F34+SUM(E$17:E34)=D$10,F34,D$10-SUM(E$17:E34))</f>
        <v>14826671.233755242</v>
      </c>
      <c r="E35" s="374">
        <f>IF(+I14&lt;F34,I14,D35)</f>
        <v>963807.8666666667</v>
      </c>
      <c r="F35" s="54">
        <f t="shared" si="29"/>
        <v>13862863.367088575</v>
      </c>
      <c r="G35" s="375">
        <f t="shared" si="30"/>
        <v>2535019.4320304845</v>
      </c>
      <c r="H35" s="356">
        <f t="shared" si="31"/>
        <v>2535019.4320304845</v>
      </c>
      <c r="I35" s="51">
        <f t="shared" si="7"/>
        <v>0</v>
      </c>
      <c r="J35" s="51"/>
      <c r="K35" s="112"/>
      <c r="L35" s="53">
        <f t="shared" si="2"/>
        <v>0</v>
      </c>
      <c r="M35" s="112"/>
      <c r="N35" s="53">
        <f t="shared" si="4"/>
        <v>0</v>
      </c>
      <c r="O35" s="53">
        <f t="shared" si="5"/>
        <v>0</v>
      </c>
      <c r="P35" s="1"/>
      <c r="R35" s="1"/>
      <c r="S35" s="1"/>
      <c r="T35" s="1"/>
      <c r="U35" s="1"/>
    </row>
    <row r="36" spans="2:21" ht="12.5">
      <c r="B36" t="str">
        <f t="shared" si="0"/>
        <v/>
      </c>
      <c r="C36" s="49">
        <f>IF(D11="","-",+C35+1)</f>
        <v>2032</v>
      </c>
      <c r="D36" s="54">
        <f>IF(F35+SUM(E$17:E35)=D$10,F35,D$10-SUM(E$17:E35))</f>
        <v>13862863.367088575</v>
      </c>
      <c r="E36" s="374">
        <f>IF(+I14&lt;F35,I14,D36)</f>
        <v>963807.8666666667</v>
      </c>
      <c r="F36" s="54">
        <f t="shared" si="29"/>
        <v>12899055.500421908</v>
      </c>
      <c r="G36" s="375">
        <f t="shared" si="30"/>
        <v>2429451.5942830741</v>
      </c>
      <c r="H36" s="356">
        <f t="shared" si="31"/>
        <v>2429451.5942830741</v>
      </c>
      <c r="I36" s="51">
        <f t="shared" si="7"/>
        <v>0</v>
      </c>
      <c r="J36" s="51"/>
      <c r="K36" s="112"/>
      <c r="L36" s="53">
        <f t="shared" si="2"/>
        <v>0</v>
      </c>
      <c r="M36" s="112"/>
      <c r="N36" s="53">
        <f t="shared" si="4"/>
        <v>0</v>
      </c>
      <c r="O36" s="53">
        <f t="shared" si="5"/>
        <v>0</v>
      </c>
      <c r="P36" s="1"/>
      <c r="R36" s="1"/>
      <c r="S36" s="1"/>
      <c r="T36" s="1"/>
      <c r="U36" s="1"/>
    </row>
    <row r="37" spans="2:21" ht="12.5">
      <c r="B37" t="str">
        <f t="shared" si="0"/>
        <v/>
      </c>
      <c r="C37" s="49">
        <f>IF(D11="","-",+C36+1)</f>
        <v>2033</v>
      </c>
      <c r="D37" s="54">
        <f>IF(F36+SUM(E$17:E36)=D$10,F36,D$10-SUM(E$17:E36))</f>
        <v>12899055.500421908</v>
      </c>
      <c r="E37" s="374">
        <f>IF(+I14&lt;F36,I14,D37)</f>
        <v>963807.8666666667</v>
      </c>
      <c r="F37" s="54">
        <f t="shared" si="29"/>
        <v>11935247.633755241</v>
      </c>
      <c r="G37" s="375">
        <f t="shared" si="30"/>
        <v>2323883.7565356642</v>
      </c>
      <c r="H37" s="356">
        <f t="shared" si="31"/>
        <v>2323883.7565356642</v>
      </c>
      <c r="I37" s="51">
        <f t="shared" si="7"/>
        <v>0</v>
      </c>
      <c r="J37" s="51"/>
      <c r="K37" s="112"/>
      <c r="L37" s="53">
        <f t="shared" si="2"/>
        <v>0</v>
      </c>
      <c r="M37" s="112"/>
      <c r="N37" s="53">
        <f t="shared" si="4"/>
        <v>0</v>
      </c>
      <c r="O37" s="53">
        <f t="shared" si="5"/>
        <v>0</v>
      </c>
      <c r="P37" s="1"/>
      <c r="R37" s="1"/>
      <c r="S37" s="1"/>
      <c r="T37" s="1"/>
      <c r="U37" s="1"/>
    </row>
    <row r="38" spans="2:21" ht="12.5">
      <c r="B38" t="str">
        <f t="shared" si="0"/>
        <v/>
      </c>
      <c r="C38" s="49">
        <f>IF(D11="","-",+C37+1)</f>
        <v>2034</v>
      </c>
      <c r="D38" s="54">
        <f>IF(F37+SUM(E$17:E37)=D$10,F37,D$10-SUM(E$17:E37))</f>
        <v>11935247.633755241</v>
      </c>
      <c r="E38" s="374">
        <f>IF(+I14&lt;F37,I14,D38)</f>
        <v>963807.8666666667</v>
      </c>
      <c r="F38" s="54">
        <f t="shared" si="29"/>
        <v>10971439.767088573</v>
      </c>
      <c r="G38" s="375">
        <f t="shared" si="30"/>
        <v>2218315.9187882538</v>
      </c>
      <c r="H38" s="356">
        <f t="shared" si="31"/>
        <v>2218315.9187882538</v>
      </c>
      <c r="I38" s="51">
        <f t="shared" si="7"/>
        <v>0</v>
      </c>
      <c r="J38" s="51"/>
      <c r="K38" s="112"/>
      <c r="L38" s="53">
        <f t="shared" si="2"/>
        <v>0</v>
      </c>
      <c r="M38" s="112"/>
      <c r="N38" s="53">
        <f t="shared" si="4"/>
        <v>0</v>
      </c>
      <c r="O38" s="53">
        <f t="shared" si="5"/>
        <v>0</v>
      </c>
      <c r="P38" s="1"/>
      <c r="R38" s="1"/>
      <c r="S38" s="1"/>
      <c r="T38" s="1"/>
      <c r="U38" s="1"/>
    </row>
    <row r="39" spans="2:21" ht="12.5">
      <c r="B39" t="str">
        <f t="shared" si="0"/>
        <v/>
      </c>
      <c r="C39" s="49">
        <f>IF(D11="","-",+C38+1)</f>
        <v>2035</v>
      </c>
      <c r="D39" s="54">
        <f>IF(F38+SUM(E$17:E38)=D$10,F38,D$10-SUM(E$17:E38))</f>
        <v>10971439.767088573</v>
      </c>
      <c r="E39" s="374">
        <f>IF(+I14&lt;F38,I14,D39)</f>
        <v>963807.8666666667</v>
      </c>
      <c r="F39" s="54">
        <f t="shared" si="29"/>
        <v>10007631.900421906</v>
      </c>
      <c r="G39" s="375">
        <f t="shared" si="30"/>
        <v>2112748.0810408434</v>
      </c>
      <c r="H39" s="356">
        <f t="shared" si="31"/>
        <v>2112748.0810408434</v>
      </c>
      <c r="I39" s="51">
        <f t="shared" si="7"/>
        <v>0</v>
      </c>
      <c r="J39" s="51"/>
      <c r="K39" s="112"/>
      <c r="L39" s="53">
        <f t="shared" si="2"/>
        <v>0</v>
      </c>
      <c r="M39" s="112"/>
      <c r="N39" s="53">
        <f t="shared" si="4"/>
        <v>0</v>
      </c>
      <c r="O39" s="53">
        <f t="shared" si="5"/>
        <v>0</v>
      </c>
      <c r="P39" s="1"/>
      <c r="R39" s="1"/>
      <c r="S39" s="1"/>
      <c r="T39" s="1"/>
      <c r="U39" s="1"/>
    </row>
    <row r="40" spans="2:21" ht="12.5">
      <c r="B40" t="str">
        <f t="shared" si="0"/>
        <v/>
      </c>
      <c r="C40" s="49">
        <f>IF(D11="","-",+C39+1)</f>
        <v>2036</v>
      </c>
      <c r="D40" s="54">
        <f>IF(F39+SUM(E$17:E39)=D$10,F39,D$10-SUM(E$17:E39))</f>
        <v>10007631.900421906</v>
      </c>
      <c r="E40" s="374">
        <f>IF(+I14&lt;F39,I14,D40)</f>
        <v>963807.8666666667</v>
      </c>
      <c r="F40" s="54">
        <f t="shared" si="29"/>
        <v>9043824.0337552391</v>
      </c>
      <c r="G40" s="375">
        <f t="shared" si="30"/>
        <v>2007180.2432934335</v>
      </c>
      <c r="H40" s="356">
        <f t="shared" si="31"/>
        <v>2007180.2432934335</v>
      </c>
      <c r="I40" s="51">
        <f t="shared" si="7"/>
        <v>0</v>
      </c>
      <c r="J40" s="51"/>
      <c r="K40" s="112"/>
      <c r="L40" s="53">
        <f t="shared" si="2"/>
        <v>0</v>
      </c>
      <c r="M40" s="112"/>
      <c r="N40" s="53">
        <f t="shared" si="4"/>
        <v>0</v>
      </c>
      <c r="O40" s="53">
        <f t="shared" si="5"/>
        <v>0</v>
      </c>
      <c r="P40" s="1"/>
      <c r="R40" s="1"/>
      <c r="S40" s="1"/>
      <c r="T40" s="1"/>
      <c r="U40" s="1"/>
    </row>
    <row r="41" spans="2:21" ht="12.5">
      <c r="B41" t="str">
        <f t="shared" si="0"/>
        <v/>
      </c>
      <c r="C41" s="49">
        <f>IF(D12="","-",+C40+1)</f>
        <v>2037</v>
      </c>
      <c r="D41" s="54">
        <f>IF(F40+SUM(E$17:E40)=D$10,F40,D$10-SUM(E$17:E40))</f>
        <v>9043824.0337552391</v>
      </c>
      <c r="E41" s="374">
        <f>IF(+I14&lt;F40,I14,D41)</f>
        <v>963807.8666666667</v>
      </c>
      <c r="F41" s="54">
        <f t="shared" si="29"/>
        <v>8080016.1670885719</v>
      </c>
      <c r="G41" s="375">
        <f t="shared" si="30"/>
        <v>1901612.405546023</v>
      </c>
      <c r="H41" s="356">
        <f t="shared" si="31"/>
        <v>1901612.405546023</v>
      </c>
      <c r="I41" s="51">
        <f t="shared" si="7"/>
        <v>0</v>
      </c>
      <c r="J41" s="51"/>
      <c r="K41" s="112"/>
      <c r="L41" s="53">
        <f t="shared" si="2"/>
        <v>0</v>
      </c>
      <c r="M41" s="112"/>
      <c r="N41" s="53">
        <f t="shared" si="4"/>
        <v>0</v>
      </c>
      <c r="O41" s="53">
        <f t="shared" si="5"/>
        <v>0</v>
      </c>
      <c r="P41" s="1"/>
      <c r="R41" s="1"/>
      <c r="S41" s="1"/>
      <c r="T41" s="1"/>
      <c r="U41" s="1"/>
    </row>
    <row r="42" spans="2:21" ht="12.5">
      <c r="B42" t="str">
        <f t="shared" si="0"/>
        <v/>
      </c>
      <c r="C42" s="49">
        <f>IF(D13="","-",+C41+1)</f>
        <v>2038</v>
      </c>
      <c r="D42" s="54">
        <f>IF(F41+SUM(E$17:E41)=D$10,F41,D$10-SUM(E$17:E41))</f>
        <v>8080016.1670885719</v>
      </c>
      <c r="E42" s="374">
        <f>IF(+I14&lt;F41,I14,D42)</f>
        <v>963807.8666666667</v>
      </c>
      <c r="F42" s="54">
        <f t="shared" si="29"/>
        <v>7116208.3004219048</v>
      </c>
      <c r="G42" s="375">
        <f t="shared" si="30"/>
        <v>1796044.5677986131</v>
      </c>
      <c r="H42" s="356">
        <f t="shared" si="31"/>
        <v>1796044.5677986131</v>
      </c>
      <c r="I42" s="51">
        <f t="shared" si="7"/>
        <v>0</v>
      </c>
      <c r="J42" s="51"/>
      <c r="K42" s="112"/>
      <c r="L42" s="53">
        <f t="shared" si="2"/>
        <v>0</v>
      </c>
      <c r="M42" s="112"/>
      <c r="N42" s="53">
        <f t="shared" si="4"/>
        <v>0</v>
      </c>
      <c r="O42" s="53">
        <f t="shared" si="5"/>
        <v>0</v>
      </c>
      <c r="P42" s="1"/>
      <c r="R42" s="1"/>
      <c r="S42" s="1"/>
      <c r="T42" s="1"/>
      <c r="U42" s="1"/>
    </row>
    <row r="43" spans="2:21" ht="12.5">
      <c r="B43" t="str">
        <f t="shared" si="0"/>
        <v/>
      </c>
      <c r="C43" s="49">
        <f>IF(D11="","-",+C42+1)</f>
        <v>2039</v>
      </c>
      <c r="D43" s="54">
        <f>IF(F42+SUM(E$17:E42)=D$10,F42,D$10-SUM(E$17:E42))</f>
        <v>7116208.3004219048</v>
      </c>
      <c r="E43" s="374">
        <f>IF(+I14&lt;F42,I14,D43)</f>
        <v>963807.8666666667</v>
      </c>
      <c r="F43" s="54">
        <f t="shared" si="29"/>
        <v>6152400.4337552376</v>
      </c>
      <c r="G43" s="375">
        <f t="shared" si="30"/>
        <v>1690476.7300512027</v>
      </c>
      <c r="H43" s="356">
        <f t="shared" si="31"/>
        <v>1690476.7300512027</v>
      </c>
      <c r="I43" s="51">
        <f t="shared" si="7"/>
        <v>0</v>
      </c>
      <c r="J43" s="51"/>
      <c r="K43" s="112"/>
      <c r="L43" s="53">
        <f t="shared" si="2"/>
        <v>0</v>
      </c>
      <c r="M43" s="112"/>
      <c r="N43" s="53">
        <f t="shared" si="4"/>
        <v>0</v>
      </c>
      <c r="O43" s="53">
        <f t="shared" si="5"/>
        <v>0</v>
      </c>
      <c r="P43" s="1"/>
      <c r="R43" s="1"/>
      <c r="S43" s="1"/>
      <c r="T43" s="1"/>
      <c r="U43" s="1"/>
    </row>
    <row r="44" spans="2:21" ht="12.5">
      <c r="B44" t="str">
        <f t="shared" si="0"/>
        <v/>
      </c>
      <c r="C44" s="49">
        <f>IF(D11="","-",+C43+1)</f>
        <v>2040</v>
      </c>
      <c r="D44" s="54">
        <f>IF(F43+SUM(E$17:E43)=D$10,F43,D$10-SUM(E$17:E43))</f>
        <v>6152400.4337552376</v>
      </c>
      <c r="E44" s="374">
        <f>IF(+I14&lt;F43,I14,D44)</f>
        <v>963807.8666666667</v>
      </c>
      <c r="F44" s="54">
        <f t="shared" si="29"/>
        <v>5188592.5670885704</v>
      </c>
      <c r="G44" s="375">
        <f t="shared" si="30"/>
        <v>1584908.8923037923</v>
      </c>
      <c r="H44" s="356">
        <f t="shared" si="31"/>
        <v>1584908.8923037923</v>
      </c>
      <c r="I44" s="51">
        <f t="shared" si="7"/>
        <v>0</v>
      </c>
      <c r="J44" s="51"/>
      <c r="K44" s="112"/>
      <c r="L44" s="53">
        <f t="shared" si="2"/>
        <v>0</v>
      </c>
      <c r="M44" s="112"/>
      <c r="N44" s="53">
        <f t="shared" si="4"/>
        <v>0</v>
      </c>
      <c r="O44" s="53">
        <f t="shared" si="5"/>
        <v>0</v>
      </c>
      <c r="P44" s="1"/>
      <c r="R44" s="1"/>
      <c r="S44" s="1"/>
      <c r="T44" s="1"/>
      <c r="U44" s="1"/>
    </row>
    <row r="45" spans="2:21" ht="12.5">
      <c r="B45" t="str">
        <f t="shared" si="0"/>
        <v/>
      </c>
      <c r="C45" s="49">
        <f>IF(D11="","-",+C44+1)</f>
        <v>2041</v>
      </c>
      <c r="D45" s="54">
        <f>IF(F44+SUM(E$17:E44)=D$10,F44,D$10-SUM(E$17:E44))</f>
        <v>5188592.5670885704</v>
      </c>
      <c r="E45" s="374">
        <f>IF(+I14&lt;F44,I14,D45)</f>
        <v>963807.8666666667</v>
      </c>
      <c r="F45" s="54">
        <f t="shared" si="29"/>
        <v>4224784.7004219033</v>
      </c>
      <c r="G45" s="375">
        <f t="shared" si="30"/>
        <v>1479341.0545563824</v>
      </c>
      <c r="H45" s="356">
        <f t="shared" si="31"/>
        <v>1479341.0545563824</v>
      </c>
      <c r="I45" s="51">
        <f t="shared" si="7"/>
        <v>0</v>
      </c>
      <c r="J45" s="51"/>
      <c r="K45" s="112"/>
      <c r="L45" s="53">
        <f t="shared" si="2"/>
        <v>0</v>
      </c>
      <c r="M45" s="112"/>
      <c r="N45" s="53">
        <f t="shared" si="4"/>
        <v>0</v>
      </c>
      <c r="O45" s="53">
        <f t="shared" si="5"/>
        <v>0</v>
      </c>
      <c r="P45" s="1"/>
      <c r="R45" s="1"/>
      <c r="S45" s="1"/>
      <c r="T45" s="1"/>
      <c r="U45" s="1"/>
    </row>
    <row r="46" spans="2:21" ht="12.5">
      <c r="B46" t="str">
        <f t="shared" si="0"/>
        <v/>
      </c>
      <c r="C46" s="49">
        <f>IF(D11="","-",+C45+1)</f>
        <v>2042</v>
      </c>
      <c r="D46" s="54">
        <f>IF(F45+SUM(E$17:E45)=D$10,F45,D$10-SUM(E$17:E45))</f>
        <v>4224784.7004219033</v>
      </c>
      <c r="E46" s="374">
        <f>IF(+I14&lt;F45,I14,D46)</f>
        <v>963807.8666666667</v>
      </c>
      <c r="F46" s="54">
        <f t="shared" si="29"/>
        <v>3260976.8337552366</v>
      </c>
      <c r="G46" s="375">
        <f t="shared" si="30"/>
        <v>1373773.2168089719</v>
      </c>
      <c r="H46" s="356">
        <f t="shared" si="31"/>
        <v>1373773.2168089719</v>
      </c>
      <c r="I46" s="51">
        <f t="shared" si="7"/>
        <v>0</v>
      </c>
      <c r="J46" s="51"/>
      <c r="K46" s="112"/>
      <c r="L46" s="53">
        <f t="shared" si="2"/>
        <v>0</v>
      </c>
      <c r="M46" s="112"/>
      <c r="N46" s="53">
        <f t="shared" si="4"/>
        <v>0</v>
      </c>
      <c r="O46" s="53">
        <f t="shared" si="5"/>
        <v>0</v>
      </c>
      <c r="P46" s="1"/>
      <c r="R46" s="1"/>
      <c r="S46" s="1"/>
      <c r="T46" s="1"/>
      <c r="U46" s="1"/>
    </row>
    <row r="47" spans="2:21" ht="12.5">
      <c r="B47" t="str">
        <f t="shared" si="0"/>
        <v/>
      </c>
      <c r="C47" s="49">
        <f>IF(D11="","-",+C46+1)</f>
        <v>2043</v>
      </c>
      <c r="D47" s="54">
        <f>IF(F46+SUM(E$17:E46)=D$10,F46,D$10-SUM(E$17:E46))</f>
        <v>3260976.8337552366</v>
      </c>
      <c r="E47" s="374">
        <f>IF(+I14&lt;F46,I14,D47)</f>
        <v>963807.8666666667</v>
      </c>
      <c r="F47" s="54">
        <f t="shared" si="29"/>
        <v>2297168.9670885699</v>
      </c>
      <c r="G47" s="375">
        <f t="shared" si="30"/>
        <v>1268205.3790615618</v>
      </c>
      <c r="H47" s="356">
        <f t="shared" si="31"/>
        <v>1268205.3790615618</v>
      </c>
      <c r="I47" s="51">
        <f t="shared" si="7"/>
        <v>0</v>
      </c>
      <c r="J47" s="51"/>
      <c r="K47" s="112"/>
      <c r="L47" s="53">
        <f t="shared" si="2"/>
        <v>0</v>
      </c>
      <c r="M47" s="112"/>
      <c r="N47" s="53">
        <f t="shared" si="4"/>
        <v>0</v>
      </c>
      <c r="O47" s="53">
        <f t="shared" si="5"/>
        <v>0</v>
      </c>
      <c r="P47" s="1"/>
      <c r="R47" s="1"/>
      <c r="S47" s="1"/>
      <c r="T47" s="1"/>
      <c r="U47" s="1"/>
    </row>
    <row r="48" spans="2:21" ht="12.5">
      <c r="B48" t="str">
        <f t="shared" si="0"/>
        <v/>
      </c>
      <c r="C48" s="49">
        <f>IF(D11="","-",+C47+1)</f>
        <v>2044</v>
      </c>
      <c r="D48" s="54">
        <f>IF(F47+SUM(E$17:E47)=D$10,F47,D$10-SUM(E$17:E47))</f>
        <v>2297168.9670885699</v>
      </c>
      <c r="E48" s="374">
        <f>IF(+I14&lt;F47,I14,D48)</f>
        <v>963807.8666666667</v>
      </c>
      <c r="F48" s="54">
        <f t="shared" si="29"/>
        <v>1333361.1004219032</v>
      </c>
      <c r="G48" s="375">
        <f t="shared" si="30"/>
        <v>1162637.5413141516</v>
      </c>
      <c r="H48" s="356">
        <f t="shared" si="31"/>
        <v>1162637.5413141516</v>
      </c>
      <c r="I48" s="51">
        <f t="shared" si="7"/>
        <v>0</v>
      </c>
      <c r="J48" s="51"/>
      <c r="K48" s="112"/>
      <c r="L48" s="53">
        <f t="shared" si="2"/>
        <v>0</v>
      </c>
      <c r="M48" s="112"/>
      <c r="N48" s="53">
        <f t="shared" si="4"/>
        <v>0</v>
      </c>
      <c r="O48" s="53">
        <f t="shared" si="5"/>
        <v>0</v>
      </c>
      <c r="P48" s="1"/>
      <c r="R48" s="1"/>
      <c r="S48" s="1"/>
      <c r="T48" s="1"/>
      <c r="U48" s="1"/>
    </row>
    <row r="49" spans="2:21" ht="12.5">
      <c r="B49" t="str">
        <f t="shared" si="0"/>
        <v/>
      </c>
      <c r="C49" s="49">
        <f>IF(D11="","-",+C48+1)</f>
        <v>2045</v>
      </c>
      <c r="D49" s="54">
        <f>IF(F48+SUM(E$17:E48)=D$10,F48,D$10-SUM(E$17:E48))</f>
        <v>1333361.1004219032</v>
      </c>
      <c r="E49" s="374">
        <f>IF(+I14&lt;F48,I14,D49)</f>
        <v>963807.8666666667</v>
      </c>
      <c r="F49" s="54">
        <f t="shared" si="29"/>
        <v>369553.23375523649</v>
      </c>
      <c r="G49" s="375">
        <f t="shared" si="30"/>
        <v>1057069.7035667414</v>
      </c>
      <c r="H49" s="356">
        <f t="shared" si="31"/>
        <v>1057069.7035667414</v>
      </c>
      <c r="I49" s="51">
        <f t="shared" si="7"/>
        <v>0</v>
      </c>
      <c r="J49" s="51"/>
      <c r="K49" s="112"/>
      <c r="L49" s="53">
        <f t="shared" si="2"/>
        <v>0</v>
      </c>
      <c r="M49" s="112"/>
      <c r="N49" s="53">
        <f t="shared" si="4"/>
        <v>0</v>
      </c>
      <c r="O49" s="53">
        <f t="shared" si="5"/>
        <v>0</v>
      </c>
      <c r="P49" s="1"/>
      <c r="R49" s="1"/>
      <c r="S49" s="1"/>
      <c r="T49" s="1"/>
      <c r="U49" s="1"/>
    </row>
    <row r="50" spans="2:21" ht="12.5">
      <c r="B50" t="str">
        <f t="shared" ref="B50:B73" si="32">IF(D50=F49,"","IU")</f>
        <v/>
      </c>
      <c r="C50" s="49">
        <f>IF(D11="","-",+C49+1)</f>
        <v>2046</v>
      </c>
      <c r="D50" s="54">
        <f>IF(F49+SUM(E$17:E49)=D$10,F49,D$10-SUM(E$17:E49))</f>
        <v>369553.23375523649</v>
      </c>
      <c r="E50" s="374">
        <f>IF(+I14&lt;F49,I14,D50)</f>
        <v>369553.23375523649</v>
      </c>
      <c r="F50" s="54">
        <f t="shared" ref="F50:F73" si="33">+D50-E50</f>
        <v>0</v>
      </c>
      <c r="G50" s="375">
        <f t="shared" si="30"/>
        <v>389792.19276842132</v>
      </c>
      <c r="H50" s="356">
        <f t="shared" si="31"/>
        <v>389792.19276842132</v>
      </c>
      <c r="I50" s="51">
        <f t="shared" ref="I50:I73" si="34">H50-G50</f>
        <v>0</v>
      </c>
      <c r="J50" s="51"/>
      <c r="K50" s="112"/>
      <c r="L50" s="53">
        <f t="shared" ref="L50:L73" si="35">IF(K50&lt;&gt;0,+G50-K50,0)</f>
        <v>0</v>
      </c>
      <c r="M50" s="112"/>
      <c r="N50" s="53">
        <f t="shared" ref="N50:N73" si="36">IF(M50&lt;&gt;0,+H50-M50,0)</f>
        <v>0</v>
      </c>
      <c r="O50" s="53">
        <f t="shared" ref="O50:O73" si="37">+N50-L50</f>
        <v>0</v>
      </c>
      <c r="P50" s="1"/>
      <c r="R50" s="1"/>
      <c r="S50" s="1"/>
      <c r="T50" s="1"/>
      <c r="U50" s="1"/>
    </row>
    <row r="51" spans="2:21" ht="12.5">
      <c r="B51" t="str">
        <f t="shared" si="32"/>
        <v/>
      </c>
      <c r="C51" s="49">
        <f>IF(D11="","-",+C50+1)</f>
        <v>2047</v>
      </c>
      <c r="D51" s="54">
        <f>IF(F50+SUM(E$17:E50)=D$10,F50,D$10-SUM(E$17:E50))</f>
        <v>0</v>
      </c>
      <c r="E51" s="374">
        <f>IF(+I14&lt;F50,I14,D51)</f>
        <v>0</v>
      </c>
      <c r="F51" s="54">
        <f t="shared" si="33"/>
        <v>0</v>
      </c>
      <c r="G51" s="375">
        <f t="shared" si="30"/>
        <v>0</v>
      </c>
      <c r="H51" s="356">
        <f t="shared" si="31"/>
        <v>0</v>
      </c>
      <c r="I51" s="51">
        <f t="shared" si="34"/>
        <v>0</v>
      </c>
      <c r="J51" s="51"/>
      <c r="K51" s="112"/>
      <c r="L51" s="53">
        <f t="shared" si="35"/>
        <v>0</v>
      </c>
      <c r="M51" s="112"/>
      <c r="N51" s="53">
        <f t="shared" si="36"/>
        <v>0</v>
      </c>
      <c r="O51" s="53">
        <f t="shared" si="37"/>
        <v>0</v>
      </c>
      <c r="P51" s="1"/>
      <c r="R51" s="1"/>
      <c r="S51" s="1"/>
      <c r="T51" s="1"/>
      <c r="U51" s="1"/>
    </row>
    <row r="52" spans="2:21" ht="12.5">
      <c r="B52" t="str">
        <f t="shared" si="32"/>
        <v/>
      </c>
      <c r="C52" s="49">
        <f>IF(D11="","-",+C51+1)</f>
        <v>2048</v>
      </c>
      <c r="D52" s="54">
        <f>IF(F51+SUM(E$17:E51)=D$10,F51,D$10-SUM(E$17:E51))</f>
        <v>0</v>
      </c>
      <c r="E52" s="374">
        <f>IF(+I14&lt;F51,I14,D52)</f>
        <v>0</v>
      </c>
      <c r="F52" s="54">
        <f t="shared" si="33"/>
        <v>0</v>
      </c>
      <c r="G52" s="375">
        <f t="shared" si="30"/>
        <v>0</v>
      </c>
      <c r="H52" s="356">
        <f t="shared" si="31"/>
        <v>0</v>
      </c>
      <c r="I52" s="51">
        <f t="shared" si="34"/>
        <v>0</v>
      </c>
      <c r="J52" s="51"/>
      <c r="K52" s="112"/>
      <c r="L52" s="53">
        <f t="shared" si="35"/>
        <v>0</v>
      </c>
      <c r="M52" s="112"/>
      <c r="N52" s="53">
        <f t="shared" si="36"/>
        <v>0</v>
      </c>
      <c r="O52" s="53">
        <f t="shared" si="37"/>
        <v>0</v>
      </c>
      <c r="P52" s="1"/>
      <c r="R52" s="1"/>
      <c r="S52" s="1"/>
      <c r="T52" s="1"/>
      <c r="U52" s="1"/>
    </row>
    <row r="53" spans="2:21" ht="12.5">
      <c r="B53" t="str">
        <f t="shared" si="32"/>
        <v/>
      </c>
      <c r="C53" s="49">
        <f>IF(D11="","-",+C52+1)</f>
        <v>2049</v>
      </c>
      <c r="D53" s="355">
        <f>IF(F52+SUM(E$17:E52)=D$10,F52,D$10-SUM(E$17:E52))</f>
        <v>0</v>
      </c>
      <c r="E53" s="374">
        <f>IF(+I14&lt;F52,I14,D53)</f>
        <v>0</v>
      </c>
      <c r="F53" s="54">
        <f t="shared" si="33"/>
        <v>0</v>
      </c>
      <c r="G53" s="375">
        <f t="shared" si="30"/>
        <v>0</v>
      </c>
      <c r="H53" s="356">
        <f t="shared" si="31"/>
        <v>0</v>
      </c>
      <c r="I53" s="51">
        <f t="shared" si="34"/>
        <v>0</v>
      </c>
      <c r="J53" s="51"/>
      <c r="K53" s="112"/>
      <c r="L53" s="53">
        <f t="shared" si="35"/>
        <v>0</v>
      </c>
      <c r="M53" s="112"/>
      <c r="N53" s="53">
        <f t="shared" si="36"/>
        <v>0</v>
      </c>
      <c r="O53" s="53">
        <f t="shared" si="37"/>
        <v>0</v>
      </c>
      <c r="P53" s="1"/>
      <c r="R53" s="1"/>
      <c r="S53" s="1"/>
      <c r="T53" s="1"/>
      <c r="U53" s="1"/>
    </row>
    <row r="54" spans="2:21" ht="12.5">
      <c r="B54" t="str">
        <f t="shared" si="32"/>
        <v/>
      </c>
      <c r="C54" s="49">
        <f>IF(D11="","-",+C53+1)</f>
        <v>2050</v>
      </c>
      <c r="D54" s="54">
        <f>IF(F53+SUM(E$17:E53)=D$10,F53,D$10-SUM(E$17:E53))</f>
        <v>0</v>
      </c>
      <c r="E54" s="374">
        <f>IF(+I14&lt;F53,I14,D54)</f>
        <v>0</v>
      </c>
      <c r="F54" s="54">
        <f t="shared" si="33"/>
        <v>0</v>
      </c>
      <c r="G54" s="375">
        <f t="shared" si="30"/>
        <v>0</v>
      </c>
      <c r="H54" s="356">
        <f t="shared" si="31"/>
        <v>0</v>
      </c>
      <c r="I54" s="51">
        <f t="shared" si="34"/>
        <v>0</v>
      </c>
      <c r="J54" s="51"/>
      <c r="K54" s="112"/>
      <c r="L54" s="53">
        <f t="shared" si="35"/>
        <v>0</v>
      </c>
      <c r="M54" s="112"/>
      <c r="N54" s="53">
        <f t="shared" si="36"/>
        <v>0</v>
      </c>
      <c r="O54" s="53">
        <f t="shared" si="37"/>
        <v>0</v>
      </c>
      <c r="P54" s="1"/>
      <c r="R54" s="1"/>
      <c r="S54" s="1"/>
      <c r="T54" s="1"/>
      <c r="U54" s="1"/>
    </row>
    <row r="55" spans="2:21" ht="12.5">
      <c r="B55" t="str">
        <f t="shared" si="32"/>
        <v/>
      </c>
      <c r="C55" s="49">
        <f>IF(D11="","-",+C54+1)</f>
        <v>2051</v>
      </c>
      <c r="D55" s="54">
        <f>IF(F54+SUM(E$17:E54)=D$10,F54,D$10-SUM(E$17:E54))</f>
        <v>0</v>
      </c>
      <c r="E55" s="374">
        <f>IF(+I14&lt;F54,I14,D55)</f>
        <v>0</v>
      </c>
      <c r="F55" s="54">
        <f t="shared" si="33"/>
        <v>0</v>
      </c>
      <c r="G55" s="375">
        <f t="shared" si="30"/>
        <v>0</v>
      </c>
      <c r="H55" s="356">
        <f t="shared" si="31"/>
        <v>0</v>
      </c>
      <c r="I55" s="51">
        <f t="shared" si="34"/>
        <v>0</v>
      </c>
      <c r="J55" s="51"/>
      <c r="K55" s="112"/>
      <c r="L55" s="53">
        <f t="shared" si="35"/>
        <v>0</v>
      </c>
      <c r="M55" s="112"/>
      <c r="N55" s="53">
        <f t="shared" si="36"/>
        <v>0</v>
      </c>
      <c r="O55" s="53">
        <f t="shared" si="37"/>
        <v>0</v>
      </c>
      <c r="P55" s="1"/>
      <c r="R55" s="1"/>
      <c r="S55" s="1"/>
      <c r="T55" s="1"/>
      <c r="U55" s="1"/>
    </row>
    <row r="56" spans="2:21" ht="12.5">
      <c r="B56" t="str">
        <f t="shared" si="32"/>
        <v/>
      </c>
      <c r="C56" s="49">
        <f>IF(D11="","-",+C55+1)</f>
        <v>2052</v>
      </c>
      <c r="D56" s="54">
        <f>IF(F55+SUM(E$17:E55)=D$10,F55,D$10-SUM(E$17:E55))</f>
        <v>0</v>
      </c>
      <c r="E56" s="374">
        <f>IF(+I14&lt;F55,I14,D56)</f>
        <v>0</v>
      </c>
      <c r="F56" s="54">
        <f t="shared" si="33"/>
        <v>0</v>
      </c>
      <c r="G56" s="375">
        <f t="shared" si="30"/>
        <v>0</v>
      </c>
      <c r="H56" s="356">
        <f t="shared" si="31"/>
        <v>0</v>
      </c>
      <c r="I56" s="51">
        <f t="shared" si="34"/>
        <v>0</v>
      </c>
      <c r="J56" s="51"/>
      <c r="K56" s="112"/>
      <c r="L56" s="53">
        <f t="shared" si="35"/>
        <v>0</v>
      </c>
      <c r="M56" s="112"/>
      <c r="N56" s="53">
        <f t="shared" si="36"/>
        <v>0</v>
      </c>
      <c r="O56" s="53">
        <f t="shared" si="37"/>
        <v>0</v>
      </c>
      <c r="P56" s="1"/>
      <c r="R56" s="1"/>
      <c r="S56" s="1"/>
      <c r="T56" s="1"/>
      <c r="U56" s="1"/>
    </row>
    <row r="57" spans="2:21" ht="12.5">
      <c r="B57" t="str">
        <f t="shared" si="32"/>
        <v/>
      </c>
      <c r="C57" s="49">
        <f>IF(D11="","-",+C56+1)</f>
        <v>2053</v>
      </c>
      <c r="D57" s="54">
        <f>IF(F56+SUM(E$17:E56)=D$10,F56,D$10-SUM(E$17:E56))</f>
        <v>0</v>
      </c>
      <c r="E57" s="374">
        <f>IF(+I14&lt;F56,I14,D57)</f>
        <v>0</v>
      </c>
      <c r="F57" s="54">
        <f t="shared" si="33"/>
        <v>0</v>
      </c>
      <c r="G57" s="375">
        <f t="shared" si="30"/>
        <v>0</v>
      </c>
      <c r="H57" s="356">
        <f t="shared" si="31"/>
        <v>0</v>
      </c>
      <c r="I57" s="51">
        <f t="shared" si="34"/>
        <v>0</v>
      </c>
      <c r="J57" s="51"/>
      <c r="K57" s="112"/>
      <c r="L57" s="53">
        <f t="shared" si="35"/>
        <v>0</v>
      </c>
      <c r="M57" s="112"/>
      <c r="N57" s="53">
        <f t="shared" si="36"/>
        <v>0</v>
      </c>
      <c r="O57" s="53">
        <f t="shared" si="37"/>
        <v>0</v>
      </c>
      <c r="P57" s="1"/>
      <c r="R57" s="1"/>
      <c r="S57" s="1"/>
      <c r="T57" s="1"/>
      <c r="U57" s="1"/>
    </row>
    <row r="58" spans="2:21" ht="12.5">
      <c r="B58" t="str">
        <f t="shared" si="32"/>
        <v/>
      </c>
      <c r="C58" s="49">
        <f>IF(D11="","-",+C57+1)</f>
        <v>2054</v>
      </c>
      <c r="D58" s="54">
        <f>IF(F57+SUM(E$17:E57)=D$10,F57,D$10-SUM(E$17:E57))</f>
        <v>0</v>
      </c>
      <c r="E58" s="374">
        <f>IF(+I14&lt;F57,I14,D58)</f>
        <v>0</v>
      </c>
      <c r="F58" s="54">
        <f t="shared" si="33"/>
        <v>0</v>
      </c>
      <c r="G58" s="375">
        <f t="shared" si="30"/>
        <v>0</v>
      </c>
      <c r="H58" s="356">
        <f t="shared" si="31"/>
        <v>0</v>
      </c>
      <c r="I58" s="51">
        <f t="shared" si="34"/>
        <v>0</v>
      </c>
      <c r="J58" s="51"/>
      <c r="K58" s="112"/>
      <c r="L58" s="53">
        <f t="shared" si="35"/>
        <v>0</v>
      </c>
      <c r="M58" s="112"/>
      <c r="N58" s="53">
        <f t="shared" si="36"/>
        <v>0</v>
      </c>
      <c r="O58" s="53">
        <f t="shared" si="37"/>
        <v>0</v>
      </c>
      <c r="P58" s="1"/>
      <c r="R58" s="1"/>
      <c r="S58" s="1"/>
      <c r="T58" s="1"/>
      <c r="U58" s="1"/>
    </row>
    <row r="59" spans="2:21" ht="12.5">
      <c r="B59" t="str">
        <f t="shared" si="32"/>
        <v/>
      </c>
      <c r="C59" s="49">
        <f>IF(D11="","-",+C58+1)</f>
        <v>2055</v>
      </c>
      <c r="D59" s="54">
        <f>IF(F58+SUM(E$17:E58)=D$10,F58,D$10-SUM(E$17:E58))</f>
        <v>0</v>
      </c>
      <c r="E59" s="374">
        <f>IF(+I14&lt;F58,I14,D59)</f>
        <v>0</v>
      </c>
      <c r="F59" s="54">
        <f t="shared" si="33"/>
        <v>0</v>
      </c>
      <c r="G59" s="375">
        <f t="shared" si="30"/>
        <v>0</v>
      </c>
      <c r="H59" s="356">
        <f t="shared" si="31"/>
        <v>0</v>
      </c>
      <c r="I59" s="51">
        <f t="shared" si="34"/>
        <v>0</v>
      </c>
      <c r="J59" s="51"/>
      <c r="K59" s="112"/>
      <c r="L59" s="53">
        <f t="shared" si="35"/>
        <v>0</v>
      </c>
      <c r="M59" s="112"/>
      <c r="N59" s="53">
        <f t="shared" si="36"/>
        <v>0</v>
      </c>
      <c r="O59" s="53">
        <f t="shared" si="37"/>
        <v>0</v>
      </c>
      <c r="P59" s="1"/>
      <c r="R59" s="1"/>
      <c r="S59" s="1"/>
      <c r="T59" s="1"/>
      <c r="U59" s="1"/>
    </row>
    <row r="60" spans="2:21" ht="12.5">
      <c r="B60" t="str">
        <f t="shared" si="32"/>
        <v/>
      </c>
      <c r="C60" s="49">
        <f>IF(D11="","-",+C59+1)</f>
        <v>2056</v>
      </c>
      <c r="D60" s="54">
        <f>IF(F59+SUM(E$17:E59)=D$10,F59,D$10-SUM(E$17:E59))</f>
        <v>0</v>
      </c>
      <c r="E60" s="374">
        <f>IF(+I14&lt;F59,I14,D60)</f>
        <v>0</v>
      </c>
      <c r="F60" s="54">
        <f t="shared" si="33"/>
        <v>0</v>
      </c>
      <c r="G60" s="375">
        <f t="shared" si="30"/>
        <v>0</v>
      </c>
      <c r="H60" s="356">
        <f t="shared" si="31"/>
        <v>0</v>
      </c>
      <c r="I60" s="51">
        <f t="shared" si="34"/>
        <v>0</v>
      </c>
      <c r="J60" s="51"/>
      <c r="K60" s="112"/>
      <c r="L60" s="53">
        <f t="shared" si="35"/>
        <v>0</v>
      </c>
      <c r="M60" s="112"/>
      <c r="N60" s="53">
        <f t="shared" si="36"/>
        <v>0</v>
      </c>
      <c r="O60" s="53">
        <f t="shared" si="37"/>
        <v>0</v>
      </c>
      <c r="P60" s="1"/>
      <c r="R60" s="1"/>
      <c r="S60" s="1"/>
      <c r="T60" s="1"/>
      <c r="U60" s="1"/>
    </row>
    <row r="61" spans="2:21" ht="12.5">
      <c r="B61" t="str">
        <f t="shared" si="32"/>
        <v/>
      </c>
      <c r="C61" s="49">
        <f>IF(D11="","-",+C60+1)</f>
        <v>2057</v>
      </c>
      <c r="D61" s="54">
        <f>IF(F60+SUM(E$17:E60)=D$10,F60,D$10-SUM(E$17:E60))</f>
        <v>0</v>
      </c>
      <c r="E61" s="374">
        <f>IF(+I14&lt;F60,I14,D61)</f>
        <v>0</v>
      </c>
      <c r="F61" s="54">
        <f t="shared" si="33"/>
        <v>0</v>
      </c>
      <c r="G61" s="375">
        <f t="shared" si="30"/>
        <v>0</v>
      </c>
      <c r="H61" s="356">
        <f t="shared" si="31"/>
        <v>0</v>
      </c>
      <c r="I61" s="51">
        <f t="shared" si="34"/>
        <v>0</v>
      </c>
      <c r="J61" s="51"/>
      <c r="K61" s="112"/>
      <c r="L61" s="53">
        <f t="shared" si="35"/>
        <v>0</v>
      </c>
      <c r="M61" s="112"/>
      <c r="N61" s="53">
        <f t="shared" si="36"/>
        <v>0</v>
      </c>
      <c r="O61" s="53">
        <f t="shared" si="37"/>
        <v>0</v>
      </c>
      <c r="P61" s="1"/>
      <c r="R61" s="1"/>
      <c r="S61" s="1"/>
      <c r="T61" s="1"/>
      <c r="U61" s="1"/>
    </row>
    <row r="62" spans="2:21" ht="12.5">
      <c r="B62" t="str">
        <f t="shared" si="32"/>
        <v/>
      </c>
      <c r="C62" s="49">
        <f>IF(D11="","-",+C61+1)</f>
        <v>2058</v>
      </c>
      <c r="D62" s="54">
        <f>IF(F61+SUM(E$17:E61)=D$10,F61,D$10-SUM(E$17:E61))</f>
        <v>0</v>
      </c>
      <c r="E62" s="374">
        <f>IF(+I14&lt;F61,I14,D62)</f>
        <v>0</v>
      </c>
      <c r="F62" s="54">
        <f t="shared" si="33"/>
        <v>0</v>
      </c>
      <c r="G62" s="385">
        <f t="shared" si="30"/>
        <v>0</v>
      </c>
      <c r="H62" s="356">
        <f t="shared" si="31"/>
        <v>0</v>
      </c>
      <c r="I62" s="51">
        <f t="shared" si="34"/>
        <v>0</v>
      </c>
      <c r="J62" s="51"/>
      <c r="K62" s="112"/>
      <c r="L62" s="53">
        <f t="shared" si="35"/>
        <v>0</v>
      </c>
      <c r="M62" s="112"/>
      <c r="N62" s="53">
        <f t="shared" si="36"/>
        <v>0</v>
      </c>
      <c r="O62" s="53">
        <f t="shared" si="37"/>
        <v>0</v>
      </c>
      <c r="P62" s="1"/>
      <c r="R62" s="1"/>
      <c r="S62" s="1"/>
      <c r="T62" s="1"/>
      <c r="U62" s="1"/>
    </row>
    <row r="63" spans="2:21" ht="12.5">
      <c r="B63" t="str">
        <f t="shared" si="32"/>
        <v/>
      </c>
      <c r="C63" s="49">
        <f>IF(D11="","-",+C62+1)</f>
        <v>2059</v>
      </c>
      <c r="D63" s="54">
        <f>IF(F62+SUM(E$17:E62)=D$10,F62,D$10-SUM(E$17:E62))</f>
        <v>0</v>
      </c>
      <c r="E63" s="374">
        <f>IF(+I14&lt;F62,I14,D63)</f>
        <v>0</v>
      </c>
      <c r="F63" s="54">
        <f t="shared" si="33"/>
        <v>0</v>
      </c>
      <c r="G63" s="385">
        <f t="shared" si="30"/>
        <v>0</v>
      </c>
      <c r="H63" s="356">
        <f t="shared" si="31"/>
        <v>0</v>
      </c>
      <c r="I63" s="51">
        <f t="shared" si="34"/>
        <v>0</v>
      </c>
      <c r="J63" s="51"/>
      <c r="K63" s="112"/>
      <c r="L63" s="53">
        <f t="shared" si="35"/>
        <v>0</v>
      </c>
      <c r="M63" s="112"/>
      <c r="N63" s="53">
        <f t="shared" si="36"/>
        <v>0</v>
      </c>
      <c r="O63" s="53">
        <f t="shared" si="37"/>
        <v>0</v>
      </c>
      <c r="P63" s="1"/>
      <c r="R63" s="1"/>
      <c r="S63" s="1"/>
      <c r="T63" s="1"/>
      <c r="U63" s="1"/>
    </row>
    <row r="64" spans="2:21" ht="12.5">
      <c r="B64" t="str">
        <f t="shared" si="32"/>
        <v/>
      </c>
      <c r="C64" s="49">
        <f>IF(D11="","-",+C63+1)</f>
        <v>2060</v>
      </c>
      <c r="D64" s="54">
        <f>IF(F63+SUM(E$17:E63)=D$10,F63,D$10-SUM(E$17:E63))</f>
        <v>0</v>
      </c>
      <c r="E64" s="374">
        <f>IF(+I14&lt;F63,I14,D64)</f>
        <v>0</v>
      </c>
      <c r="F64" s="54">
        <f t="shared" si="33"/>
        <v>0</v>
      </c>
      <c r="G64" s="385">
        <f t="shared" si="30"/>
        <v>0</v>
      </c>
      <c r="H64" s="356">
        <f t="shared" si="31"/>
        <v>0</v>
      </c>
      <c r="I64" s="51">
        <f t="shared" si="34"/>
        <v>0</v>
      </c>
      <c r="J64" s="51"/>
      <c r="K64" s="112"/>
      <c r="L64" s="53">
        <f t="shared" si="35"/>
        <v>0</v>
      </c>
      <c r="M64" s="112"/>
      <c r="N64" s="53">
        <f t="shared" si="36"/>
        <v>0</v>
      </c>
      <c r="O64" s="53">
        <f t="shared" si="37"/>
        <v>0</v>
      </c>
      <c r="P64" s="1"/>
      <c r="R64" s="1"/>
      <c r="S64" s="1"/>
      <c r="T64" s="1"/>
      <c r="U64" s="1"/>
    </row>
    <row r="65" spans="2:21" ht="12.5">
      <c r="B65" t="str">
        <f t="shared" si="32"/>
        <v/>
      </c>
      <c r="C65" s="49">
        <f>IF(D11="","-",+C64+1)</f>
        <v>2061</v>
      </c>
      <c r="D65" s="54">
        <f>IF(F64+SUM(E$17:E64)=D$10,F64,D$10-SUM(E$17:E64))</f>
        <v>0</v>
      </c>
      <c r="E65" s="374">
        <f>IF(+I14&lt;F64,I14,D65)</f>
        <v>0</v>
      </c>
      <c r="F65" s="54">
        <f t="shared" si="33"/>
        <v>0</v>
      </c>
      <c r="G65" s="385">
        <f t="shared" si="30"/>
        <v>0</v>
      </c>
      <c r="H65" s="356">
        <f t="shared" si="31"/>
        <v>0</v>
      </c>
      <c r="I65" s="51">
        <f t="shared" si="34"/>
        <v>0</v>
      </c>
      <c r="J65" s="51"/>
      <c r="K65" s="112"/>
      <c r="L65" s="53">
        <f t="shared" si="35"/>
        <v>0</v>
      </c>
      <c r="M65" s="112"/>
      <c r="N65" s="53">
        <f t="shared" si="36"/>
        <v>0</v>
      </c>
      <c r="O65" s="53">
        <f t="shared" si="37"/>
        <v>0</v>
      </c>
      <c r="P65" s="1"/>
      <c r="R65" s="1"/>
      <c r="S65" s="1"/>
      <c r="T65" s="1"/>
      <c r="U65" s="1"/>
    </row>
    <row r="66" spans="2:21" ht="12.5">
      <c r="B66" t="str">
        <f t="shared" si="32"/>
        <v/>
      </c>
      <c r="C66" s="49">
        <f>IF(D11="","-",+C65+1)</f>
        <v>2062</v>
      </c>
      <c r="D66" s="54">
        <f>IF(F65+SUM(E$17:E65)=D$10,F65,D$10-SUM(E$17:E65))</f>
        <v>0</v>
      </c>
      <c r="E66" s="374">
        <f>IF(+I14&lt;F65,I14,D66)</f>
        <v>0</v>
      </c>
      <c r="F66" s="54">
        <f t="shared" si="33"/>
        <v>0</v>
      </c>
      <c r="G66" s="385">
        <f t="shared" si="30"/>
        <v>0</v>
      </c>
      <c r="H66" s="356">
        <f t="shared" si="31"/>
        <v>0</v>
      </c>
      <c r="I66" s="51">
        <f t="shared" si="34"/>
        <v>0</v>
      </c>
      <c r="J66" s="51"/>
      <c r="K66" s="112"/>
      <c r="L66" s="53">
        <f t="shared" si="35"/>
        <v>0</v>
      </c>
      <c r="M66" s="112"/>
      <c r="N66" s="53">
        <f t="shared" si="36"/>
        <v>0</v>
      </c>
      <c r="O66" s="53">
        <f t="shared" si="37"/>
        <v>0</v>
      </c>
      <c r="P66" s="1"/>
      <c r="R66" s="1"/>
      <c r="S66" s="1"/>
      <c r="T66" s="1"/>
      <c r="U66" s="1"/>
    </row>
    <row r="67" spans="2:21" ht="12.5">
      <c r="B67" t="str">
        <f t="shared" si="32"/>
        <v/>
      </c>
      <c r="C67" s="49">
        <f>IF(D11="","-",+C66+1)</f>
        <v>2063</v>
      </c>
      <c r="D67" s="54">
        <f>IF(F66+SUM(E$17:E66)=D$10,F66,D$10-SUM(E$17:E66))</f>
        <v>0</v>
      </c>
      <c r="E67" s="374">
        <f>IF(+I14&lt;F66,I14,D67)</f>
        <v>0</v>
      </c>
      <c r="F67" s="54">
        <f t="shared" si="33"/>
        <v>0</v>
      </c>
      <c r="G67" s="385">
        <f t="shared" si="30"/>
        <v>0</v>
      </c>
      <c r="H67" s="356">
        <f t="shared" si="31"/>
        <v>0</v>
      </c>
      <c r="I67" s="51">
        <f t="shared" si="34"/>
        <v>0</v>
      </c>
      <c r="J67" s="51"/>
      <c r="K67" s="112"/>
      <c r="L67" s="53">
        <f t="shared" si="35"/>
        <v>0</v>
      </c>
      <c r="M67" s="112"/>
      <c r="N67" s="53">
        <f t="shared" si="36"/>
        <v>0</v>
      </c>
      <c r="O67" s="53">
        <f t="shared" si="37"/>
        <v>0</v>
      </c>
      <c r="P67" s="1"/>
      <c r="R67" s="1"/>
      <c r="S67" s="1"/>
      <c r="T67" s="1"/>
      <c r="U67" s="1"/>
    </row>
    <row r="68" spans="2:21" ht="12.5">
      <c r="B68" t="str">
        <f t="shared" si="32"/>
        <v/>
      </c>
      <c r="C68" s="49">
        <f>IF(D11="","-",+C67+1)</f>
        <v>2064</v>
      </c>
      <c r="D68" s="54">
        <f>IF(F67+SUM(E$17:E67)=D$10,F67,D$10-SUM(E$17:E67))</f>
        <v>0</v>
      </c>
      <c r="E68" s="374">
        <f>IF(+I14&lt;F67,I14,D68)</f>
        <v>0</v>
      </c>
      <c r="F68" s="54">
        <f t="shared" si="33"/>
        <v>0</v>
      </c>
      <c r="G68" s="385">
        <f t="shared" si="30"/>
        <v>0</v>
      </c>
      <c r="H68" s="356">
        <f t="shared" si="31"/>
        <v>0</v>
      </c>
      <c r="I68" s="51">
        <f t="shared" si="34"/>
        <v>0</v>
      </c>
      <c r="J68" s="51"/>
      <c r="K68" s="112"/>
      <c r="L68" s="53">
        <f t="shared" si="35"/>
        <v>0</v>
      </c>
      <c r="M68" s="112"/>
      <c r="N68" s="53">
        <f t="shared" si="36"/>
        <v>0</v>
      </c>
      <c r="O68" s="53">
        <f t="shared" si="37"/>
        <v>0</v>
      </c>
      <c r="P68" s="1"/>
      <c r="R68" s="1"/>
      <c r="S68" s="1"/>
      <c r="T68" s="1"/>
      <c r="U68" s="1"/>
    </row>
    <row r="69" spans="2:21" ht="12.5">
      <c r="B69" t="str">
        <f t="shared" si="32"/>
        <v/>
      </c>
      <c r="C69" s="49">
        <f>IF(D11="","-",+C68+1)</f>
        <v>2065</v>
      </c>
      <c r="D69" s="54">
        <f>IF(F68+SUM(E$17:E68)=D$10,F68,D$10-SUM(E$17:E68))</f>
        <v>0</v>
      </c>
      <c r="E69" s="374">
        <f>IF(+I14&lt;F68,I14,D69)</f>
        <v>0</v>
      </c>
      <c r="F69" s="54">
        <f t="shared" si="33"/>
        <v>0</v>
      </c>
      <c r="G69" s="385">
        <f t="shared" si="30"/>
        <v>0</v>
      </c>
      <c r="H69" s="356">
        <f t="shared" si="31"/>
        <v>0</v>
      </c>
      <c r="I69" s="51">
        <f t="shared" si="34"/>
        <v>0</v>
      </c>
      <c r="J69" s="51"/>
      <c r="K69" s="112"/>
      <c r="L69" s="53">
        <f t="shared" si="35"/>
        <v>0</v>
      </c>
      <c r="M69" s="112"/>
      <c r="N69" s="53">
        <f t="shared" si="36"/>
        <v>0</v>
      </c>
      <c r="O69" s="53">
        <f t="shared" si="37"/>
        <v>0</v>
      </c>
      <c r="P69" s="1"/>
      <c r="R69" s="1"/>
      <c r="S69" s="1"/>
      <c r="T69" s="1"/>
      <c r="U69" s="1"/>
    </row>
    <row r="70" spans="2:21" ht="12.5">
      <c r="B70" t="str">
        <f t="shared" si="32"/>
        <v/>
      </c>
      <c r="C70" s="49">
        <f>IF(D11="","-",+C69+1)</f>
        <v>2066</v>
      </c>
      <c r="D70" s="54">
        <f>IF(F69+SUM(E$17:E69)=D$10,F69,D$10-SUM(E$17:E69))</f>
        <v>0</v>
      </c>
      <c r="E70" s="374">
        <f>IF(+I14&lt;F69,I14,D70)</f>
        <v>0</v>
      </c>
      <c r="F70" s="54">
        <f t="shared" si="33"/>
        <v>0</v>
      </c>
      <c r="G70" s="385">
        <f t="shared" si="30"/>
        <v>0</v>
      </c>
      <c r="H70" s="356">
        <f t="shared" si="31"/>
        <v>0</v>
      </c>
      <c r="I70" s="51">
        <f t="shared" si="34"/>
        <v>0</v>
      </c>
      <c r="J70" s="51"/>
      <c r="K70" s="112"/>
      <c r="L70" s="53">
        <f t="shared" si="35"/>
        <v>0</v>
      </c>
      <c r="M70" s="112"/>
      <c r="N70" s="53">
        <f t="shared" si="36"/>
        <v>0</v>
      </c>
      <c r="O70" s="53">
        <f t="shared" si="37"/>
        <v>0</v>
      </c>
      <c r="P70" s="1"/>
      <c r="R70" s="1"/>
      <c r="S70" s="1"/>
      <c r="T70" s="1"/>
      <c r="U70" s="1"/>
    </row>
    <row r="71" spans="2:21" ht="12.5">
      <c r="B71" t="str">
        <f t="shared" si="32"/>
        <v/>
      </c>
      <c r="C71" s="49">
        <f>IF(D11="","-",+C70+1)</f>
        <v>2067</v>
      </c>
      <c r="D71" s="54">
        <f>IF(F70+SUM(E$17:E70)=D$10,F70,D$10-SUM(E$17:E70))</f>
        <v>0</v>
      </c>
      <c r="E71" s="374">
        <f>IF(+I14&lt;F70,I14,D71)</f>
        <v>0</v>
      </c>
      <c r="F71" s="54">
        <f t="shared" si="33"/>
        <v>0</v>
      </c>
      <c r="G71" s="385">
        <f t="shared" si="30"/>
        <v>0</v>
      </c>
      <c r="H71" s="356">
        <f t="shared" si="31"/>
        <v>0</v>
      </c>
      <c r="I71" s="51">
        <f t="shared" si="34"/>
        <v>0</v>
      </c>
      <c r="J71" s="51"/>
      <c r="K71" s="112"/>
      <c r="L71" s="53">
        <f t="shared" si="35"/>
        <v>0</v>
      </c>
      <c r="M71" s="112"/>
      <c r="N71" s="53">
        <f t="shared" si="36"/>
        <v>0</v>
      </c>
      <c r="O71" s="53">
        <f t="shared" si="37"/>
        <v>0</v>
      </c>
      <c r="P71" s="1"/>
      <c r="R71" s="1"/>
      <c r="S71" s="1"/>
      <c r="T71" s="1"/>
      <c r="U71" s="1"/>
    </row>
    <row r="72" spans="2:21" ht="12.5">
      <c r="B72" t="str">
        <f t="shared" si="32"/>
        <v/>
      </c>
      <c r="C72" s="49">
        <f>IF(D11="","-",+C71+1)</f>
        <v>2068</v>
      </c>
      <c r="D72" s="54">
        <f>IF(F71+SUM(E$17:E71)=D$10,F71,D$10-SUM(E$17:E71))</f>
        <v>0</v>
      </c>
      <c r="E72" s="374">
        <f>IF(+I14&lt;F71,I14,D72)</f>
        <v>0</v>
      </c>
      <c r="F72" s="54">
        <f t="shared" si="33"/>
        <v>0</v>
      </c>
      <c r="G72" s="385">
        <f t="shared" si="30"/>
        <v>0</v>
      </c>
      <c r="H72" s="356">
        <f t="shared" si="31"/>
        <v>0</v>
      </c>
      <c r="I72" s="51">
        <f t="shared" si="34"/>
        <v>0</v>
      </c>
      <c r="J72" s="51"/>
      <c r="K72" s="112"/>
      <c r="L72" s="53">
        <f t="shared" si="35"/>
        <v>0</v>
      </c>
      <c r="M72" s="112"/>
      <c r="N72" s="53">
        <f t="shared" si="36"/>
        <v>0</v>
      </c>
      <c r="O72" s="53">
        <f t="shared" si="37"/>
        <v>0</v>
      </c>
      <c r="P72" s="1"/>
      <c r="R72" s="1"/>
      <c r="S72" s="1"/>
      <c r="T72" s="1"/>
      <c r="U72" s="1"/>
    </row>
    <row r="73" spans="2:21" ht="13" thickBot="1">
      <c r="B73" t="str">
        <f t="shared" si="32"/>
        <v/>
      </c>
      <c r="C73" s="58">
        <f>IF(D11="","-",+C72+1)</f>
        <v>2069</v>
      </c>
      <c r="D73" s="59">
        <f>IF(F72+SUM(E$17:E72)=D$10,F72,D$10-SUM(E$17:E72))</f>
        <v>0</v>
      </c>
      <c r="E73" s="386">
        <f>IF(+I14&lt;F72,I14,D73)</f>
        <v>0</v>
      </c>
      <c r="F73" s="59">
        <f t="shared" si="33"/>
        <v>0</v>
      </c>
      <c r="G73" s="387">
        <f t="shared" si="30"/>
        <v>0</v>
      </c>
      <c r="H73" s="354">
        <f t="shared" si="31"/>
        <v>0</v>
      </c>
      <c r="I73" s="62">
        <f t="shared" si="34"/>
        <v>0</v>
      </c>
      <c r="J73" s="51"/>
      <c r="K73" s="113"/>
      <c r="L73" s="63">
        <f t="shared" si="35"/>
        <v>0</v>
      </c>
      <c r="M73" s="113"/>
      <c r="N73" s="63">
        <f t="shared" si="36"/>
        <v>0</v>
      </c>
      <c r="O73" s="63">
        <f t="shared" si="37"/>
        <v>0</v>
      </c>
      <c r="P73" s="1"/>
      <c r="R73" s="1"/>
      <c r="S73" s="1"/>
      <c r="T73" s="1"/>
      <c r="U73" s="1"/>
    </row>
    <row r="74" spans="2:21" ht="12.5">
      <c r="C74" s="11" t="s">
        <v>75</v>
      </c>
      <c r="D74" s="239"/>
      <c r="E74" s="239">
        <f>SUM(E17:E73)</f>
        <v>28914236</v>
      </c>
      <c r="F74" s="239"/>
      <c r="G74" s="239">
        <f>SUM(G17:G73)</f>
        <v>83841899.959696651</v>
      </c>
      <c r="H74" s="239">
        <f>SUM(H17:H73)</f>
        <v>83841899.959696651</v>
      </c>
      <c r="I74" s="239">
        <f>SUM(I17:I73)</f>
        <v>0</v>
      </c>
      <c r="J74" s="239"/>
      <c r="K74" s="239"/>
      <c r="L74" s="239"/>
      <c r="M74" s="239"/>
      <c r="N74" s="239"/>
      <c r="O74" s="1"/>
      <c r="P74" s="1"/>
      <c r="R74" s="1"/>
      <c r="S74" s="1"/>
      <c r="T74" s="1"/>
      <c r="U74" s="1"/>
    </row>
    <row r="75" spans="2:21" ht="12.5">
      <c r="D75" s="2"/>
      <c r="E75" s="1"/>
      <c r="F75" s="1"/>
      <c r="G75" s="1"/>
      <c r="H75" s="257"/>
      <c r="I75" s="257"/>
      <c r="J75" s="239"/>
      <c r="K75" s="257"/>
      <c r="L75" s="257"/>
      <c r="M75" s="257"/>
      <c r="N75" s="257"/>
      <c r="O75" s="1"/>
      <c r="P75" s="1"/>
      <c r="R75" s="1"/>
      <c r="S75" s="1"/>
      <c r="T75" s="1"/>
      <c r="U75" s="1"/>
    </row>
    <row r="76" spans="2:21" ht="13">
      <c r="C76" s="29" t="s">
        <v>95</v>
      </c>
      <c r="D76" s="2"/>
      <c r="E76" s="1"/>
      <c r="F76" s="1"/>
      <c r="G76" s="1"/>
      <c r="H76" s="257"/>
      <c r="I76" s="257"/>
      <c r="J76" s="239"/>
      <c r="K76" s="257"/>
      <c r="L76" s="257"/>
      <c r="M76" s="257"/>
      <c r="N76" s="257"/>
      <c r="O76" s="1"/>
      <c r="P76" s="1"/>
      <c r="R76" s="1"/>
      <c r="S76" s="1"/>
      <c r="T76" s="1"/>
      <c r="U76" s="1"/>
    </row>
    <row r="77" spans="2:21" ht="13">
      <c r="C77" s="25" t="s">
        <v>76</v>
      </c>
      <c r="D77" s="2"/>
      <c r="E77" s="1"/>
      <c r="F77" s="1"/>
      <c r="G77" s="1"/>
      <c r="H77" s="257"/>
      <c r="I77" s="257"/>
      <c r="J77" s="239"/>
      <c r="K77" s="257"/>
      <c r="L77" s="257"/>
      <c r="M77" s="257"/>
      <c r="N77" s="257"/>
      <c r="O77" s="1"/>
      <c r="P77" s="1"/>
      <c r="R77" s="1"/>
      <c r="S77" s="1"/>
      <c r="T77" s="1"/>
      <c r="U77" s="1"/>
    </row>
    <row r="78" spans="2:21" ht="13">
      <c r="C78" s="25" t="s">
        <v>77</v>
      </c>
      <c r="D78" s="11"/>
      <c r="E78" s="11"/>
      <c r="F78" s="11"/>
      <c r="G78" s="239"/>
      <c r="H78" s="239"/>
      <c r="I78" s="64"/>
      <c r="J78" s="64"/>
      <c r="K78" s="64"/>
      <c r="L78" s="64"/>
      <c r="M78" s="64"/>
      <c r="N78" s="64"/>
      <c r="O78" s="1"/>
      <c r="P78" s="1"/>
      <c r="R78" s="1"/>
      <c r="S78" s="1"/>
      <c r="T78" s="1"/>
      <c r="U78" s="1"/>
    </row>
    <row r="79" spans="2:21" ht="13">
      <c r="C79" s="25"/>
      <c r="D79" s="11"/>
      <c r="E79" s="11"/>
      <c r="F79" s="11"/>
      <c r="G79" s="239"/>
      <c r="H79" s="239"/>
      <c r="I79" s="64"/>
      <c r="J79" s="64"/>
      <c r="K79" s="64"/>
      <c r="L79" s="64"/>
      <c r="M79" s="64"/>
      <c r="N79" s="64"/>
      <c r="O79" s="1"/>
      <c r="P79" s="1"/>
      <c r="R79" s="1"/>
      <c r="S79" s="1"/>
      <c r="T79" s="1"/>
      <c r="U79" s="1"/>
    </row>
    <row r="80" spans="2:21" ht="12.5">
      <c r="B80" s="1"/>
      <c r="C80" s="1"/>
      <c r="D80" s="2"/>
      <c r="E80" s="1"/>
      <c r="F80" s="11"/>
      <c r="G80" s="1"/>
      <c r="H80" s="257"/>
      <c r="I80" s="1"/>
      <c r="J80" s="1"/>
      <c r="K80" s="1"/>
      <c r="L80" s="1"/>
      <c r="M80" s="1"/>
      <c r="N80" s="1"/>
      <c r="O80" s="1"/>
      <c r="P80" s="1"/>
      <c r="R80" s="1"/>
      <c r="S80" s="1"/>
      <c r="T80" s="1"/>
      <c r="U80" s="1"/>
    </row>
    <row r="81" spans="1:21" ht="17.5">
      <c r="B81" s="1"/>
      <c r="C81" s="92"/>
      <c r="D81" s="2"/>
      <c r="E81" s="1"/>
      <c r="F81" s="11"/>
      <c r="G81" s="1"/>
      <c r="H81" s="257"/>
      <c r="I81" s="1"/>
      <c r="J81" s="1"/>
      <c r="K81" s="1"/>
      <c r="L81" s="1"/>
      <c r="M81" s="1"/>
      <c r="N81" s="1"/>
      <c r="P81" s="94" t="s">
        <v>128</v>
      </c>
      <c r="R81" s="1"/>
      <c r="S81" s="1"/>
      <c r="T81" s="1"/>
      <c r="U81" s="1"/>
    </row>
    <row r="82" spans="1:21" ht="12.5">
      <c r="B82" s="1"/>
      <c r="C82" s="1"/>
      <c r="D82" s="2"/>
      <c r="E82" s="1"/>
      <c r="F82" s="11"/>
      <c r="G82" s="1"/>
      <c r="H82" s="257"/>
      <c r="I82" s="1"/>
      <c r="J82" s="1"/>
      <c r="K82" s="1"/>
      <c r="L82" s="1"/>
      <c r="M82" s="1"/>
      <c r="N82" s="1"/>
      <c r="O82" s="1"/>
      <c r="P82" s="1"/>
      <c r="R82" s="1"/>
      <c r="S82" s="1"/>
      <c r="T82" s="1"/>
      <c r="U82" s="1"/>
    </row>
    <row r="83" spans="1:21" ht="12.5">
      <c r="B83" s="1"/>
      <c r="C83" s="1"/>
      <c r="D83" s="2"/>
      <c r="E83" s="1"/>
      <c r="F83" s="11"/>
      <c r="G83" s="1"/>
      <c r="H83" s="257"/>
      <c r="I83" s="1"/>
      <c r="J83" s="1"/>
      <c r="K83" s="1"/>
      <c r="L83" s="1"/>
      <c r="M83" s="1"/>
      <c r="N83" s="1"/>
      <c r="O83" s="1"/>
      <c r="P83" s="1"/>
      <c r="Q83" s="1"/>
      <c r="R83" s="1"/>
      <c r="S83" s="1"/>
      <c r="T83" s="1"/>
      <c r="U83" s="1"/>
    </row>
    <row r="84" spans="1:21" ht="20">
      <c r="A84" s="93" t="s">
        <v>190</v>
      </c>
      <c r="B84" s="1"/>
      <c r="C84" s="1"/>
      <c r="D84" s="2"/>
      <c r="E84" s="1"/>
      <c r="F84" s="7"/>
      <c r="G84" s="7"/>
      <c r="H84" s="1"/>
      <c r="I84" s="257"/>
      <c r="L84" s="12"/>
      <c r="M84" s="12"/>
      <c r="P84" s="12" t="str">
        <f ca="1">P1</f>
        <v>OKT Project 6 of 28</v>
      </c>
      <c r="Q84" s="1"/>
      <c r="R84" s="1"/>
      <c r="S84" s="1"/>
      <c r="T84" s="1"/>
      <c r="U84" s="1"/>
    </row>
    <row r="85" spans="1:21" ht="17.5">
      <c r="B85" s="1"/>
      <c r="C85" s="1"/>
      <c r="D85" s="2"/>
      <c r="E85" s="1"/>
      <c r="F85" s="1"/>
      <c r="G85" s="1"/>
      <c r="H85" s="1"/>
      <c r="I85" s="257"/>
      <c r="J85" s="1"/>
      <c r="K85" s="1"/>
      <c r="L85" s="1"/>
      <c r="M85" s="1"/>
      <c r="P85" s="99" t="s">
        <v>132</v>
      </c>
      <c r="Q85" s="1"/>
      <c r="R85" s="1"/>
      <c r="S85" s="1"/>
      <c r="T85" s="1"/>
      <c r="U85" s="1"/>
    </row>
    <row r="86" spans="1:21" ht="17.5" thickBot="1">
      <c r="B86" s="4" t="s">
        <v>42</v>
      </c>
      <c r="C86" s="66" t="s">
        <v>81</v>
      </c>
      <c r="D86" s="2"/>
      <c r="E86" s="1"/>
      <c r="F86" s="1"/>
      <c r="G86" s="1"/>
      <c r="H86" s="1"/>
      <c r="I86" s="257"/>
      <c r="J86" s="257"/>
      <c r="K86" s="239"/>
      <c r="L86" s="257"/>
      <c r="M86" s="257"/>
      <c r="N86" s="257"/>
      <c r="O86" s="239"/>
      <c r="P86" s="1"/>
      <c r="Q86" s="1"/>
      <c r="R86" s="1"/>
      <c r="S86" s="1"/>
      <c r="T86" s="1"/>
      <c r="U86" s="1"/>
    </row>
    <row r="87" spans="1:21" ht="16" thickBot="1">
      <c r="C87" s="247"/>
      <c r="D87" s="2"/>
      <c r="E87" s="1"/>
      <c r="F87" s="1"/>
      <c r="G87" s="1"/>
      <c r="H87" s="1"/>
      <c r="I87" s="257"/>
      <c r="J87" s="257"/>
      <c r="K87" s="239"/>
      <c r="L87" s="100">
        <f>+J93</f>
        <v>2024</v>
      </c>
      <c r="M87" s="389" t="s">
        <v>9</v>
      </c>
      <c r="N87" s="390" t="s">
        <v>134</v>
      </c>
      <c r="O87" s="391" t="s">
        <v>11</v>
      </c>
      <c r="P87" s="1"/>
      <c r="Q87" s="1"/>
      <c r="R87" s="1"/>
      <c r="S87" s="1"/>
      <c r="T87" s="1"/>
      <c r="U87" s="1"/>
    </row>
    <row r="88" spans="1:21" ht="15.5">
      <c r="C88" s="90" t="s">
        <v>44</v>
      </c>
      <c r="D88" s="2"/>
      <c r="E88" s="1"/>
      <c r="F88" s="1"/>
      <c r="G88" s="1"/>
      <c r="H88" s="346"/>
      <c r="I88" s="1" t="s">
        <v>45</v>
      </c>
      <c r="J88" s="1"/>
      <c r="K88" s="104"/>
      <c r="L88" s="392" t="s">
        <v>253</v>
      </c>
      <c r="M88" s="393">
        <f>IF(J93&lt;D11,0,VLOOKUP(J93,C17:O73,9))</f>
        <v>3333926.386045767</v>
      </c>
      <c r="N88" s="393">
        <f>IF(J93&lt;D11,0,VLOOKUP(J93,C17:O73,11))</f>
        <v>3333926.386045767</v>
      </c>
      <c r="O88" s="68">
        <f>+N88-M88</f>
        <v>0</v>
      </c>
      <c r="P88" s="1"/>
      <c r="Q88" s="1"/>
      <c r="R88" s="1"/>
      <c r="S88" s="1"/>
      <c r="T88" s="1"/>
      <c r="U88" s="1"/>
    </row>
    <row r="89" spans="1:21" ht="15.5">
      <c r="C89" s="6"/>
      <c r="D89" s="2"/>
      <c r="E89" s="1"/>
      <c r="F89" s="1"/>
      <c r="G89" s="1"/>
      <c r="H89" s="1"/>
      <c r="I89" s="348"/>
      <c r="J89" s="348"/>
      <c r="K89" s="394"/>
      <c r="L89" s="395" t="s">
        <v>254</v>
      </c>
      <c r="M89" s="396">
        <f>IF(J93&lt;D11,0,VLOOKUP(J93,C100:P155,6))</f>
        <v>3793206.5697790496</v>
      </c>
      <c r="N89" s="396">
        <f>IF(J93&lt;D11,0,VLOOKUP(J93,C100:P155,7))</f>
        <v>3793206.5697790496</v>
      </c>
      <c r="O89" s="70">
        <f>+N89-M89</f>
        <v>0</v>
      </c>
      <c r="P89" s="1"/>
      <c r="Q89" s="1"/>
      <c r="R89" s="1"/>
      <c r="S89" s="1"/>
      <c r="T89" s="1"/>
      <c r="U89" s="1"/>
    </row>
    <row r="90" spans="1:21" ht="13.5" thickBot="1">
      <c r="C90" s="25" t="s">
        <v>82</v>
      </c>
      <c r="D90" s="96" t="str">
        <f>+D7</f>
        <v xml:space="preserve">Canadian River - McAlester City 138 kV Line Conversion </v>
      </c>
      <c r="E90" s="1"/>
      <c r="F90" s="1"/>
      <c r="G90" s="1"/>
      <c r="H90" s="1"/>
      <c r="I90" s="257"/>
      <c r="J90" s="257"/>
      <c r="K90" s="397"/>
      <c r="L90" s="109" t="s">
        <v>135</v>
      </c>
      <c r="M90" s="398">
        <f>+M89-M88</f>
        <v>459280.18373328261</v>
      </c>
      <c r="N90" s="398">
        <f>+N89-N88</f>
        <v>459280.18373328261</v>
      </c>
      <c r="O90" s="399">
        <f>+O89-O88</f>
        <v>0</v>
      </c>
      <c r="P90" s="1"/>
      <c r="Q90" s="1"/>
      <c r="R90" s="1"/>
      <c r="S90" s="1"/>
      <c r="T90" s="1"/>
      <c r="U90" s="1"/>
    </row>
    <row r="91" spans="1:21" ht="13.5" thickBot="1">
      <c r="C91" s="29"/>
      <c r="D91" s="65" t="str">
        <f>IF(D8="","",D8)</f>
        <v/>
      </c>
      <c r="E91" s="11"/>
      <c r="F91" s="11"/>
      <c r="G91" s="11"/>
      <c r="H91" s="10"/>
      <c r="I91" s="257"/>
      <c r="J91" s="257"/>
      <c r="K91" s="239"/>
      <c r="L91" s="257"/>
      <c r="M91" s="257"/>
      <c r="N91" s="257"/>
      <c r="O91" s="239"/>
      <c r="P91" s="1"/>
      <c r="Q91" s="1"/>
      <c r="R91" s="1"/>
      <c r="S91" s="1"/>
      <c r="T91" s="1"/>
      <c r="U91" s="1"/>
    </row>
    <row r="92" spans="1:21" ht="13.5" thickBot="1">
      <c r="C92" s="74" t="s">
        <v>83</v>
      </c>
      <c r="D92" s="88" t="str">
        <f>+D9</f>
        <v>TP2009095</v>
      </c>
      <c r="E92" s="75"/>
      <c r="F92" s="75"/>
      <c r="G92" s="75"/>
      <c r="H92" s="75"/>
      <c r="I92" s="75"/>
      <c r="J92" s="75"/>
      <c r="Q92" s="1"/>
      <c r="R92" s="1"/>
      <c r="S92" s="1"/>
      <c r="T92" s="1"/>
      <c r="U92" s="1"/>
    </row>
    <row r="93" spans="1:21" ht="13">
      <c r="C93" s="34" t="s">
        <v>49</v>
      </c>
      <c r="D93" s="421">
        <f>D10</f>
        <v>28914236</v>
      </c>
      <c r="E93" s="1" t="s">
        <v>84</v>
      </c>
      <c r="H93" s="2"/>
      <c r="I93" s="2"/>
      <c r="J93" s="36">
        <f>+'OKT.WS.G.BPU.ATRR.True-up'!M16</f>
        <v>2024</v>
      </c>
      <c r="K93" s="33"/>
      <c r="L93" s="239" t="s">
        <v>85</v>
      </c>
      <c r="P93" s="1"/>
      <c r="Q93" s="1"/>
      <c r="R93" s="1"/>
      <c r="S93" s="1"/>
      <c r="T93" s="1"/>
      <c r="U93" s="1"/>
    </row>
    <row r="94" spans="1:21" ht="12.5">
      <c r="C94" s="34" t="s">
        <v>52</v>
      </c>
      <c r="D94" s="85">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ht="12.5">
      <c r="C95" s="34" t="s">
        <v>54</v>
      </c>
      <c r="D95" s="85">
        <v>8</v>
      </c>
      <c r="E95" s="34" t="s">
        <v>55</v>
      </c>
      <c r="F95" s="2"/>
      <c r="G95" s="2"/>
      <c r="J95" s="40">
        <f>'OKT.WS.G.BPU.ATRR.True-up'!$F$81</f>
        <v>0.11072520516210502</v>
      </c>
      <c r="K95" s="7"/>
      <c r="L95" t="s">
        <v>86</v>
      </c>
      <c r="P95" s="1"/>
      <c r="Q95" s="1"/>
      <c r="R95" s="1"/>
      <c r="S95" s="1"/>
      <c r="T95" s="1"/>
      <c r="U95" s="1"/>
    </row>
    <row r="96" spans="1:21" ht="12.5">
      <c r="C96" s="34" t="s">
        <v>57</v>
      </c>
      <c r="D96" s="38">
        <f>'OKT.WS.G.BPU.ATRR.True-up'!F$93</f>
        <v>17</v>
      </c>
      <c r="E96" s="34" t="s">
        <v>58</v>
      </c>
      <c r="F96" s="2"/>
      <c r="G96" s="2"/>
      <c r="J96" s="40">
        <f>IF(H88="",J95,'OKT.WS.G.BPU.ATRR.True-up'!$F$80)</f>
        <v>0.11072520516210502</v>
      </c>
      <c r="K96" s="7"/>
      <c r="L96" s="239" t="s">
        <v>59</v>
      </c>
      <c r="M96" s="7"/>
      <c r="N96" s="7"/>
      <c r="O96" s="7"/>
      <c r="P96" s="1"/>
      <c r="Q96" s="1"/>
      <c r="R96" s="1"/>
      <c r="S96" s="1"/>
      <c r="T96" s="1"/>
      <c r="U96" s="1"/>
    </row>
    <row r="97" spans="1:21" ht="13" thickBot="1">
      <c r="C97" s="34" t="s">
        <v>60</v>
      </c>
      <c r="D97" s="86" t="str">
        <f>+D14</f>
        <v>No</v>
      </c>
      <c r="E97" s="71" t="s">
        <v>62</v>
      </c>
      <c r="F97" s="76"/>
      <c r="G97" s="76"/>
      <c r="H97" s="77"/>
      <c r="I97" s="77"/>
      <c r="J97" s="354">
        <f>IF(D93=0,0,D93/D96)</f>
        <v>1700837.4117647058</v>
      </c>
      <c r="K97" s="239"/>
      <c r="L97" s="239"/>
      <c r="M97" s="239"/>
      <c r="N97" s="239"/>
      <c r="O97" s="239"/>
      <c r="P97" s="1"/>
      <c r="Q97" s="1"/>
      <c r="R97" s="1"/>
      <c r="S97" s="1"/>
      <c r="T97" s="1"/>
      <c r="U97" s="1"/>
    </row>
    <row r="98" spans="1:21" ht="39">
      <c r="A98" s="5"/>
      <c r="B98" s="5"/>
      <c r="C98" s="78" t="s">
        <v>49</v>
      </c>
      <c r="D98" s="401" t="s">
        <v>193</v>
      </c>
      <c r="E98" s="362" t="s">
        <v>63</v>
      </c>
      <c r="F98" s="362" t="s">
        <v>64</v>
      </c>
      <c r="G98" s="358" t="s">
        <v>87</v>
      </c>
      <c r="H98" s="359" t="s">
        <v>251</v>
      </c>
      <c r="I98" s="360" t="s">
        <v>252</v>
      </c>
      <c r="J98" s="78" t="s">
        <v>88</v>
      </c>
      <c r="K98" s="79"/>
      <c r="L98" s="357" t="s">
        <v>177</v>
      </c>
      <c r="M98" s="362" t="s">
        <v>89</v>
      </c>
      <c r="N98" s="357" t="s">
        <v>177</v>
      </c>
      <c r="O98" s="362" t="s">
        <v>89</v>
      </c>
      <c r="P98" s="362" t="s">
        <v>67</v>
      </c>
      <c r="Q98" s="1"/>
      <c r="R98" s="1"/>
      <c r="S98" s="1"/>
      <c r="T98" s="1"/>
      <c r="U98" s="1"/>
    </row>
    <row r="99" spans="1:21" ht="13.5" thickBot="1">
      <c r="C99" s="46" t="s">
        <v>68</v>
      </c>
      <c r="D99" s="80" t="s">
        <v>69</v>
      </c>
      <c r="E99" s="46" t="s">
        <v>70</v>
      </c>
      <c r="F99" s="46" t="s">
        <v>69</v>
      </c>
      <c r="G99" s="46" t="s">
        <v>69</v>
      </c>
      <c r="H99" s="402" t="s">
        <v>71</v>
      </c>
      <c r="I99" s="364" t="s">
        <v>72</v>
      </c>
      <c r="J99" s="46" t="s">
        <v>93</v>
      </c>
      <c r="K99" s="44"/>
      <c r="L99" s="365" t="s">
        <v>74</v>
      </c>
      <c r="M99" s="365" t="s">
        <v>74</v>
      </c>
      <c r="N99" s="365" t="s">
        <v>94</v>
      </c>
      <c r="O99" s="365" t="s">
        <v>94</v>
      </c>
      <c r="P99" s="365" t="s">
        <v>94</v>
      </c>
      <c r="Q99" s="1"/>
      <c r="R99" s="1"/>
      <c r="S99" s="1"/>
      <c r="T99" s="1"/>
      <c r="U99" s="1"/>
    </row>
    <row r="100" spans="1:21" ht="12.5">
      <c r="B100" t="str">
        <f t="shared" ref="B100:B131" si="38">IF(D100=F99,"","IU")</f>
        <v>IU</v>
      </c>
      <c r="C100" s="49">
        <f>IF(D94= "","-",D94)</f>
        <v>2013</v>
      </c>
      <c r="D100" s="368">
        <v>0</v>
      </c>
      <c r="E100" s="370">
        <v>85919.706896551725</v>
      </c>
      <c r="F100" s="372">
        <v>9880766.293103449</v>
      </c>
      <c r="G100" s="403">
        <v>4940383.1465517245</v>
      </c>
      <c r="H100" s="403">
        <v>586624.79406989401</v>
      </c>
      <c r="I100" s="403">
        <v>586624.79406989401</v>
      </c>
      <c r="J100" s="53">
        <v>0</v>
      </c>
      <c r="K100" s="53"/>
      <c r="L100" s="114">
        <f t="shared" ref="L100:L105" si="39">H100</f>
        <v>586624.79406989401</v>
      </c>
      <c r="M100" s="52">
        <f t="shared" ref="M100:M105" si="40">IF(L100&lt;&gt;0,+H100-L100,0)</f>
        <v>0</v>
      </c>
      <c r="N100" s="114">
        <f t="shared" ref="N100:N105" si="41">I100</f>
        <v>586624.79406989401</v>
      </c>
      <c r="O100" s="52">
        <f>IF(N100&lt;&gt;0,+I100-N100,0)</f>
        <v>0</v>
      </c>
      <c r="P100" s="52">
        <f>+O100-M100</f>
        <v>0</v>
      </c>
      <c r="Q100" s="1"/>
      <c r="R100" s="1"/>
      <c r="S100" s="1"/>
      <c r="T100" s="1"/>
      <c r="U100" s="1"/>
    </row>
    <row r="101" spans="1:21" ht="12.5">
      <c r="B101" t="str">
        <f t="shared" si="38"/>
        <v>IU</v>
      </c>
      <c r="C101" s="49">
        <f>IF(D94="","-",+C100+1)</f>
        <v>2014</v>
      </c>
      <c r="D101" s="368">
        <v>28596480.293103449</v>
      </c>
      <c r="E101" s="370">
        <v>494524.13793103449</v>
      </c>
      <c r="F101" s="372">
        <v>28101956.155172415</v>
      </c>
      <c r="G101" s="372">
        <v>28349218.224137932</v>
      </c>
      <c r="H101" s="370">
        <v>3716695.0108773164</v>
      </c>
      <c r="I101" s="371">
        <v>3716695.0108773164</v>
      </c>
      <c r="J101" s="53">
        <v>0</v>
      </c>
      <c r="K101" s="53"/>
      <c r="L101" s="373">
        <f t="shared" si="39"/>
        <v>3716695.0108773164</v>
      </c>
      <c r="M101" s="53">
        <f t="shared" si="40"/>
        <v>0</v>
      </c>
      <c r="N101" s="373">
        <f t="shared" si="41"/>
        <v>3716695.0108773164</v>
      </c>
      <c r="O101" s="53">
        <f>IF(N101&lt;&gt;0,+I101-N101,0)</f>
        <v>0</v>
      </c>
      <c r="P101" s="53">
        <f>+O101-M101</f>
        <v>0</v>
      </c>
      <c r="Q101" s="1"/>
      <c r="R101" s="1"/>
      <c r="S101" s="1"/>
      <c r="T101" s="1"/>
      <c r="U101" s="1"/>
    </row>
    <row r="102" spans="1:21" ht="12.5">
      <c r="B102" t="str">
        <f t="shared" si="38"/>
        <v>IU</v>
      </c>
      <c r="C102" s="49">
        <f>IF(D94="","-",+C101+1)</f>
        <v>2015</v>
      </c>
      <c r="D102" s="368">
        <v>28333791.895172413</v>
      </c>
      <c r="E102" s="370">
        <v>602379.91125</v>
      </c>
      <c r="F102" s="372">
        <v>27731411.983922414</v>
      </c>
      <c r="G102" s="372">
        <v>28032601.939547412</v>
      </c>
      <c r="H102" s="370">
        <v>3723233.4671503431</v>
      </c>
      <c r="I102" s="371">
        <v>3723233.4671503431</v>
      </c>
      <c r="J102" s="53">
        <v>0</v>
      </c>
      <c r="K102" s="53"/>
      <c r="L102" s="373">
        <f t="shared" si="39"/>
        <v>3723233.4671503431</v>
      </c>
      <c r="M102" s="53">
        <f t="shared" si="40"/>
        <v>0</v>
      </c>
      <c r="N102" s="373">
        <f t="shared" si="41"/>
        <v>3723233.4671503431</v>
      </c>
      <c r="O102" s="53">
        <f t="shared" ref="O102:O131" si="42">IF(N102&lt;&gt;0,+I102-N102,0)</f>
        <v>0</v>
      </c>
      <c r="P102" s="53">
        <f t="shared" ref="P102:P131" si="43">+O102-M102</f>
        <v>0</v>
      </c>
      <c r="Q102" s="1"/>
      <c r="R102" s="1"/>
      <c r="S102" s="1"/>
      <c r="T102" s="1"/>
      <c r="U102" s="1"/>
    </row>
    <row r="103" spans="1:21" ht="12.5">
      <c r="B103" t="str">
        <f t="shared" si="38"/>
        <v/>
      </c>
      <c r="C103" s="49">
        <f>IF(D94="","-",+C102+1)</f>
        <v>2016</v>
      </c>
      <c r="D103" s="368">
        <v>27731411.983922414</v>
      </c>
      <c r="E103" s="370">
        <v>566945.79882352939</v>
      </c>
      <c r="F103" s="372">
        <v>27164466.185098886</v>
      </c>
      <c r="G103" s="372">
        <v>27447939.08451065</v>
      </c>
      <c r="H103" s="370">
        <v>3541464.1194634419</v>
      </c>
      <c r="I103" s="371">
        <v>3541464.1194634419</v>
      </c>
      <c r="J103" s="53">
        <f t="shared" ref="J103:J131" si="44">+I103-H103</f>
        <v>0</v>
      </c>
      <c r="K103" s="53"/>
      <c r="L103" s="373">
        <f t="shared" si="39"/>
        <v>3541464.1194634419</v>
      </c>
      <c r="M103" s="53">
        <f t="shared" si="40"/>
        <v>0</v>
      </c>
      <c r="N103" s="373">
        <f t="shared" si="41"/>
        <v>3541464.1194634419</v>
      </c>
      <c r="O103" s="53">
        <f>IF(N103&lt;&gt;0,+I103-N103,0)</f>
        <v>0</v>
      </c>
      <c r="P103" s="53">
        <f>+O103-M103</f>
        <v>0</v>
      </c>
      <c r="Q103" s="1"/>
      <c r="R103" s="1"/>
      <c r="S103" s="1"/>
      <c r="T103" s="1"/>
      <c r="U103" s="1"/>
    </row>
    <row r="104" spans="1:21" ht="12.5">
      <c r="B104" t="str">
        <f t="shared" si="38"/>
        <v/>
      </c>
      <c r="C104" s="49">
        <f>IF(D94="","-",+C103+1)</f>
        <v>2017</v>
      </c>
      <c r="D104" s="368">
        <v>27164466.185098886</v>
      </c>
      <c r="E104" s="370">
        <v>722855.89350000001</v>
      </c>
      <c r="F104" s="372">
        <v>26441610.291598886</v>
      </c>
      <c r="G104" s="372">
        <v>26803038.238348886</v>
      </c>
      <c r="H104" s="370">
        <v>3867813.548691513</v>
      </c>
      <c r="I104" s="371">
        <v>3867813.548691513</v>
      </c>
      <c r="J104" s="53">
        <f t="shared" si="44"/>
        <v>0</v>
      </c>
      <c r="K104" s="53"/>
      <c r="L104" s="373">
        <f t="shared" si="39"/>
        <v>3867813.548691513</v>
      </c>
      <c r="M104" s="53">
        <f t="shared" si="40"/>
        <v>0</v>
      </c>
      <c r="N104" s="373">
        <f t="shared" si="41"/>
        <v>3867813.548691513</v>
      </c>
      <c r="O104" s="53">
        <f>IF(N104&lt;&gt;0,+I104-N104,0)</f>
        <v>0</v>
      </c>
      <c r="P104" s="53">
        <f>+O104-M104</f>
        <v>0</v>
      </c>
      <c r="Q104" s="1"/>
      <c r="R104" s="1"/>
      <c r="S104" s="1"/>
      <c r="T104" s="1"/>
      <c r="U104" s="1"/>
    </row>
    <row r="105" spans="1:21" ht="12.5">
      <c r="B105" t="str">
        <f t="shared" si="38"/>
        <v/>
      </c>
      <c r="C105" s="49">
        <f>IF(D94="","-",+C104+1)</f>
        <v>2018</v>
      </c>
      <c r="D105" s="368">
        <v>26441610.291598886</v>
      </c>
      <c r="E105" s="370">
        <v>803173.21499999997</v>
      </c>
      <c r="F105" s="372">
        <v>25638437.076598886</v>
      </c>
      <c r="G105" s="372">
        <v>26040023.684098884</v>
      </c>
      <c r="H105" s="370">
        <v>3552021.8896915987</v>
      </c>
      <c r="I105" s="371">
        <v>3552021.8896915987</v>
      </c>
      <c r="J105" s="53">
        <f t="shared" si="44"/>
        <v>0</v>
      </c>
      <c r="K105" s="53"/>
      <c r="L105" s="373">
        <f t="shared" si="39"/>
        <v>3552021.8896915987</v>
      </c>
      <c r="M105" s="53">
        <f t="shared" si="40"/>
        <v>0</v>
      </c>
      <c r="N105" s="373">
        <f t="shared" si="41"/>
        <v>3552021.8896915987</v>
      </c>
      <c r="O105" s="53">
        <f>IF(N105&lt;&gt;0,+I105-N105,0)</f>
        <v>0</v>
      </c>
      <c r="P105" s="53">
        <f>+O105-M105</f>
        <v>0</v>
      </c>
      <c r="Q105" s="1"/>
      <c r="R105" s="1"/>
      <c r="S105" s="1"/>
      <c r="T105" s="1"/>
      <c r="U105" s="1"/>
    </row>
    <row r="106" spans="1:21" ht="12.5">
      <c r="B106" t="str">
        <f t="shared" si="38"/>
        <v/>
      </c>
      <c r="C106" s="49">
        <f>IF(D94="","-",+C105+1)</f>
        <v>2019</v>
      </c>
      <c r="D106" s="368">
        <v>25638437.076598886</v>
      </c>
      <c r="E106" s="370">
        <v>803173.21499999997</v>
      </c>
      <c r="F106" s="372">
        <v>24835263.861598887</v>
      </c>
      <c r="G106" s="372">
        <v>25236850.469098888</v>
      </c>
      <c r="H106" s="370">
        <v>3467236.9580654148</v>
      </c>
      <c r="I106" s="371">
        <v>3467236.9580654148</v>
      </c>
      <c r="J106" s="53">
        <f t="shared" si="44"/>
        <v>0</v>
      </c>
      <c r="K106" s="53"/>
      <c r="L106" s="373">
        <f t="shared" ref="L106:L107" si="45">H106</f>
        <v>3467236.9580654148</v>
      </c>
      <c r="M106" s="53">
        <f t="shared" ref="M106:M107" si="46">IF(L106&lt;&gt;0,+H106-L106,0)</f>
        <v>0</v>
      </c>
      <c r="N106" s="373">
        <f t="shared" ref="N106:N107" si="47">I106</f>
        <v>3467236.9580654148</v>
      </c>
      <c r="O106" s="53">
        <f>IF(N106&lt;&gt;0,+I106-N106,0)</f>
        <v>0</v>
      </c>
      <c r="P106" s="53">
        <f t="shared" si="43"/>
        <v>0</v>
      </c>
      <c r="Q106" s="1"/>
      <c r="R106" s="1"/>
      <c r="S106" s="1"/>
      <c r="T106" s="1"/>
      <c r="U106" s="1"/>
    </row>
    <row r="107" spans="1:21" ht="12.5">
      <c r="B107" t="str">
        <f t="shared" si="38"/>
        <v/>
      </c>
      <c r="C107" s="49">
        <f>IF(D94="","-",+C106+1)</f>
        <v>2020</v>
      </c>
      <c r="D107" s="368">
        <v>24835263.861598887</v>
      </c>
      <c r="E107" s="370">
        <v>1032651.2764285713</v>
      </c>
      <c r="F107" s="372">
        <v>23802612.585170314</v>
      </c>
      <c r="G107" s="372">
        <v>24318938.2233846</v>
      </c>
      <c r="H107" s="370">
        <v>3620514.584021511</v>
      </c>
      <c r="I107" s="371">
        <v>3620514.584021511</v>
      </c>
      <c r="J107" s="53">
        <f t="shared" si="44"/>
        <v>0</v>
      </c>
      <c r="K107" s="53"/>
      <c r="L107" s="373">
        <f t="shared" si="45"/>
        <v>3620514.584021511</v>
      </c>
      <c r="M107" s="53">
        <f t="shared" si="46"/>
        <v>0</v>
      </c>
      <c r="N107" s="373">
        <f t="shared" si="47"/>
        <v>3620514.584021511</v>
      </c>
      <c r="O107" s="53">
        <f>IF(N107&lt;&gt;0,+I107-N107,0)</f>
        <v>0</v>
      </c>
      <c r="P107" s="53">
        <f t="shared" si="43"/>
        <v>0</v>
      </c>
      <c r="Q107" s="1"/>
      <c r="R107" s="1"/>
      <c r="S107" s="1"/>
      <c r="T107" s="1"/>
      <c r="U107" s="1"/>
    </row>
    <row r="108" spans="1:21" ht="12.5">
      <c r="B108" t="str">
        <f t="shared" si="38"/>
        <v/>
      </c>
      <c r="C108" s="49">
        <f>IF(D94="","-",+C107+1)</f>
        <v>2021</v>
      </c>
      <c r="D108" s="368">
        <v>23802612.585170314</v>
      </c>
      <c r="E108" s="370">
        <v>1156569.4295999999</v>
      </c>
      <c r="F108" s="372">
        <v>22646043.155570313</v>
      </c>
      <c r="G108" s="372">
        <v>23224327.870370314</v>
      </c>
      <c r="H108" s="370">
        <v>3896157.8989285007</v>
      </c>
      <c r="I108" s="371">
        <v>3896157.8989285007</v>
      </c>
      <c r="J108" s="53">
        <f t="shared" si="44"/>
        <v>0</v>
      </c>
      <c r="K108" s="53"/>
      <c r="L108" s="373">
        <f t="shared" ref="L108:L111" si="48">H108</f>
        <v>3896157.8989285007</v>
      </c>
      <c r="M108" s="53">
        <f t="shared" ref="M108:M111" si="49">IF(L108&lt;&gt;0,+H108-L108,0)</f>
        <v>0</v>
      </c>
      <c r="N108" s="373">
        <f t="shared" ref="N108:N111" si="50">I108</f>
        <v>3896157.8989285007</v>
      </c>
      <c r="O108" s="53">
        <f t="shared" ref="O108:O111" si="51">IF(N108&lt;&gt;0,+I108-N108,0)</f>
        <v>0</v>
      </c>
      <c r="P108" s="53">
        <f t="shared" ref="P108:P111" si="52">+O108-M108</f>
        <v>0</v>
      </c>
      <c r="Q108" s="1"/>
      <c r="R108" s="1"/>
      <c r="S108" s="1"/>
      <c r="T108" s="1"/>
      <c r="U108" s="1"/>
    </row>
    <row r="109" spans="1:21" ht="12.5">
      <c r="B109" t="str">
        <f t="shared" si="38"/>
        <v/>
      </c>
      <c r="C109" s="49">
        <f>IF(D94="","-",+C108+1)</f>
        <v>2022</v>
      </c>
      <c r="D109" s="368">
        <v>22646043.155570313</v>
      </c>
      <c r="E109" s="370">
        <v>1376868.3685714286</v>
      </c>
      <c r="F109" s="372">
        <v>21269174.786998883</v>
      </c>
      <c r="G109" s="372">
        <v>21957608.971284598</v>
      </c>
      <c r="H109" s="370">
        <v>3901247.1928159595</v>
      </c>
      <c r="I109" s="371">
        <v>3901247.1928159595</v>
      </c>
      <c r="J109" s="53">
        <f t="shared" si="44"/>
        <v>0</v>
      </c>
      <c r="K109" s="53"/>
      <c r="L109" s="373">
        <f t="shared" si="48"/>
        <v>3901247.1928159595</v>
      </c>
      <c r="M109" s="53">
        <f t="shared" si="49"/>
        <v>0</v>
      </c>
      <c r="N109" s="373">
        <f t="shared" si="50"/>
        <v>3901247.1928159595</v>
      </c>
      <c r="O109" s="53">
        <f t="shared" si="51"/>
        <v>0</v>
      </c>
      <c r="P109" s="53">
        <f t="shared" si="52"/>
        <v>0</v>
      </c>
      <c r="Q109" s="1"/>
      <c r="R109" s="1"/>
      <c r="S109" s="1"/>
      <c r="T109" s="1"/>
      <c r="U109" s="1"/>
    </row>
    <row r="110" spans="1:21" ht="12.5">
      <c r="B110" t="str">
        <f t="shared" si="38"/>
        <v>IU</v>
      </c>
      <c r="C110" s="49">
        <f>IF(D94="","-",+C109+1)</f>
        <v>2023</v>
      </c>
      <c r="D110" s="368">
        <v>21269175.046998885</v>
      </c>
      <c r="E110" s="370">
        <v>1521801.894736842</v>
      </c>
      <c r="F110" s="372">
        <v>19747373.152262043</v>
      </c>
      <c r="G110" s="372">
        <v>20508274.099630464</v>
      </c>
      <c r="H110" s="370">
        <v>3770209.3026599083</v>
      </c>
      <c r="I110" s="371">
        <v>3770209.3026599083</v>
      </c>
      <c r="J110" s="53">
        <f t="shared" si="44"/>
        <v>0</v>
      </c>
      <c r="K110" s="53"/>
      <c r="L110" s="373">
        <f t="shared" si="48"/>
        <v>3770209.3026599083</v>
      </c>
      <c r="M110" s="53">
        <f t="shared" si="49"/>
        <v>0</v>
      </c>
      <c r="N110" s="373">
        <f t="shared" si="50"/>
        <v>3770209.3026599083</v>
      </c>
      <c r="O110" s="53">
        <f t="shared" si="51"/>
        <v>0</v>
      </c>
      <c r="P110" s="53">
        <f t="shared" si="52"/>
        <v>0</v>
      </c>
      <c r="Q110" s="1"/>
      <c r="R110" s="1"/>
      <c r="S110" s="1"/>
      <c r="T110" s="1"/>
      <c r="U110" s="1"/>
    </row>
    <row r="111" spans="1:21" ht="12.5">
      <c r="B111" t="str">
        <f t="shared" si="38"/>
        <v/>
      </c>
      <c r="C111" s="49">
        <f>IF(D94="","-",+C110+1)</f>
        <v>2024</v>
      </c>
      <c r="D111" s="368">
        <v>19747373.152262043</v>
      </c>
      <c r="E111" s="370">
        <v>1700837.4117647058</v>
      </c>
      <c r="F111" s="372">
        <v>18046535.740497336</v>
      </c>
      <c r="G111" s="372">
        <v>18896954.446379691</v>
      </c>
      <c r="H111" s="370">
        <v>3793206.5697790496</v>
      </c>
      <c r="I111" s="371">
        <v>3793206.5697790496</v>
      </c>
      <c r="J111" s="53">
        <f t="shared" si="44"/>
        <v>0</v>
      </c>
      <c r="K111" s="53"/>
      <c r="L111" s="373">
        <f t="shared" si="48"/>
        <v>3793206.5697790496</v>
      </c>
      <c r="M111" s="53">
        <f t="shared" si="49"/>
        <v>0</v>
      </c>
      <c r="N111" s="373">
        <f t="shared" si="50"/>
        <v>3793206.5697790496</v>
      </c>
      <c r="O111" s="53">
        <f t="shared" si="51"/>
        <v>0</v>
      </c>
      <c r="P111" s="53">
        <f t="shared" si="52"/>
        <v>0</v>
      </c>
      <c r="Q111" s="1"/>
      <c r="R111" s="1"/>
      <c r="S111" s="1"/>
      <c r="T111" s="1"/>
      <c r="U111" s="1"/>
    </row>
    <row r="112" spans="1:21" ht="12.5">
      <c r="B112" t="str">
        <f t="shared" si="38"/>
        <v/>
      </c>
      <c r="C112" s="49">
        <f>IF(D94="","-",+C111+1)</f>
        <v>2025</v>
      </c>
      <c r="D112" s="11">
        <f>IF(F111+SUM(E$100:E111)=D$93,F111,D$93-SUM(E$100:E111))</f>
        <v>18046535.740497336</v>
      </c>
      <c r="E112" s="374">
        <f>IF(+J97&lt;F111,J97,D112)</f>
        <v>1700837.4117647058</v>
      </c>
      <c r="F112" s="54">
        <f t="shared" ref="F112:F132" si="53">+D112-E112</f>
        <v>16345698.32873263</v>
      </c>
      <c r="G112" s="54">
        <f t="shared" ref="G112:G131" si="54">+(F112+D112)/2</f>
        <v>17196117.034614984</v>
      </c>
      <c r="H112" s="385">
        <f t="shared" ref="H112:H131" si="55">+J$95*G112+E112</f>
        <v>3604880.9984140191</v>
      </c>
      <c r="I112" s="404">
        <f t="shared" ref="I112:I131" si="56">+J$96*G112+E112</f>
        <v>3604880.9984140191</v>
      </c>
      <c r="J112" s="53">
        <f t="shared" si="44"/>
        <v>0</v>
      </c>
      <c r="K112" s="53"/>
      <c r="L112" s="112"/>
      <c r="M112" s="53">
        <f t="shared" ref="M112:M131" si="57">IF(L112&lt;&gt;0,+H112-L112,0)</f>
        <v>0</v>
      </c>
      <c r="N112" s="112"/>
      <c r="O112" s="53">
        <f t="shared" si="42"/>
        <v>0</v>
      </c>
      <c r="P112" s="53">
        <f t="shared" si="43"/>
        <v>0</v>
      </c>
      <c r="Q112" s="1"/>
      <c r="R112" s="1"/>
      <c r="S112" s="1"/>
      <c r="T112" s="1"/>
      <c r="U112" s="1"/>
    </row>
    <row r="113" spans="2:21" ht="12.5">
      <c r="B113" t="str">
        <f t="shared" si="38"/>
        <v/>
      </c>
      <c r="C113" s="49">
        <f>IF(D94="","-",+C112+1)</f>
        <v>2026</v>
      </c>
      <c r="D113" s="11">
        <f>IF(F112+SUM(E$100:E112)=D$93,F112,D$93-SUM(E$100:E112))</f>
        <v>16345698.32873263</v>
      </c>
      <c r="E113" s="374">
        <f>IF(+J97&lt;F112,J97,D113)</f>
        <v>1700837.4117647058</v>
      </c>
      <c r="F113" s="54">
        <f t="shared" si="53"/>
        <v>14644860.916967925</v>
      </c>
      <c r="G113" s="54">
        <f t="shared" si="54"/>
        <v>15495279.622850277</v>
      </c>
      <c r="H113" s="385">
        <f t="shared" si="55"/>
        <v>3416555.4270489877</v>
      </c>
      <c r="I113" s="404">
        <f t="shared" si="56"/>
        <v>3416555.4270489877</v>
      </c>
      <c r="J113" s="53">
        <f t="shared" si="44"/>
        <v>0</v>
      </c>
      <c r="K113" s="53"/>
      <c r="L113" s="112"/>
      <c r="M113" s="53">
        <f t="shared" si="57"/>
        <v>0</v>
      </c>
      <c r="N113" s="112"/>
      <c r="O113" s="53">
        <f t="shared" si="42"/>
        <v>0</v>
      </c>
      <c r="P113" s="53">
        <f t="shared" si="43"/>
        <v>0</v>
      </c>
      <c r="Q113" s="1"/>
      <c r="R113" s="1"/>
      <c r="S113" s="1"/>
      <c r="T113" s="1"/>
      <c r="U113" s="1"/>
    </row>
    <row r="114" spans="2:21" ht="12.5">
      <c r="B114" t="str">
        <f t="shared" si="38"/>
        <v/>
      </c>
      <c r="C114" s="49">
        <f>IF(D94="","-",+C113+1)</f>
        <v>2027</v>
      </c>
      <c r="D114" s="11">
        <f>IF(F113+SUM(E$100:E113)=D$93,F113,D$93-SUM(E$100:E113))</f>
        <v>14644860.916967925</v>
      </c>
      <c r="E114" s="374">
        <f>IF(+J97&lt;F113,J97,D114)</f>
        <v>1700837.4117647058</v>
      </c>
      <c r="F114" s="54">
        <f t="shared" si="53"/>
        <v>12944023.505203219</v>
      </c>
      <c r="G114" s="54">
        <f t="shared" si="54"/>
        <v>13794442.211085573</v>
      </c>
      <c r="H114" s="385">
        <f t="shared" si="55"/>
        <v>3228229.8556839572</v>
      </c>
      <c r="I114" s="404">
        <f t="shared" si="56"/>
        <v>3228229.8556839572</v>
      </c>
      <c r="J114" s="53">
        <f t="shared" si="44"/>
        <v>0</v>
      </c>
      <c r="K114" s="53"/>
      <c r="L114" s="112"/>
      <c r="M114" s="53">
        <f t="shared" si="57"/>
        <v>0</v>
      </c>
      <c r="N114" s="112"/>
      <c r="O114" s="53">
        <f t="shared" si="42"/>
        <v>0</v>
      </c>
      <c r="P114" s="53">
        <f t="shared" si="43"/>
        <v>0</v>
      </c>
      <c r="Q114" s="1"/>
      <c r="R114" s="1"/>
      <c r="S114" s="1"/>
      <c r="T114" s="1"/>
      <c r="U114" s="1"/>
    </row>
    <row r="115" spans="2:21" ht="12.5">
      <c r="B115" t="str">
        <f t="shared" si="38"/>
        <v/>
      </c>
      <c r="C115" s="49">
        <f>IF(D94="","-",+C114+1)</f>
        <v>2028</v>
      </c>
      <c r="D115" s="11">
        <f>IF(F114+SUM(E$100:E114)=D$93,F114,D$93-SUM(E$100:E114))</f>
        <v>12944023.505203219</v>
      </c>
      <c r="E115" s="374">
        <f>IF(+J97&lt;F114,J97,D115)</f>
        <v>1700837.4117647058</v>
      </c>
      <c r="F115" s="54">
        <f t="shared" si="53"/>
        <v>11243186.093438514</v>
      </c>
      <c r="G115" s="54">
        <f t="shared" si="54"/>
        <v>12093604.799320865</v>
      </c>
      <c r="H115" s="385">
        <f t="shared" si="55"/>
        <v>3039904.2843189267</v>
      </c>
      <c r="I115" s="404">
        <f t="shared" si="56"/>
        <v>3039904.2843189267</v>
      </c>
      <c r="J115" s="53">
        <f t="shared" si="44"/>
        <v>0</v>
      </c>
      <c r="K115" s="53"/>
      <c r="L115" s="112"/>
      <c r="M115" s="53">
        <f t="shared" si="57"/>
        <v>0</v>
      </c>
      <c r="N115" s="112"/>
      <c r="O115" s="53">
        <f t="shared" si="42"/>
        <v>0</v>
      </c>
      <c r="P115" s="53">
        <f t="shared" si="43"/>
        <v>0</v>
      </c>
      <c r="Q115" s="1"/>
      <c r="R115" s="1"/>
      <c r="S115" s="1"/>
      <c r="T115" s="1"/>
      <c r="U115" s="1"/>
    </row>
    <row r="116" spans="2:21" ht="12.5">
      <c r="B116" t="str">
        <f t="shared" si="38"/>
        <v/>
      </c>
      <c r="C116" s="49">
        <f>IF(D94="","-",+C115+1)</f>
        <v>2029</v>
      </c>
      <c r="D116" s="11">
        <f>IF(F115+SUM(E$100:E115)=D$93,F115,D$93-SUM(E$100:E115))</f>
        <v>11243186.093438514</v>
      </c>
      <c r="E116" s="374">
        <f>IF(+J97&lt;F115,J97,D116)</f>
        <v>1700837.4117647058</v>
      </c>
      <c r="F116" s="54">
        <f t="shared" si="53"/>
        <v>9542348.681673808</v>
      </c>
      <c r="G116" s="54">
        <f t="shared" si="54"/>
        <v>10392767.387556162</v>
      </c>
      <c r="H116" s="385">
        <f t="shared" si="55"/>
        <v>2851578.7129538963</v>
      </c>
      <c r="I116" s="404">
        <f t="shared" si="56"/>
        <v>2851578.7129538963</v>
      </c>
      <c r="J116" s="53">
        <f t="shared" si="44"/>
        <v>0</v>
      </c>
      <c r="K116" s="53"/>
      <c r="L116" s="112"/>
      <c r="M116" s="53">
        <f t="shared" si="57"/>
        <v>0</v>
      </c>
      <c r="N116" s="112"/>
      <c r="O116" s="53">
        <f t="shared" si="42"/>
        <v>0</v>
      </c>
      <c r="P116" s="53">
        <f t="shared" si="43"/>
        <v>0</v>
      </c>
      <c r="Q116" s="1"/>
      <c r="R116" s="1"/>
      <c r="S116" s="1"/>
      <c r="T116" s="1"/>
      <c r="U116" s="1"/>
    </row>
    <row r="117" spans="2:21" ht="12.5">
      <c r="B117" t="str">
        <f t="shared" si="38"/>
        <v/>
      </c>
      <c r="C117" s="49">
        <f>IF(D94="","-",+C116+1)</f>
        <v>2030</v>
      </c>
      <c r="D117" s="11">
        <f>IF(F116+SUM(E$100:E116)=D$93,F116,D$93-SUM(E$100:E116))</f>
        <v>9542348.681673808</v>
      </c>
      <c r="E117" s="374">
        <f>IF(+J97&lt;F116,J97,D117)</f>
        <v>1700837.4117647058</v>
      </c>
      <c r="F117" s="54">
        <f t="shared" si="53"/>
        <v>7841511.2699091025</v>
      </c>
      <c r="G117" s="54">
        <f t="shared" si="54"/>
        <v>8691929.9757914543</v>
      </c>
      <c r="H117" s="385">
        <f t="shared" si="55"/>
        <v>2663253.1415888648</v>
      </c>
      <c r="I117" s="404">
        <f t="shared" si="56"/>
        <v>2663253.1415888648</v>
      </c>
      <c r="J117" s="53">
        <f t="shared" si="44"/>
        <v>0</v>
      </c>
      <c r="K117" s="53"/>
      <c r="L117" s="112"/>
      <c r="M117" s="53">
        <f t="shared" si="57"/>
        <v>0</v>
      </c>
      <c r="N117" s="112"/>
      <c r="O117" s="53">
        <f t="shared" si="42"/>
        <v>0</v>
      </c>
      <c r="P117" s="53">
        <f t="shared" si="43"/>
        <v>0</v>
      </c>
      <c r="Q117" s="1"/>
      <c r="R117" s="1"/>
      <c r="S117" s="1"/>
      <c r="T117" s="1"/>
      <c r="U117" s="1"/>
    </row>
    <row r="118" spans="2:21" ht="12.5">
      <c r="B118" t="str">
        <f t="shared" si="38"/>
        <v/>
      </c>
      <c r="C118" s="49">
        <f>IF(D94="","-",+C117+1)</f>
        <v>2031</v>
      </c>
      <c r="D118" s="11">
        <f>IF(F117+SUM(E$100:E117)=D$93,F117,D$93-SUM(E$100:E117))</f>
        <v>7841511.2699091025</v>
      </c>
      <c r="E118" s="374">
        <f>IF(+J97&lt;F117,J97,D118)</f>
        <v>1700837.4117647058</v>
      </c>
      <c r="F118" s="54">
        <f t="shared" si="53"/>
        <v>6140673.8581443969</v>
      </c>
      <c r="G118" s="54">
        <f t="shared" si="54"/>
        <v>6991092.5640267497</v>
      </c>
      <c r="H118" s="385">
        <f t="shared" si="55"/>
        <v>2474927.5702238344</v>
      </c>
      <c r="I118" s="404">
        <f t="shared" si="56"/>
        <v>2474927.5702238344</v>
      </c>
      <c r="J118" s="53">
        <f t="shared" si="44"/>
        <v>0</v>
      </c>
      <c r="K118" s="53"/>
      <c r="L118" s="112"/>
      <c r="M118" s="53">
        <f t="shared" si="57"/>
        <v>0</v>
      </c>
      <c r="N118" s="112"/>
      <c r="O118" s="53">
        <f t="shared" si="42"/>
        <v>0</v>
      </c>
      <c r="P118" s="53">
        <f t="shared" si="43"/>
        <v>0</v>
      </c>
      <c r="Q118" s="1"/>
      <c r="R118" s="1"/>
      <c r="S118" s="1"/>
      <c r="T118" s="1"/>
      <c r="U118" s="1"/>
    </row>
    <row r="119" spans="2:21" ht="12.5">
      <c r="B119" t="str">
        <f t="shared" si="38"/>
        <v/>
      </c>
      <c r="C119" s="49">
        <f>IF(D94="","-",+C118+1)</f>
        <v>2032</v>
      </c>
      <c r="D119" s="11">
        <f>IF(F118+SUM(E$100:E118)=D$93,F118,D$93-SUM(E$100:E118))</f>
        <v>6140673.8581443969</v>
      </c>
      <c r="E119" s="374">
        <f>IF(+J97&lt;F118,J97,D119)</f>
        <v>1700837.4117647058</v>
      </c>
      <c r="F119" s="54">
        <f t="shared" si="53"/>
        <v>4439836.4463796914</v>
      </c>
      <c r="G119" s="54">
        <f t="shared" si="54"/>
        <v>5290255.1522620441</v>
      </c>
      <c r="H119" s="385">
        <f t="shared" si="55"/>
        <v>2286601.9988588039</v>
      </c>
      <c r="I119" s="404">
        <f t="shared" si="56"/>
        <v>2286601.9988588039</v>
      </c>
      <c r="J119" s="53">
        <f t="shared" si="44"/>
        <v>0</v>
      </c>
      <c r="K119" s="53"/>
      <c r="L119" s="112"/>
      <c r="M119" s="53">
        <f t="shared" si="57"/>
        <v>0</v>
      </c>
      <c r="N119" s="112"/>
      <c r="O119" s="53">
        <f t="shared" si="42"/>
        <v>0</v>
      </c>
      <c r="P119" s="53">
        <f t="shared" si="43"/>
        <v>0</v>
      </c>
      <c r="Q119" s="1"/>
      <c r="R119" s="1"/>
      <c r="S119" s="1"/>
      <c r="T119" s="1"/>
      <c r="U119" s="1"/>
    </row>
    <row r="120" spans="2:21" ht="12.5">
      <c r="B120" t="str">
        <f t="shared" si="38"/>
        <v/>
      </c>
      <c r="C120" s="49">
        <f>IF(D94="","-",+C119+1)</f>
        <v>2033</v>
      </c>
      <c r="D120" s="11">
        <f>IF(F119+SUM(E$100:E119)=D$93,F119,D$93-SUM(E$100:E119))</f>
        <v>4439836.4463796914</v>
      </c>
      <c r="E120" s="374">
        <f>IF(+J97&lt;F119,J97,D120)</f>
        <v>1700837.4117647058</v>
      </c>
      <c r="F120" s="54">
        <f t="shared" si="53"/>
        <v>2738999.0346149858</v>
      </c>
      <c r="G120" s="54">
        <f t="shared" si="54"/>
        <v>3589417.7404973386</v>
      </c>
      <c r="H120" s="385">
        <f t="shared" si="55"/>
        <v>2098276.4274937729</v>
      </c>
      <c r="I120" s="404">
        <f t="shared" si="56"/>
        <v>2098276.4274937729</v>
      </c>
      <c r="J120" s="53">
        <f t="shared" si="44"/>
        <v>0</v>
      </c>
      <c r="K120" s="53"/>
      <c r="L120" s="112"/>
      <c r="M120" s="53">
        <f t="shared" si="57"/>
        <v>0</v>
      </c>
      <c r="N120" s="112"/>
      <c r="O120" s="53">
        <f t="shared" si="42"/>
        <v>0</v>
      </c>
      <c r="P120" s="53">
        <f t="shared" si="43"/>
        <v>0</v>
      </c>
      <c r="Q120" s="1"/>
      <c r="R120" s="1"/>
      <c r="S120" s="1"/>
      <c r="T120" s="1"/>
      <c r="U120" s="1"/>
    </row>
    <row r="121" spans="2:21" ht="12.5">
      <c r="B121" t="str">
        <f t="shared" si="38"/>
        <v/>
      </c>
      <c r="C121" s="49">
        <f>IF(D94="","-",+C120+1)</f>
        <v>2034</v>
      </c>
      <c r="D121" s="11">
        <f>IF(F120+SUM(E$100:E120)=D$93,F120,D$93-SUM(E$100:E120))</f>
        <v>2738999.0346149858</v>
      </c>
      <c r="E121" s="374">
        <f>IF(+J97&lt;F120,J97,D121)</f>
        <v>1700837.4117647058</v>
      </c>
      <c r="F121" s="54">
        <f t="shared" si="53"/>
        <v>1038161.62285028</v>
      </c>
      <c r="G121" s="54">
        <f t="shared" si="54"/>
        <v>1888580.328732633</v>
      </c>
      <c r="H121" s="385">
        <f t="shared" si="55"/>
        <v>1909950.8561287422</v>
      </c>
      <c r="I121" s="404">
        <f t="shared" si="56"/>
        <v>1909950.8561287422</v>
      </c>
      <c r="J121" s="53">
        <f t="shared" si="44"/>
        <v>0</v>
      </c>
      <c r="K121" s="53"/>
      <c r="L121" s="112"/>
      <c r="M121" s="53">
        <f t="shared" si="57"/>
        <v>0</v>
      </c>
      <c r="N121" s="112"/>
      <c r="O121" s="53">
        <f t="shared" si="42"/>
        <v>0</v>
      </c>
      <c r="P121" s="53">
        <f t="shared" si="43"/>
        <v>0</v>
      </c>
      <c r="Q121" s="1"/>
      <c r="R121" s="1"/>
      <c r="S121" s="1"/>
      <c r="T121" s="1"/>
      <c r="U121" s="1"/>
    </row>
    <row r="122" spans="2:21" ht="12.5">
      <c r="B122" t="str">
        <f t="shared" si="38"/>
        <v/>
      </c>
      <c r="C122" s="49">
        <f>IF(D94="","-",+C121+1)</f>
        <v>2035</v>
      </c>
      <c r="D122" s="11">
        <f>IF(F121+SUM(E$100:E121)=D$93,F121,D$93-SUM(E$100:E121))</f>
        <v>1038161.62285028</v>
      </c>
      <c r="E122" s="374">
        <f>IF(+J97&lt;F121,J97,D122)</f>
        <v>1038161.62285028</v>
      </c>
      <c r="F122" s="54">
        <f t="shared" si="53"/>
        <v>0</v>
      </c>
      <c r="G122" s="54">
        <f t="shared" si="54"/>
        <v>519080.81142514001</v>
      </c>
      <c r="H122" s="385">
        <f t="shared" si="55"/>
        <v>1095636.9521910406</v>
      </c>
      <c r="I122" s="404">
        <f t="shared" si="56"/>
        <v>1095636.9521910406</v>
      </c>
      <c r="J122" s="53">
        <f t="shared" si="44"/>
        <v>0</v>
      </c>
      <c r="K122" s="53"/>
      <c r="L122" s="112"/>
      <c r="M122" s="53">
        <f t="shared" si="57"/>
        <v>0</v>
      </c>
      <c r="N122" s="112"/>
      <c r="O122" s="53">
        <f t="shared" si="42"/>
        <v>0</v>
      </c>
      <c r="P122" s="53">
        <f t="shared" si="43"/>
        <v>0</v>
      </c>
      <c r="Q122" s="1"/>
      <c r="R122" s="1"/>
      <c r="S122" s="1"/>
      <c r="T122" s="1"/>
      <c r="U122" s="1"/>
    </row>
    <row r="123" spans="2:21" ht="12.5">
      <c r="B123" t="str">
        <f t="shared" si="38"/>
        <v/>
      </c>
      <c r="C123" s="49">
        <f>IF(D94="","-",+C122+1)</f>
        <v>2036</v>
      </c>
      <c r="D123" s="11">
        <f>IF(F122+SUM(E$100:E122)=D$93,F122,D$93-SUM(E$100:E122))</f>
        <v>0</v>
      </c>
      <c r="E123" s="374">
        <f>IF(+J97&lt;F122,J97,D123)</f>
        <v>0</v>
      </c>
      <c r="F123" s="54">
        <f t="shared" si="53"/>
        <v>0</v>
      </c>
      <c r="G123" s="54">
        <f t="shared" si="54"/>
        <v>0</v>
      </c>
      <c r="H123" s="385">
        <f t="shared" si="55"/>
        <v>0</v>
      </c>
      <c r="I123" s="404">
        <f t="shared" si="56"/>
        <v>0</v>
      </c>
      <c r="J123" s="53">
        <f t="shared" si="44"/>
        <v>0</v>
      </c>
      <c r="K123" s="53"/>
      <c r="L123" s="112"/>
      <c r="M123" s="53">
        <f t="shared" si="57"/>
        <v>0</v>
      </c>
      <c r="N123" s="112"/>
      <c r="O123" s="53">
        <f t="shared" si="42"/>
        <v>0</v>
      </c>
      <c r="P123" s="53">
        <f t="shared" si="43"/>
        <v>0</v>
      </c>
      <c r="Q123" s="1"/>
      <c r="R123" s="1"/>
      <c r="S123" s="1"/>
      <c r="T123" s="1"/>
      <c r="U123" s="1"/>
    </row>
    <row r="124" spans="2:21" ht="12.5">
      <c r="B124" t="str">
        <f t="shared" si="38"/>
        <v/>
      </c>
      <c r="C124" s="49">
        <f>IF(D94="","-",+C123+1)</f>
        <v>2037</v>
      </c>
      <c r="D124" s="11">
        <f>IF(F123+SUM(E$100:E123)=D$93,F123,D$93-SUM(E$100:E123))</f>
        <v>0</v>
      </c>
      <c r="E124" s="374">
        <f>IF(+J97&lt;F123,J97,D124)</f>
        <v>0</v>
      </c>
      <c r="F124" s="54">
        <f t="shared" si="53"/>
        <v>0</v>
      </c>
      <c r="G124" s="54">
        <f t="shared" si="54"/>
        <v>0</v>
      </c>
      <c r="H124" s="385">
        <f t="shared" si="55"/>
        <v>0</v>
      </c>
      <c r="I124" s="404">
        <f t="shared" si="56"/>
        <v>0</v>
      </c>
      <c r="J124" s="53">
        <f t="shared" si="44"/>
        <v>0</v>
      </c>
      <c r="K124" s="53"/>
      <c r="L124" s="112"/>
      <c r="M124" s="53">
        <f t="shared" si="57"/>
        <v>0</v>
      </c>
      <c r="N124" s="112"/>
      <c r="O124" s="53">
        <f t="shared" si="42"/>
        <v>0</v>
      </c>
      <c r="P124" s="53">
        <f t="shared" si="43"/>
        <v>0</v>
      </c>
      <c r="Q124" s="1"/>
      <c r="R124" s="1"/>
      <c r="S124" s="1"/>
      <c r="T124" s="1"/>
      <c r="U124" s="1"/>
    </row>
    <row r="125" spans="2:21" ht="12.5">
      <c r="B125" t="str">
        <f t="shared" si="38"/>
        <v/>
      </c>
      <c r="C125" s="49">
        <f>IF(D94="","-",+C124+1)</f>
        <v>2038</v>
      </c>
      <c r="D125" s="11">
        <f>IF(F124+SUM(E$100:E124)=D$93,F124,D$93-SUM(E$100:E124))</f>
        <v>0</v>
      </c>
      <c r="E125" s="374">
        <f>IF(+J97&lt;F124,J97,D125)</f>
        <v>0</v>
      </c>
      <c r="F125" s="54">
        <f t="shared" si="53"/>
        <v>0</v>
      </c>
      <c r="G125" s="54">
        <f t="shared" si="54"/>
        <v>0</v>
      </c>
      <c r="H125" s="385">
        <f t="shared" si="55"/>
        <v>0</v>
      </c>
      <c r="I125" s="404">
        <f t="shared" si="56"/>
        <v>0</v>
      </c>
      <c r="J125" s="53">
        <f t="shared" si="44"/>
        <v>0</v>
      </c>
      <c r="K125" s="53"/>
      <c r="L125" s="112"/>
      <c r="M125" s="53">
        <f t="shared" si="57"/>
        <v>0</v>
      </c>
      <c r="N125" s="112"/>
      <c r="O125" s="53">
        <f t="shared" si="42"/>
        <v>0</v>
      </c>
      <c r="P125" s="53">
        <f t="shared" si="43"/>
        <v>0</v>
      </c>
      <c r="Q125" s="1"/>
      <c r="R125" s="1"/>
      <c r="S125" s="1"/>
      <c r="T125" s="1"/>
      <c r="U125" s="1"/>
    </row>
    <row r="126" spans="2:21" ht="12.5">
      <c r="B126" t="str">
        <f t="shared" si="38"/>
        <v/>
      </c>
      <c r="C126" s="49">
        <f>IF(D94="","-",+C125+1)</f>
        <v>2039</v>
      </c>
      <c r="D126" s="11">
        <f>IF(F125+SUM(E$100:E125)=D$93,F125,D$93-SUM(E$100:E125))</f>
        <v>0</v>
      </c>
      <c r="E126" s="374">
        <f>IF(+J97&lt;F125,J97,D126)</f>
        <v>0</v>
      </c>
      <c r="F126" s="54">
        <f t="shared" si="53"/>
        <v>0</v>
      </c>
      <c r="G126" s="54">
        <f t="shared" si="54"/>
        <v>0</v>
      </c>
      <c r="H126" s="385">
        <f t="shared" si="55"/>
        <v>0</v>
      </c>
      <c r="I126" s="404">
        <f t="shared" si="56"/>
        <v>0</v>
      </c>
      <c r="J126" s="53">
        <f t="shared" si="44"/>
        <v>0</v>
      </c>
      <c r="K126" s="53"/>
      <c r="L126" s="112"/>
      <c r="M126" s="53">
        <f t="shared" si="57"/>
        <v>0</v>
      </c>
      <c r="N126" s="112"/>
      <c r="O126" s="53">
        <f t="shared" si="42"/>
        <v>0</v>
      </c>
      <c r="P126" s="53">
        <f t="shared" si="43"/>
        <v>0</v>
      </c>
      <c r="Q126" s="1"/>
      <c r="R126" s="1"/>
      <c r="S126" s="1"/>
      <c r="T126" s="1"/>
      <c r="U126" s="1"/>
    </row>
    <row r="127" spans="2:21" ht="12.5">
      <c r="B127" t="str">
        <f t="shared" si="38"/>
        <v/>
      </c>
      <c r="C127" s="49">
        <f>IF(D94="","-",+C126+1)</f>
        <v>2040</v>
      </c>
      <c r="D127" s="11">
        <f>IF(F126+SUM(E$100:E126)=D$93,F126,D$93-SUM(E$100:E126))</f>
        <v>0</v>
      </c>
      <c r="E127" s="374">
        <f>IF(+J97&lt;F126,J97,D127)</f>
        <v>0</v>
      </c>
      <c r="F127" s="54">
        <f t="shared" si="53"/>
        <v>0</v>
      </c>
      <c r="G127" s="54">
        <f t="shared" si="54"/>
        <v>0</v>
      </c>
      <c r="H127" s="385">
        <f t="shared" si="55"/>
        <v>0</v>
      </c>
      <c r="I127" s="404">
        <f t="shared" si="56"/>
        <v>0</v>
      </c>
      <c r="J127" s="53">
        <f t="shared" si="44"/>
        <v>0</v>
      </c>
      <c r="K127" s="53"/>
      <c r="L127" s="112"/>
      <c r="M127" s="53">
        <f t="shared" si="57"/>
        <v>0</v>
      </c>
      <c r="N127" s="112"/>
      <c r="O127" s="53">
        <f t="shared" si="42"/>
        <v>0</v>
      </c>
      <c r="P127" s="53">
        <f t="shared" si="43"/>
        <v>0</v>
      </c>
      <c r="Q127" s="1"/>
      <c r="R127" s="1"/>
      <c r="S127" s="1"/>
      <c r="T127" s="1"/>
      <c r="U127" s="1"/>
    </row>
    <row r="128" spans="2:21" ht="12.5">
      <c r="B128" t="str">
        <f t="shared" si="38"/>
        <v/>
      </c>
      <c r="C128" s="49">
        <f>IF(D94="","-",+C127+1)</f>
        <v>2041</v>
      </c>
      <c r="D128" s="11">
        <f>IF(F127+SUM(E$100:E127)=D$93,F127,D$93-SUM(E$100:E127))</f>
        <v>0</v>
      </c>
      <c r="E128" s="374">
        <f>IF(+J97&lt;F127,J97,D128)</f>
        <v>0</v>
      </c>
      <c r="F128" s="54">
        <f t="shared" si="53"/>
        <v>0</v>
      </c>
      <c r="G128" s="54">
        <f t="shared" si="54"/>
        <v>0</v>
      </c>
      <c r="H128" s="385">
        <f t="shared" si="55"/>
        <v>0</v>
      </c>
      <c r="I128" s="404">
        <f t="shared" si="56"/>
        <v>0</v>
      </c>
      <c r="J128" s="53">
        <f t="shared" si="44"/>
        <v>0</v>
      </c>
      <c r="K128" s="53"/>
      <c r="L128" s="112"/>
      <c r="M128" s="53">
        <f t="shared" si="57"/>
        <v>0</v>
      </c>
      <c r="N128" s="112"/>
      <c r="O128" s="53">
        <f t="shared" si="42"/>
        <v>0</v>
      </c>
      <c r="P128" s="53">
        <f t="shared" si="43"/>
        <v>0</v>
      </c>
      <c r="Q128" s="1"/>
      <c r="R128" s="1"/>
      <c r="S128" s="1"/>
      <c r="T128" s="1"/>
      <c r="U128" s="1"/>
    </row>
    <row r="129" spans="2:21" ht="12.5">
      <c r="B129" t="str">
        <f t="shared" si="38"/>
        <v/>
      </c>
      <c r="C129" s="49">
        <f>IF(D94="","-",+C128+1)</f>
        <v>2042</v>
      </c>
      <c r="D129" s="11">
        <f>IF(F128+SUM(E$100:E128)=D$93,F128,D$93-SUM(E$100:E128))</f>
        <v>0</v>
      </c>
      <c r="E129" s="374">
        <f>IF(+J97&lt;F128,J97,D129)</f>
        <v>0</v>
      </c>
      <c r="F129" s="54">
        <f t="shared" si="53"/>
        <v>0</v>
      </c>
      <c r="G129" s="54">
        <f t="shared" si="54"/>
        <v>0</v>
      </c>
      <c r="H129" s="385">
        <f t="shared" si="55"/>
        <v>0</v>
      </c>
      <c r="I129" s="404">
        <f t="shared" si="56"/>
        <v>0</v>
      </c>
      <c r="J129" s="53">
        <f t="shared" si="44"/>
        <v>0</v>
      </c>
      <c r="K129" s="53"/>
      <c r="L129" s="112"/>
      <c r="M129" s="53">
        <f t="shared" si="57"/>
        <v>0</v>
      </c>
      <c r="N129" s="112"/>
      <c r="O129" s="53">
        <f t="shared" si="42"/>
        <v>0</v>
      </c>
      <c r="P129" s="53">
        <f t="shared" si="43"/>
        <v>0</v>
      </c>
      <c r="Q129" s="1"/>
      <c r="R129" s="1"/>
      <c r="S129" s="1"/>
      <c r="T129" s="1"/>
      <c r="U129" s="1"/>
    </row>
    <row r="130" spans="2:21" ht="12.5">
      <c r="B130" t="str">
        <f t="shared" si="38"/>
        <v/>
      </c>
      <c r="C130" s="49">
        <f>IF(D94="","-",+C129+1)</f>
        <v>2043</v>
      </c>
      <c r="D130" s="11">
        <f>IF(F129+SUM(E$100:E129)=D$93,F129,D$93-SUM(E$100:E129))</f>
        <v>0</v>
      </c>
      <c r="E130" s="374">
        <f>IF(+J97&lt;F129,J97,D130)</f>
        <v>0</v>
      </c>
      <c r="F130" s="54">
        <f t="shared" si="53"/>
        <v>0</v>
      </c>
      <c r="G130" s="54">
        <f t="shared" si="54"/>
        <v>0</v>
      </c>
      <c r="H130" s="385">
        <f t="shared" si="55"/>
        <v>0</v>
      </c>
      <c r="I130" s="404">
        <f t="shared" si="56"/>
        <v>0</v>
      </c>
      <c r="J130" s="53">
        <f t="shared" si="44"/>
        <v>0</v>
      </c>
      <c r="K130" s="53"/>
      <c r="L130" s="112"/>
      <c r="M130" s="53">
        <f t="shared" si="57"/>
        <v>0</v>
      </c>
      <c r="N130" s="112"/>
      <c r="O130" s="53">
        <f t="shared" si="42"/>
        <v>0</v>
      </c>
      <c r="P130" s="53">
        <f t="shared" si="43"/>
        <v>0</v>
      </c>
      <c r="Q130" s="1"/>
      <c r="R130" s="1"/>
      <c r="S130" s="1"/>
      <c r="T130" s="1"/>
      <c r="U130" s="1"/>
    </row>
    <row r="131" spans="2:21" ht="12.5">
      <c r="B131" t="str">
        <f t="shared" si="38"/>
        <v/>
      </c>
      <c r="C131" s="49">
        <f>IF(D94="","-",+C130+1)</f>
        <v>2044</v>
      </c>
      <c r="D131" s="11">
        <f>IF(F130+SUM(E$100:E130)=D$93,F130,D$93-SUM(E$100:E130))</f>
        <v>0</v>
      </c>
      <c r="E131" s="374">
        <f>IF(+J97&lt;F130,J97,D131)</f>
        <v>0</v>
      </c>
      <c r="F131" s="54">
        <f t="shared" si="53"/>
        <v>0</v>
      </c>
      <c r="G131" s="54">
        <f t="shared" si="54"/>
        <v>0</v>
      </c>
      <c r="H131" s="385">
        <f t="shared" si="55"/>
        <v>0</v>
      </c>
      <c r="I131" s="404">
        <f t="shared" si="56"/>
        <v>0</v>
      </c>
      <c r="J131" s="53">
        <f t="shared" si="44"/>
        <v>0</v>
      </c>
      <c r="K131" s="53"/>
      <c r="L131" s="112"/>
      <c r="M131" s="53">
        <f t="shared" si="57"/>
        <v>0</v>
      </c>
      <c r="N131" s="112"/>
      <c r="O131" s="53">
        <f t="shared" si="42"/>
        <v>0</v>
      </c>
      <c r="P131" s="53">
        <f t="shared" si="43"/>
        <v>0</v>
      </c>
      <c r="Q131" s="1"/>
      <c r="R131" s="1"/>
      <c r="S131" s="1"/>
      <c r="T131" s="1"/>
      <c r="U131" s="1"/>
    </row>
    <row r="132" spans="2:21" ht="12.5">
      <c r="B132" t="str">
        <f t="shared" ref="B132:B155" si="58">IF(D132=F131,"","IU")</f>
        <v/>
      </c>
      <c r="C132" s="49">
        <f>IF(D94="","-",+C131+1)</f>
        <v>2045</v>
      </c>
      <c r="D132" s="11">
        <f>IF(F131+SUM(E$100:E131)=D$93,F131,D$93-SUM(E$100:E131))</f>
        <v>0</v>
      </c>
      <c r="E132" s="374">
        <f>IF(+J97&lt;F131,J97,D132)</f>
        <v>0</v>
      </c>
      <c r="F132" s="54">
        <f t="shared" si="53"/>
        <v>0</v>
      </c>
      <c r="G132" s="54">
        <f t="shared" ref="G132:G155" si="59">+(F132+D132)/2</f>
        <v>0</v>
      </c>
      <c r="H132" s="385">
        <f t="shared" ref="H132:H155" si="60">+J$95*G132+E132</f>
        <v>0</v>
      </c>
      <c r="I132" s="404">
        <f t="shared" ref="I132:I155" si="61">+J$96*G132+E132</f>
        <v>0</v>
      </c>
      <c r="J132" s="53">
        <f t="shared" ref="J132:J155" si="62">+I132-H132</f>
        <v>0</v>
      </c>
      <c r="K132" s="53"/>
      <c r="L132" s="112"/>
      <c r="M132" s="53">
        <f t="shared" ref="M132:M155" si="63">IF(L132&lt;&gt;0,+H132-L132,0)</f>
        <v>0</v>
      </c>
      <c r="N132" s="112"/>
      <c r="O132" s="53">
        <f t="shared" ref="O132:O155" si="64">IF(N132&lt;&gt;0,+I132-N132,0)</f>
        <v>0</v>
      </c>
      <c r="P132" s="53">
        <f t="shared" ref="P132:P155" si="65">+O132-M132</f>
        <v>0</v>
      </c>
      <c r="Q132" s="1"/>
      <c r="R132" s="1"/>
      <c r="S132" s="1"/>
      <c r="T132" s="1"/>
      <c r="U132" s="1"/>
    </row>
    <row r="133" spans="2:21" ht="12.5">
      <c r="B133" t="str">
        <f t="shared" si="58"/>
        <v/>
      </c>
      <c r="C133" s="49">
        <f>IF(D94="","-",+C132+1)</f>
        <v>2046</v>
      </c>
      <c r="D133" s="11">
        <f>IF(F132+SUM(E$100:E132)=D$93,F132,D$93-SUM(E$100:E132))</f>
        <v>0</v>
      </c>
      <c r="E133" s="374">
        <f>IF(+J97&lt;F132,J97,D133)</f>
        <v>0</v>
      </c>
      <c r="F133" s="54">
        <f t="shared" ref="F133:F155" si="66">+D133-E133</f>
        <v>0</v>
      </c>
      <c r="G133" s="54">
        <f t="shared" si="59"/>
        <v>0</v>
      </c>
      <c r="H133" s="385">
        <f t="shared" si="60"/>
        <v>0</v>
      </c>
      <c r="I133" s="404">
        <f t="shared" si="61"/>
        <v>0</v>
      </c>
      <c r="J133" s="53">
        <f t="shared" si="62"/>
        <v>0</v>
      </c>
      <c r="K133" s="53"/>
      <c r="L133" s="112"/>
      <c r="M133" s="53">
        <f t="shared" si="63"/>
        <v>0</v>
      </c>
      <c r="N133" s="112"/>
      <c r="O133" s="53">
        <f t="shared" si="64"/>
        <v>0</v>
      </c>
      <c r="P133" s="53">
        <f t="shared" si="65"/>
        <v>0</v>
      </c>
      <c r="Q133" s="1"/>
      <c r="R133" s="1"/>
      <c r="S133" s="1"/>
      <c r="T133" s="1"/>
      <c r="U133" s="1"/>
    </row>
    <row r="134" spans="2:21" ht="12.5">
      <c r="B134" t="str">
        <f t="shared" si="58"/>
        <v/>
      </c>
      <c r="C134" s="49">
        <f>IF(D94="","-",+C133+1)</f>
        <v>2047</v>
      </c>
      <c r="D134" s="11">
        <f>IF(F133+SUM(E$100:E133)=D$93,F133,D$93-SUM(E$100:E133))</f>
        <v>0</v>
      </c>
      <c r="E134" s="374">
        <f>IF(+J97&lt;F133,J97,D134)</f>
        <v>0</v>
      </c>
      <c r="F134" s="54">
        <f t="shared" si="66"/>
        <v>0</v>
      </c>
      <c r="G134" s="54">
        <f t="shared" si="59"/>
        <v>0</v>
      </c>
      <c r="H134" s="385">
        <f t="shared" si="60"/>
        <v>0</v>
      </c>
      <c r="I134" s="404">
        <f t="shared" si="61"/>
        <v>0</v>
      </c>
      <c r="J134" s="53">
        <f t="shared" si="62"/>
        <v>0</v>
      </c>
      <c r="K134" s="53"/>
      <c r="L134" s="112"/>
      <c r="M134" s="53">
        <f t="shared" si="63"/>
        <v>0</v>
      </c>
      <c r="N134" s="112"/>
      <c r="O134" s="53">
        <f t="shared" si="64"/>
        <v>0</v>
      </c>
      <c r="P134" s="53">
        <f t="shared" si="65"/>
        <v>0</v>
      </c>
      <c r="Q134" s="1"/>
      <c r="R134" s="1"/>
      <c r="S134" s="1"/>
      <c r="T134" s="1"/>
      <c r="U134" s="1"/>
    </row>
    <row r="135" spans="2:21" ht="12.5">
      <c r="B135" t="str">
        <f t="shared" si="58"/>
        <v/>
      </c>
      <c r="C135" s="49">
        <f>IF(D94="","-",+C134+1)</f>
        <v>2048</v>
      </c>
      <c r="D135" s="11">
        <f>IF(F134+SUM(E$100:E134)=D$93,F134,D$93-SUM(E$100:E134))</f>
        <v>0</v>
      </c>
      <c r="E135" s="374">
        <f>IF(+J97&lt;F134,J97,D135)</f>
        <v>0</v>
      </c>
      <c r="F135" s="54">
        <f t="shared" si="66"/>
        <v>0</v>
      </c>
      <c r="G135" s="54">
        <f t="shared" si="59"/>
        <v>0</v>
      </c>
      <c r="H135" s="385">
        <f t="shared" si="60"/>
        <v>0</v>
      </c>
      <c r="I135" s="404">
        <f t="shared" si="61"/>
        <v>0</v>
      </c>
      <c r="J135" s="53">
        <f t="shared" si="62"/>
        <v>0</v>
      </c>
      <c r="K135" s="53"/>
      <c r="L135" s="112"/>
      <c r="M135" s="53">
        <f t="shared" si="63"/>
        <v>0</v>
      </c>
      <c r="N135" s="112"/>
      <c r="O135" s="53">
        <f t="shared" si="64"/>
        <v>0</v>
      </c>
      <c r="P135" s="53">
        <f t="shared" si="65"/>
        <v>0</v>
      </c>
      <c r="Q135" s="1"/>
      <c r="R135" s="1"/>
      <c r="S135" s="1"/>
      <c r="T135" s="1"/>
      <c r="U135" s="1"/>
    </row>
    <row r="136" spans="2:21" ht="12.5">
      <c r="B136" t="str">
        <f t="shared" si="58"/>
        <v/>
      </c>
      <c r="C136" s="49">
        <f>IF(D94="","-",+C135+1)</f>
        <v>2049</v>
      </c>
      <c r="D136" s="11">
        <f>IF(F135+SUM(E$100:E135)=D$93,F135,D$93-SUM(E$100:E135))</f>
        <v>0</v>
      </c>
      <c r="E136" s="374">
        <f>IF(+J97&lt;F135,J97,D136)</f>
        <v>0</v>
      </c>
      <c r="F136" s="54">
        <f t="shared" si="66"/>
        <v>0</v>
      </c>
      <c r="G136" s="54">
        <f t="shared" si="59"/>
        <v>0</v>
      </c>
      <c r="H136" s="385">
        <f t="shared" si="60"/>
        <v>0</v>
      </c>
      <c r="I136" s="404">
        <f t="shared" si="61"/>
        <v>0</v>
      </c>
      <c r="J136" s="53">
        <f t="shared" si="62"/>
        <v>0</v>
      </c>
      <c r="K136" s="53"/>
      <c r="L136" s="112"/>
      <c r="M136" s="53">
        <f t="shared" si="63"/>
        <v>0</v>
      </c>
      <c r="N136" s="112"/>
      <c r="O136" s="53">
        <f t="shared" si="64"/>
        <v>0</v>
      </c>
      <c r="P136" s="53">
        <f t="shared" si="65"/>
        <v>0</v>
      </c>
      <c r="Q136" s="1"/>
      <c r="R136" s="1"/>
      <c r="S136" s="1"/>
      <c r="T136" s="1"/>
      <c r="U136" s="1"/>
    </row>
    <row r="137" spans="2:21" ht="12.5">
      <c r="B137" t="str">
        <f t="shared" si="58"/>
        <v/>
      </c>
      <c r="C137" s="49">
        <f>IF(D94="","-",+C136+1)</f>
        <v>2050</v>
      </c>
      <c r="D137" s="11">
        <f>IF(F136+SUM(E$100:E136)=D$93,F136,D$93-SUM(E$100:E136))</f>
        <v>0</v>
      </c>
      <c r="E137" s="374">
        <f>IF(+J97&lt;F136,J97,D137)</f>
        <v>0</v>
      </c>
      <c r="F137" s="54">
        <f t="shared" si="66"/>
        <v>0</v>
      </c>
      <c r="G137" s="54">
        <f t="shared" si="59"/>
        <v>0</v>
      </c>
      <c r="H137" s="385">
        <f t="shared" si="60"/>
        <v>0</v>
      </c>
      <c r="I137" s="404">
        <f t="shared" si="61"/>
        <v>0</v>
      </c>
      <c r="J137" s="53">
        <f t="shared" si="62"/>
        <v>0</v>
      </c>
      <c r="K137" s="53"/>
      <c r="L137" s="112"/>
      <c r="M137" s="53">
        <f t="shared" si="63"/>
        <v>0</v>
      </c>
      <c r="N137" s="112"/>
      <c r="O137" s="53">
        <f t="shared" si="64"/>
        <v>0</v>
      </c>
      <c r="P137" s="53">
        <f t="shared" si="65"/>
        <v>0</v>
      </c>
      <c r="Q137" s="1"/>
      <c r="R137" s="1"/>
      <c r="S137" s="1"/>
      <c r="T137" s="1"/>
      <c r="U137" s="1"/>
    </row>
    <row r="138" spans="2:21" ht="12.5">
      <c r="B138" t="str">
        <f t="shared" si="58"/>
        <v/>
      </c>
      <c r="C138" s="49">
        <f>IF(D94="","-",+C137+1)</f>
        <v>2051</v>
      </c>
      <c r="D138" s="11">
        <f>IF(F137+SUM(E$100:E137)=D$93,F137,D$93-SUM(E$100:E137))</f>
        <v>0</v>
      </c>
      <c r="E138" s="374">
        <f>IF(+J97&lt;F137,J97,D138)</f>
        <v>0</v>
      </c>
      <c r="F138" s="54">
        <f t="shared" si="66"/>
        <v>0</v>
      </c>
      <c r="G138" s="54">
        <f t="shared" si="59"/>
        <v>0</v>
      </c>
      <c r="H138" s="385">
        <f t="shared" si="60"/>
        <v>0</v>
      </c>
      <c r="I138" s="404">
        <f t="shared" si="61"/>
        <v>0</v>
      </c>
      <c r="J138" s="53">
        <f t="shared" si="62"/>
        <v>0</v>
      </c>
      <c r="K138" s="53"/>
      <c r="L138" s="112"/>
      <c r="M138" s="53">
        <f t="shared" si="63"/>
        <v>0</v>
      </c>
      <c r="N138" s="112"/>
      <c r="O138" s="53">
        <f t="shared" si="64"/>
        <v>0</v>
      </c>
      <c r="P138" s="53">
        <f t="shared" si="65"/>
        <v>0</v>
      </c>
      <c r="Q138" s="1"/>
      <c r="R138" s="1"/>
      <c r="S138" s="1"/>
      <c r="T138" s="1"/>
      <c r="U138" s="1"/>
    </row>
    <row r="139" spans="2:21" ht="12.5">
      <c r="B139" t="str">
        <f t="shared" si="58"/>
        <v/>
      </c>
      <c r="C139" s="49">
        <f>IF(D94="","-",+C138+1)</f>
        <v>2052</v>
      </c>
      <c r="D139" s="11">
        <f>IF(F138+SUM(E$100:E138)=D$93,F138,D$93-SUM(E$100:E138))</f>
        <v>0</v>
      </c>
      <c r="E139" s="374">
        <f>IF(+J97&lt;F138,J97,D139)</f>
        <v>0</v>
      </c>
      <c r="F139" s="54">
        <f t="shared" si="66"/>
        <v>0</v>
      </c>
      <c r="G139" s="54">
        <f t="shared" si="59"/>
        <v>0</v>
      </c>
      <c r="H139" s="385">
        <f t="shared" si="60"/>
        <v>0</v>
      </c>
      <c r="I139" s="404">
        <f t="shared" si="61"/>
        <v>0</v>
      </c>
      <c r="J139" s="53">
        <f t="shared" si="62"/>
        <v>0</v>
      </c>
      <c r="K139" s="53"/>
      <c r="L139" s="112"/>
      <c r="M139" s="53">
        <f t="shared" si="63"/>
        <v>0</v>
      </c>
      <c r="N139" s="112"/>
      <c r="O139" s="53">
        <f t="shared" si="64"/>
        <v>0</v>
      </c>
      <c r="P139" s="53">
        <f t="shared" si="65"/>
        <v>0</v>
      </c>
      <c r="Q139" s="1"/>
      <c r="R139" s="1"/>
      <c r="S139" s="1"/>
      <c r="T139" s="1"/>
      <c r="U139" s="1"/>
    </row>
    <row r="140" spans="2:21" ht="12.5">
      <c r="B140" t="str">
        <f t="shared" si="58"/>
        <v/>
      </c>
      <c r="C140" s="49">
        <f>IF(D94="","-",+C139+1)</f>
        <v>2053</v>
      </c>
      <c r="D140" s="11">
        <f>IF(F139+SUM(E$100:E139)=D$93,F139,D$93-SUM(E$100:E139))</f>
        <v>0</v>
      </c>
      <c r="E140" s="374">
        <f>IF(+J97&lt;F139,J97,D140)</f>
        <v>0</v>
      </c>
      <c r="F140" s="54">
        <f t="shared" si="66"/>
        <v>0</v>
      </c>
      <c r="G140" s="54">
        <f t="shared" si="59"/>
        <v>0</v>
      </c>
      <c r="H140" s="385">
        <f t="shared" si="60"/>
        <v>0</v>
      </c>
      <c r="I140" s="404">
        <f t="shared" si="61"/>
        <v>0</v>
      </c>
      <c r="J140" s="53">
        <f t="shared" si="62"/>
        <v>0</v>
      </c>
      <c r="K140" s="53"/>
      <c r="L140" s="112"/>
      <c r="M140" s="53">
        <f t="shared" si="63"/>
        <v>0</v>
      </c>
      <c r="N140" s="112"/>
      <c r="O140" s="53">
        <f t="shared" si="64"/>
        <v>0</v>
      </c>
      <c r="P140" s="53">
        <f t="shared" si="65"/>
        <v>0</v>
      </c>
      <c r="Q140" s="1"/>
      <c r="R140" s="1"/>
      <c r="S140" s="1"/>
      <c r="T140" s="1"/>
      <c r="U140" s="1"/>
    </row>
    <row r="141" spans="2:21" ht="12.5">
      <c r="B141" t="str">
        <f t="shared" si="58"/>
        <v/>
      </c>
      <c r="C141" s="49">
        <f>IF(D94="","-",+C140+1)</f>
        <v>2054</v>
      </c>
      <c r="D141" s="11">
        <f>IF(F140+SUM(E$100:E140)=D$93,F140,D$93-SUM(E$100:E140))</f>
        <v>0</v>
      </c>
      <c r="E141" s="374">
        <f>IF(+J97&lt;F140,J97,D141)</f>
        <v>0</v>
      </c>
      <c r="F141" s="54">
        <f t="shared" si="66"/>
        <v>0</v>
      </c>
      <c r="G141" s="54">
        <f t="shared" si="59"/>
        <v>0</v>
      </c>
      <c r="H141" s="385">
        <f t="shared" si="60"/>
        <v>0</v>
      </c>
      <c r="I141" s="404">
        <f t="shared" si="61"/>
        <v>0</v>
      </c>
      <c r="J141" s="53">
        <f t="shared" si="62"/>
        <v>0</v>
      </c>
      <c r="K141" s="53"/>
      <c r="L141" s="112"/>
      <c r="M141" s="53">
        <f t="shared" si="63"/>
        <v>0</v>
      </c>
      <c r="N141" s="112"/>
      <c r="O141" s="53">
        <f t="shared" si="64"/>
        <v>0</v>
      </c>
      <c r="P141" s="53">
        <f t="shared" si="65"/>
        <v>0</v>
      </c>
      <c r="Q141" s="1"/>
      <c r="R141" s="1"/>
      <c r="S141" s="1"/>
      <c r="T141" s="1"/>
      <c r="U141" s="1"/>
    </row>
    <row r="142" spans="2:21" ht="12.5">
      <c r="B142" t="str">
        <f t="shared" si="58"/>
        <v/>
      </c>
      <c r="C142" s="49">
        <f>IF(D94="","-",+C141+1)</f>
        <v>2055</v>
      </c>
      <c r="D142" s="11">
        <f>IF(F141+SUM(E$100:E141)=D$93,F141,D$93-SUM(E$100:E141))</f>
        <v>0</v>
      </c>
      <c r="E142" s="374">
        <f>IF(+J97&lt;F141,J97,D142)</f>
        <v>0</v>
      </c>
      <c r="F142" s="54">
        <f t="shared" si="66"/>
        <v>0</v>
      </c>
      <c r="G142" s="54">
        <f t="shared" si="59"/>
        <v>0</v>
      </c>
      <c r="H142" s="385">
        <f t="shared" si="60"/>
        <v>0</v>
      </c>
      <c r="I142" s="404">
        <f t="shared" si="61"/>
        <v>0</v>
      </c>
      <c r="J142" s="53">
        <f t="shared" si="62"/>
        <v>0</v>
      </c>
      <c r="K142" s="53"/>
      <c r="L142" s="112"/>
      <c r="M142" s="53">
        <f t="shared" si="63"/>
        <v>0</v>
      </c>
      <c r="N142" s="112"/>
      <c r="O142" s="53">
        <f t="shared" si="64"/>
        <v>0</v>
      </c>
      <c r="P142" s="53">
        <f t="shared" si="65"/>
        <v>0</v>
      </c>
      <c r="Q142" s="1"/>
      <c r="R142" s="1"/>
      <c r="S142" s="1"/>
      <c r="T142" s="1"/>
      <c r="U142" s="1"/>
    </row>
    <row r="143" spans="2:21" ht="12.5">
      <c r="B143" t="str">
        <f t="shared" si="58"/>
        <v/>
      </c>
      <c r="C143" s="49">
        <f>IF(D94="","-",+C142+1)</f>
        <v>2056</v>
      </c>
      <c r="D143" s="11">
        <f>IF(F142+SUM(E$100:E142)=D$93,F142,D$93-SUM(E$100:E142))</f>
        <v>0</v>
      </c>
      <c r="E143" s="374">
        <f>IF(+J97&lt;F142,J97,D143)</f>
        <v>0</v>
      </c>
      <c r="F143" s="54">
        <f t="shared" si="66"/>
        <v>0</v>
      </c>
      <c r="G143" s="54">
        <f t="shared" si="59"/>
        <v>0</v>
      </c>
      <c r="H143" s="385">
        <f t="shared" si="60"/>
        <v>0</v>
      </c>
      <c r="I143" s="404">
        <f t="shared" si="61"/>
        <v>0</v>
      </c>
      <c r="J143" s="53">
        <f t="shared" si="62"/>
        <v>0</v>
      </c>
      <c r="K143" s="53"/>
      <c r="L143" s="112"/>
      <c r="M143" s="53">
        <f t="shared" si="63"/>
        <v>0</v>
      </c>
      <c r="N143" s="112"/>
      <c r="O143" s="53">
        <f t="shared" si="64"/>
        <v>0</v>
      </c>
      <c r="P143" s="53">
        <f t="shared" si="65"/>
        <v>0</v>
      </c>
      <c r="Q143" s="1"/>
      <c r="R143" s="1"/>
      <c r="S143" s="1"/>
      <c r="T143" s="1"/>
      <c r="U143" s="1"/>
    </row>
    <row r="144" spans="2:21" ht="12.5">
      <c r="B144" t="str">
        <f t="shared" si="58"/>
        <v/>
      </c>
      <c r="C144" s="49">
        <f>IF(D94="","-",+C143+1)</f>
        <v>2057</v>
      </c>
      <c r="D144" s="11">
        <f>IF(F143+SUM(E$100:E143)=D$93,F143,D$93-SUM(E$100:E143))</f>
        <v>0</v>
      </c>
      <c r="E144" s="374">
        <f>IF(+J97&lt;F143,J97,D144)</f>
        <v>0</v>
      </c>
      <c r="F144" s="54">
        <f t="shared" si="66"/>
        <v>0</v>
      </c>
      <c r="G144" s="54">
        <f t="shared" si="59"/>
        <v>0</v>
      </c>
      <c r="H144" s="385">
        <f t="shared" si="60"/>
        <v>0</v>
      </c>
      <c r="I144" s="404">
        <f t="shared" si="61"/>
        <v>0</v>
      </c>
      <c r="J144" s="53">
        <f t="shared" si="62"/>
        <v>0</v>
      </c>
      <c r="K144" s="53"/>
      <c r="L144" s="112"/>
      <c r="M144" s="53">
        <f t="shared" si="63"/>
        <v>0</v>
      </c>
      <c r="N144" s="112"/>
      <c r="O144" s="53">
        <f t="shared" si="64"/>
        <v>0</v>
      </c>
      <c r="P144" s="53">
        <f t="shared" si="65"/>
        <v>0</v>
      </c>
      <c r="Q144" s="1"/>
      <c r="R144" s="1"/>
      <c r="S144" s="1"/>
      <c r="T144" s="1"/>
      <c r="U144" s="1"/>
    </row>
    <row r="145" spans="2:21" ht="12.5">
      <c r="B145" t="str">
        <f t="shared" si="58"/>
        <v/>
      </c>
      <c r="C145" s="49">
        <f>IF(D94="","-",+C144+1)</f>
        <v>2058</v>
      </c>
      <c r="D145" s="11">
        <f>IF(F144+SUM(E$100:E144)=D$93,F144,D$93-SUM(E$100:E144))</f>
        <v>0</v>
      </c>
      <c r="E145" s="374">
        <f>IF(+J97&lt;F144,J97,D145)</f>
        <v>0</v>
      </c>
      <c r="F145" s="54">
        <f t="shared" si="66"/>
        <v>0</v>
      </c>
      <c r="G145" s="54">
        <f t="shared" si="59"/>
        <v>0</v>
      </c>
      <c r="H145" s="385">
        <f t="shared" si="60"/>
        <v>0</v>
      </c>
      <c r="I145" s="404">
        <f t="shared" si="61"/>
        <v>0</v>
      </c>
      <c r="J145" s="53">
        <f t="shared" si="62"/>
        <v>0</v>
      </c>
      <c r="K145" s="53"/>
      <c r="L145" s="112"/>
      <c r="M145" s="53">
        <f t="shared" si="63"/>
        <v>0</v>
      </c>
      <c r="N145" s="112"/>
      <c r="O145" s="53">
        <f t="shared" si="64"/>
        <v>0</v>
      </c>
      <c r="P145" s="53">
        <f t="shared" si="65"/>
        <v>0</v>
      </c>
      <c r="Q145" s="1"/>
      <c r="R145" s="1"/>
      <c r="S145" s="1"/>
      <c r="T145" s="1"/>
      <c r="U145" s="1"/>
    </row>
    <row r="146" spans="2:21" ht="12.5">
      <c r="B146" t="str">
        <f t="shared" si="58"/>
        <v/>
      </c>
      <c r="C146" s="49">
        <f>IF(D94="","-",+C145+1)</f>
        <v>2059</v>
      </c>
      <c r="D146" s="11">
        <f>IF(F145+SUM(E$100:E145)=D$93,F145,D$93-SUM(E$100:E145))</f>
        <v>0</v>
      </c>
      <c r="E146" s="374">
        <f>IF(+J97&lt;F145,J97,D146)</f>
        <v>0</v>
      </c>
      <c r="F146" s="54">
        <f t="shared" si="66"/>
        <v>0</v>
      </c>
      <c r="G146" s="54">
        <f t="shared" si="59"/>
        <v>0</v>
      </c>
      <c r="H146" s="385">
        <f t="shared" si="60"/>
        <v>0</v>
      </c>
      <c r="I146" s="404">
        <f t="shared" si="61"/>
        <v>0</v>
      </c>
      <c r="J146" s="53">
        <f t="shared" si="62"/>
        <v>0</v>
      </c>
      <c r="K146" s="53"/>
      <c r="L146" s="112"/>
      <c r="M146" s="53">
        <f t="shared" si="63"/>
        <v>0</v>
      </c>
      <c r="N146" s="112"/>
      <c r="O146" s="53">
        <f t="shared" si="64"/>
        <v>0</v>
      </c>
      <c r="P146" s="53">
        <f t="shared" si="65"/>
        <v>0</v>
      </c>
      <c r="Q146" s="1"/>
      <c r="R146" s="1"/>
      <c r="S146" s="1"/>
      <c r="T146" s="1"/>
      <c r="U146" s="1"/>
    </row>
    <row r="147" spans="2:21" ht="12.5">
      <c r="B147" t="str">
        <f t="shared" si="58"/>
        <v/>
      </c>
      <c r="C147" s="49">
        <f>IF(D94="","-",+C146+1)</f>
        <v>2060</v>
      </c>
      <c r="D147" s="11">
        <f>IF(F146+SUM(E$100:E146)=D$93,F146,D$93-SUM(E$100:E146))</f>
        <v>0</v>
      </c>
      <c r="E147" s="374">
        <f>IF(+J97&lt;F146,J97,D147)</f>
        <v>0</v>
      </c>
      <c r="F147" s="54">
        <f t="shared" si="66"/>
        <v>0</v>
      </c>
      <c r="G147" s="54">
        <f t="shared" si="59"/>
        <v>0</v>
      </c>
      <c r="H147" s="385">
        <f t="shared" si="60"/>
        <v>0</v>
      </c>
      <c r="I147" s="404">
        <f t="shared" si="61"/>
        <v>0</v>
      </c>
      <c r="J147" s="53">
        <f t="shared" si="62"/>
        <v>0</v>
      </c>
      <c r="K147" s="53"/>
      <c r="L147" s="112"/>
      <c r="M147" s="53">
        <f t="shared" si="63"/>
        <v>0</v>
      </c>
      <c r="N147" s="112"/>
      <c r="O147" s="53">
        <f t="shared" si="64"/>
        <v>0</v>
      </c>
      <c r="P147" s="53">
        <f t="shared" si="65"/>
        <v>0</v>
      </c>
      <c r="Q147" s="1"/>
      <c r="R147" s="1"/>
      <c r="S147" s="1"/>
      <c r="T147" s="1"/>
      <c r="U147" s="1"/>
    </row>
    <row r="148" spans="2:21" ht="12.5">
      <c r="B148" t="str">
        <f t="shared" si="58"/>
        <v/>
      </c>
      <c r="C148" s="49">
        <f>IF(D94="","-",+C147+1)</f>
        <v>2061</v>
      </c>
      <c r="D148" s="11">
        <f>IF(F147+SUM(E$100:E147)=D$93,F147,D$93-SUM(E$100:E147))</f>
        <v>0</v>
      </c>
      <c r="E148" s="374">
        <f>IF(+J97&lt;F147,J97,D148)</f>
        <v>0</v>
      </c>
      <c r="F148" s="54">
        <f t="shared" si="66"/>
        <v>0</v>
      </c>
      <c r="G148" s="54">
        <f t="shared" si="59"/>
        <v>0</v>
      </c>
      <c r="H148" s="385">
        <f t="shared" si="60"/>
        <v>0</v>
      </c>
      <c r="I148" s="404">
        <f t="shared" si="61"/>
        <v>0</v>
      </c>
      <c r="J148" s="53">
        <f t="shared" si="62"/>
        <v>0</v>
      </c>
      <c r="K148" s="53"/>
      <c r="L148" s="112"/>
      <c r="M148" s="53">
        <f t="shared" si="63"/>
        <v>0</v>
      </c>
      <c r="N148" s="112"/>
      <c r="O148" s="53">
        <f t="shared" si="64"/>
        <v>0</v>
      </c>
      <c r="P148" s="53">
        <f t="shared" si="65"/>
        <v>0</v>
      </c>
      <c r="Q148" s="1"/>
      <c r="R148" s="1"/>
      <c r="S148" s="1"/>
      <c r="T148" s="1"/>
      <c r="U148" s="1"/>
    </row>
    <row r="149" spans="2:21" ht="12.5">
      <c r="B149" t="str">
        <f t="shared" si="58"/>
        <v/>
      </c>
      <c r="C149" s="49">
        <f>IF(D94="","-",+C148+1)</f>
        <v>2062</v>
      </c>
      <c r="D149" s="11">
        <f>IF(F148+SUM(E$100:E148)=D$93,F148,D$93-SUM(E$100:E148))</f>
        <v>0</v>
      </c>
      <c r="E149" s="374">
        <f>IF(+J97&lt;F148,J97,D149)</f>
        <v>0</v>
      </c>
      <c r="F149" s="54">
        <f t="shared" si="66"/>
        <v>0</v>
      </c>
      <c r="G149" s="54">
        <f t="shared" si="59"/>
        <v>0</v>
      </c>
      <c r="H149" s="385">
        <f t="shared" si="60"/>
        <v>0</v>
      </c>
      <c r="I149" s="404">
        <f t="shared" si="61"/>
        <v>0</v>
      </c>
      <c r="J149" s="53">
        <f t="shared" si="62"/>
        <v>0</v>
      </c>
      <c r="K149" s="53"/>
      <c r="L149" s="112"/>
      <c r="M149" s="53">
        <f t="shared" si="63"/>
        <v>0</v>
      </c>
      <c r="N149" s="112"/>
      <c r="O149" s="53">
        <f t="shared" si="64"/>
        <v>0</v>
      </c>
      <c r="P149" s="53">
        <f t="shared" si="65"/>
        <v>0</v>
      </c>
      <c r="Q149" s="1"/>
      <c r="R149" s="1"/>
      <c r="S149" s="1"/>
      <c r="T149" s="1"/>
      <c r="U149" s="1"/>
    </row>
    <row r="150" spans="2:21" ht="12.5">
      <c r="B150" t="str">
        <f t="shared" si="58"/>
        <v/>
      </c>
      <c r="C150" s="49">
        <f>IF(D94="","-",+C149+1)</f>
        <v>2063</v>
      </c>
      <c r="D150" s="11">
        <f>IF(F149+SUM(E$100:E149)=D$93,F149,D$93-SUM(E$100:E149))</f>
        <v>0</v>
      </c>
      <c r="E150" s="374">
        <f>IF(+J97&lt;F149,J97,D150)</f>
        <v>0</v>
      </c>
      <c r="F150" s="54">
        <f t="shared" si="66"/>
        <v>0</v>
      </c>
      <c r="G150" s="54">
        <f t="shared" si="59"/>
        <v>0</v>
      </c>
      <c r="H150" s="385">
        <f t="shared" si="60"/>
        <v>0</v>
      </c>
      <c r="I150" s="404">
        <f t="shared" si="61"/>
        <v>0</v>
      </c>
      <c r="J150" s="53">
        <f t="shared" si="62"/>
        <v>0</v>
      </c>
      <c r="K150" s="53"/>
      <c r="L150" s="112"/>
      <c r="M150" s="53">
        <f t="shared" si="63"/>
        <v>0</v>
      </c>
      <c r="N150" s="112"/>
      <c r="O150" s="53">
        <f t="shared" si="64"/>
        <v>0</v>
      </c>
      <c r="P150" s="53">
        <f t="shared" si="65"/>
        <v>0</v>
      </c>
      <c r="Q150" s="1"/>
      <c r="R150" s="1"/>
      <c r="S150" s="1"/>
      <c r="T150" s="1"/>
      <c r="U150" s="1"/>
    </row>
    <row r="151" spans="2:21" ht="12.5">
      <c r="B151" t="str">
        <f t="shared" si="58"/>
        <v/>
      </c>
      <c r="C151" s="49">
        <f>IF(D94="","-",+C150+1)</f>
        <v>2064</v>
      </c>
      <c r="D151" s="11">
        <f>IF(F150+SUM(E$100:E150)=D$93,F150,D$93-SUM(E$100:E150))</f>
        <v>0</v>
      </c>
      <c r="E151" s="374">
        <f>IF(+J97&lt;F150,J97,D151)</f>
        <v>0</v>
      </c>
      <c r="F151" s="54">
        <f t="shared" si="66"/>
        <v>0</v>
      </c>
      <c r="G151" s="54">
        <f t="shared" si="59"/>
        <v>0</v>
      </c>
      <c r="H151" s="385">
        <f t="shared" si="60"/>
        <v>0</v>
      </c>
      <c r="I151" s="404">
        <f t="shared" si="61"/>
        <v>0</v>
      </c>
      <c r="J151" s="53">
        <f t="shared" si="62"/>
        <v>0</v>
      </c>
      <c r="K151" s="53"/>
      <c r="L151" s="112"/>
      <c r="M151" s="53">
        <f t="shared" si="63"/>
        <v>0</v>
      </c>
      <c r="N151" s="112"/>
      <c r="O151" s="53">
        <f t="shared" si="64"/>
        <v>0</v>
      </c>
      <c r="P151" s="53">
        <f t="shared" si="65"/>
        <v>0</v>
      </c>
      <c r="Q151" s="1"/>
      <c r="R151" s="1"/>
      <c r="S151" s="1"/>
      <c r="T151" s="1"/>
      <c r="U151" s="1"/>
    </row>
    <row r="152" spans="2:21" ht="12.5">
      <c r="B152" t="str">
        <f t="shared" si="58"/>
        <v/>
      </c>
      <c r="C152" s="49">
        <f>IF(D94="","-",+C151+1)</f>
        <v>2065</v>
      </c>
      <c r="D152" s="11">
        <f>IF(F151+SUM(E$100:E151)=D$93,F151,D$93-SUM(E$100:E151))</f>
        <v>0</v>
      </c>
      <c r="E152" s="374">
        <f>IF(+J97&lt;F151,J97,D152)</f>
        <v>0</v>
      </c>
      <c r="F152" s="54">
        <f t="shared" si="66"/>
        <v>0</v>
      </c>
      <c r="G152" s="54">
        <f t="shared" si="59"/>
        <v>0</v>
      </c>
      <c r="H152" s="385">
        <f t="shared" si="60"/>
        <v>0</v>
      </c>
      <c r="I152" s="404">
        <f t="shared" si="61"/>
        <v>0</v>
      </c>
      <c r="J152" s="53">
        <f t="shared" si="62"/>
        <v>0</v>
      </c>
      <c r="K152" s="53"/>
      <c r="L152" s="112"/>
      <c r="M152" s="53">
        <f t="shared" si="63"/>
        <v>0</v>
      </c>
      <c r="N152" s="112"/>
      <c r="O152" s="53">
        <f t="shared" si="64"/>
        <v>0</v>
      </c>
      <c r="P152" s="53">
        <f t="shared" si="65"/>
        <v>0</v>
      </c>
      <c r="Q152" s="1"/>
      <c r="R152" s="1"/>
      <c r="S152" s="1"/>
      <c r="T152" s="1"/>
      <c r="U152" s="1"/>
    </row>
    <row r="153" spans="2:21" ht="12.5">
      <c r="B153" t="str">
        <f t="shared" si="58"/>
        <v/>
      </c>
      <c r="C153" s="49">
        <f>IF(D94="","-",+C152+1)</f>
        <v>2066</v>
      </c>
      <c r="D153" s="11">
        <f>IF(F152+SUM(E$100:E152)=D$93,F152,D$93-SUM(E$100:E152))</f>
        <v>0</v>
      </c>
      <c r="E153" s="374">
        <f>IF(+J97&lt;F152,J97,D153)</f>
        <v>0</v>
      </c>
      <c r="F153" s="54">
        <f t="shared" si="66"/>
        <v>0</v>
      </c>
      <c r="G153" s="54">
        <f t="shared" si="59"/>
        <v>0</v>
      </c>
      <c r="H153" s="385">
        <f t="shared" si="60"/>
        <v>0</v>
      </c>
      <c r="I153" s="404">
        <f t="shared" si="61"/>
        <v>0</v>
      </c>
      <c r="J153" s="53">
        <f t="shared" si="62"/>
        <v>0</v>
      </c>
      <c r="K153" s="53"/>
      <c r="L153" s="112"/>
      <c r="M153" s="53">
        <f t="shared" si="63"/>
        <v>0</v>
      </c>
      <c r="N153" s="112"/>
      <c r="O153" s="53">
        <f t="shared" si="64"/>
        <v>0</v>
      </c>
      <c r="P153" s="53">
        <f t="shared" si="65"/>
        <v>0</v>
      </c>
      <c r="Q153" s="1"/>
      <c r="R153" s="1"/>
      <c r="S153" s="1"/>
      <c r="T153" s="1"/>
      <c r="U153" s="1"/>
    </row>
    <row r="154" spans="2:21" ht="12.5">
      <c r="B154" t="str">
        <f t="shared" si="58"/>
        <v/>
      </c>
      <c r="C154" s="49">
        <f>IF(D94="","-",+C153+1)</f>
        <v>2067</v>
      </c>
      <c r="D154" s="11">
        <f>IF(F153+SUM(E$100:E153)=D$93,F153,D$93-SUM(E$100:E153))</f>
        <v>0</v>
      </c>
      <c r="E154" s="374">
        <f>IF(+J97&lt;F153,J97,D154)</f>
        <v>0</v>
      </c>
      <c r="F154" s="54">
        <f t="shared" si="66"/>
        <v>0</v>
      </c>
      <c r="G154" s="54">
        <f t="shared" si="59"/>
        <v>0</v>
      </c>
      <c r="H154" s="385">
        <f t="shared" si="60"/>
        <v>0</v>
      </c>
      <c r="I154" s="404">
        <f t="shared" si="61"/>
        <v>0</v>
      </c>
      <c r="J154" s="53">
        <f t="shared" si="62"/>
        <v>0</v>
      </c>
      <c r="K154" s="53"/>
      <c r="L154" s="112"/>
      <c r="M154" s="53">
        <f t="shared" si="63"/>
        <v>0</v>
      </c>
      <c r="N154" s="112"/>
      <c r="O154" s="53">
        <f t="shared" si="64"/>
        <v>0</v>
      </c>
      <c r="P154" s="53">
        <f t="shared" si="65"/>
        <v>0</v>
      </c>
      <c r="Q154" s="1"/>
      <c r="R154" s="1"/>
      <c r="S154" s="1"/>
      <c r="T154" s="1"/>
      <c r="U154" s="1"/>
    </row>
    <row r="155" spans="2:21" ht="13" thickBot="1">
      <c r="B155" t="str">
        <f t="shared" si="58"/>
        <v/>
      </c>
      <c r="C155" s="58">
        <f>IF(D94="","-",+C154+1)</f>
        <v>2068</v>
      </c>
      <c r="D155" s="59">
        <f>IF(F154+SUM(E$100:E154)=D$93,F154,D$93-SUM(E$100:E154))</f>
        <v>0</v>
      </c>
      <c r="E155" s="386">
        <f>IF(+J97&lt;F154,J97,D155)</f>
        <v>0</v>
      </c>
      <c r="F155" s="59">
        <f t="shared" si="66"/>
        <v>0</v>
      </c>
      <c r="G155" s="59">
        <f t="shared" si="59"/>
        <v>0</v>
      </c>
      <c r="H155" s="387">
        <f t="shared" si="60"/>
        <v>0</v>
      </c>
      <c r="I155" s="405">
        <f t="shared" si="61"/>
        <v>0</v>
      </c>
      <c r="J155" s="63">
        <f t="shared" si="62"/>
        <v>0</v>
      </c>
      <c r="K155" s="53"/>
      <c r="L155" s="113"/>
      <c r="M155" s="63">
        <f t="shared" si="63"/>
        <v>0</v>
      </c>
      <c r="N155" s="113"/>
      <c r="O155" s="63">
        <f t="shared" si="64"/>
        <v>0</v>
      </c>
      <c r="P155" s="63">
        <f t="shared" si="65"/>
        <v>0</v>
      </c>
      <c r="Q155" s="1"/>
      <c r="R155" s="1"/>
      <c r="S155" s="1"/>
      <c r="T155" s="1"/>
      <c r="U155" s="1"/>
    </row>
    <row r="156" spans="2:21" ht="12.5">
      <c r="C156" s="11" t="s">
        <v>75</v>
      </c>
      <c r="D156" s="239"/>
      <c r="E156" s="239">
        <f>SUM(E100:E155)</f>
        <v>28914236.000000011</v>
      </c>
      <c r="F156" s="239"/>
      <c r="G156" s="239"/>
      <c r="H156" s="239">
        <f>SUM(H100:H155)</f>
        <v>70106221.561119288</v>
      </c>
      <c r="I156" s="239">
        <f>SUM(I100:I155)</f>
        <v>70106221.561119288</v>
      </c>
      <c r="J156" s="239">
        <f>SUM(J100:J155)</f>
        <v>0</v>
      </c>
      <c r="K156" s="239"/>
      <c r="L156" s="239"/>
      <c r="M156" s="239"/>
      <c r="N156" s="239"/>
      <c r="O156" s="239"/>
      <c r="P156" s="1"/>
      <c r="Q156" s="1"/>
      <c r="R156" s="1"/>
      <c r="S156" s="1"/>
      <c r="T156" s="1"/>
      <c r="U156" s="1"/>
    </row>
    <row r="157" spans="2:21" ht="12.5">
      <c r="D157" s="2"/>
      <c r="E157" s="1"/>
      <c r="F157" s="1"/>
      <c r="G157" s="1"/>
      <c r="H157" s="1"/>
      <c r="I157" s="257"/>
      <c r="J157" s="257"/>
      <c r="K157" s="239"/>
      <c r="L157" s="257"/>
      <c r="M157" s="257"/>
      <c r="N157" s="257"/>
      <c r="O157" s="257"/>
      <c r="P157" s="1"/>
      <c r="Q157" s="1"/>
      <c r="R157" s="1"/>
      <c r="S157" s="1"/>
      <c r="T157" s="1"/>
      <c r="U157" s="1"/>
    </row>
    <row r="158" spans="2:21" ht="12.5">
      <c r="C158" s="83" t="s">
        <v>90</v>
      </c>
      <c r="D158" s="2"/>
      <c r="E158" s="1"/>
      <c r="F158" s="1"/>
      <c r="G158" s="1"/>
      <c r="H158" s="1"/>
      <c r="I158" s="257"/>
      <c r="J158" s="257"/>
      <c r="K158" s="239"/>
      <c r="L158" s="257"/>
      <c r="M158" s="257"/>
      <c r="N158" s="257"/>
      <c r="O158" s="257"/>
      <c r="P158" s="1"/>
      <c r="Q158" s="1"/>
      <c r="R158" s="1"/>
      <c r="S158" s="1"/>
      <c r="T158" s="1"/>
      <c r="U158" s="1"/>
    </row>
    <row r="159" spans="2:21" ht="12.5">
      <c r="D159" s="2"/>
      <c r="E159" s="1"/>
      <c r="F159" s="1"/>
      <c r="G159" s="1"/>
      <c r="H159" s="1"/>
      <c r="I159" s="257"/>
      <c r="J159" s="257"/>
      <c r="K159" s="239"/>
      <c r="L159" s="257"/>
      <c r="M159" s="257"/>
      <c r="N159" s="257"/>
      <c r="O159" s="257"/>
      <c r="P159" s="1"/>
      <c r="Q159" s="1"/>
      <c r="R159" s="1"/>
      <c r="S159" s="1"/>
      <c r="T159" s="1"/>
      <c r="U159" s="1"/>
    </row>
    <row r="160" spans="2:21" ht="13">
      <c r="C160" s="29" t="s">
        <v>96</v>
      </c>
      <c r="D160" s="11"/>
      <c r="E160" s="11"/>
      <c r="F160" s="11"/>
      <c r="G160" s="11"/>
      <c r="H160" s="239"/>
      <c r="I160" s="239"/>
      <c r="J160" s="64"/>
      <c r="K160" s="64"/>
      <c r="L160" s="64"/>
      <c r="M160" s="64"/>
      <c r="N160" s="64"/>
      <c r="O160" s="64"/>
      <c r="P160" s="1"/>
      <c r="Q160" s="1"/>
      <c r="R160" s="1"/>
      <c r="S160" s="1"/>
      <c r="T160" s="1"/>
      <c r="U160" s="1"/>
    </row>
    <row r="161" spans="3:21" ht="13">
      <c r="C161" s="84" t="s">
        <v>76</v>
      </c>
      <c r="D161" s="11"/>
      <c r="E161" s="11"/>
      <c r="F161" s="11"/>
      <c r="G161" s="11"/>
      <c r="H161" s="239"/>
      <c r="I161" s="239"/>
      <c r="J161" s="64"/>
      <c r="K161" s="64"/>
      <c r="L161" s="64"/>
      <c r="M161" s="64"/>
      <c r="N161" s="64"/>
      <c r="O161" s="64"/>
      <c r="P161" s="1"/>
      <c r="Q161" s="1"/>
      <c r="R161" s="1"/>
      <c r="S161" s="1"/>
      <c r="T161" s="1"/>
      <c r="U161" s="1"/>
    </row>
    <row r="162" spans="3:21" ht="13">
      <c r="C162" s="84" t="s">
        <v>77</v>
      </c>
      <c r="D162" s="11"/>
      <c r="E162" s="11"/>
      <c r="F162" s="11"/>
      <c r="G162" s="11"/>
      <c r="H162" s="239"/>
      <c r="I162" s="239"/>
      <c r="J162" s="64"/>
      <c r="K162" s="64"/>
      <c r="L162" s="64"/>
      <c r="M162" s="64"/>
      <c r="N162" s="64"/>
      <c r="O162" s="64"/>
      <c r="P162" s="1"/>
      <c r="Q162" s="1"/>
      <c r="R162" s="1"/>
      <c r="S162" s="1"/>
      <c r="T162" s="1"/>
      <c r="U162" s="1"/>
    </row>
    <row r="163" spans="3:21" ht="17.5">
      <c r="C163" s="84"/>
      <c r="D163" s="11"/>
      <c r="E163" s="11"/>
      <c r="F163" s="11"/>
      <c r="G163" s="11"/>
      <c r="H163" s="239"/>
      <c r="I163" s="239"/>
      <c r="J163" s="64"/>
      <c r="K163" s="64"/>
      <c r="L163" s="64"/>
      <c r="M163" s="64"/>
      <c r="N163" s="64"/>
      <c r="P163" s="95" t="s">
        <v>129</v>
      </c>
      <c r="Q163" s="1"/>
      <c r="R163" s="1"/>
      <c r="S163" s="1"/>
      <c r="T163" s="1"/>
      <c r="U163" s="1"/>
    </row>
  </sheetData>
  <phoneticPr fontId="0" type="noConversion"/>
  <conditionalFormatting sqref="C17:C73">
    <cfRule type="cellIs" dxfId="47" priority="1" stopIfTrue="1" operator="equal">
      <formula>$I$10</formula>
    </cfRule>
  </conditionalFormatting>
  <conditionalFormatting sqref="C100:C155">
    <cfRule type="cellIs" dxfId="46"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92219f9aa835c367bdfd1148dd32e3df">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fa81949b18d78c9c4e29a9e6a63cfcc4"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Tk5OTg5PC9Vc2VyTmFtZT48RGF0ZVRpbWU+MTAvMTEvMjAyMiA1OjM4OjU0IFBNPC9EYXRlVGltZT48TGFiZWxTdHJpbmc+QUVQIEludGVybmFsPC9MYWJlbFN0cmluZz48L2l0ZW0+PC9sYWJlbEhpc3Rvcnk+</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BB516FA8-228B-4F42-9795-83F0EC049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D648F5-A496-4EA4-A5E0-8ED2A57E7A74}">
  <ds:schemaRefs>
    <ds:schemaRef ds:uri="http://schemas.microsoft.com/office/2006/metadata/properties"/>
    <ds:schemaRef ds:uri="http://schemas.microsoft.com/office/infopath/2007/PartnerControls"/>
    <ds:schemaRef ds:uri="6a06342d-ce85-4729-8251-347f0ba4f840"/>
    <ds:schemaRef ds:uri="b6888f76-1100-40b0-929b-1efe9044426d"/>
  </ds:schemaRefs>
</ds:datastoreItem>
</file>

<file path=customXml/itemProps3.xml><?xml version="1.0" encoding="utf-8"?>
<ds:datastoreItem xmlns:ds="http://schemas.openxmlformats.org/officeDocument/2006/customXml" ds:itemID="{A58CE6C4-8A6E-4F2E-B4FA-35A4F97A264C}">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4F40ACF7-E6D2-4959-AF65-B62A68974B51}">
  <ds:schemaRefs>
    <ds:schemaRef ds:uri="http://schemas.microsoft.com/sharepoint/v3/contenttype/forms"/>
  </ds:schemaRefs>
</ds:datastoreItem>
</file>

<file path=customXml/itemProps5.xml><?xml version="1.0" encoding="utf-8"?>
<ds:datastoreItem xmlns:ds="http://schemas.openxmlformats.org/officeDocument/2006/customXml" ds:itemID="{528C6895-A84A-4D76-993B-9C5FB097FE3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27</vt:i4>
      </vt:variant>
    </vt:vector>
  </HeadingPairs>
  <TitlesOfParts>
    <vt:vector size="59" baseType="lpstr">
      <vt:lpstr>OKT.Sch.11.Rates</vt:lpstr>
      <vt:lpstr>OKT.WS.F.BPU.ATRR.Projected</vt:lpstr>
      <vt:lpstr>OKT.WS.G.BPU.ATRR.True-up</vt:lpstr>
      <vt:lpstr>OKT.001</vt:lpstr>
      <vt:lpstr>OKT.002</vt:lpstr>
      <vt:lpstr>OKT.003</vt:lpstr>
      <vt:lpstr>OKT.004</vt:lpstr>
      <vt:lpstr>OKT.005</vt:lpstr>
      <vt:lpstr>OKT.006</vt:lpstr>
      <vt:lpstr>OKT.007</vt:lpstr>
      <vt:lpstr>OKT.008</vt:lpstr>
      <vt:lpstr>OKT.009</vt:lpstr>
      <vt:lpstr>OKT.010</vt:lpstr>
      <vt:lpstr>OKT.011</vt:lpstr>
      <vt:lpstr>OKT.012</vt:lpstr>
      <vt:lpstr>OKT.013</vt:lpstr>
      <vt:lpstr>OKT.014</vt:lpstr>
      <vt:lpstr>OKT.015</vt:lpstr>
      <vt:lpstr>OKT.016</vt:lpstr>
      <vt:lpstr>OKT.017</vt:lpstr>
      <vt:lpstr>OKT.018</vt:lpstr>
      <vt:lpstr>OKT.019</vt:lpstr>
      <vt:lpstr>OKT.020</vt:lpstr>
      <vt:lpstr>OKT.021</vt:lpstr>
      <vt:lpstr>OKT.022</vt:lpstr>
      <vt:lpstr>OKT.023</vt:lpstr>
      <vt:lpstr>OKT.024</vt:lpstr>
      <vt:lpstr>OKT.025</vt:lpstr>
      <vt:lpstr>OKT.026</vt:lpstr>
      <vt:lpstr>OKT.027</vt:lpstr>
      <vt:lpstr>OKT.028</vt:lpstr>
      <vt:lpstr>OKT.xyz - blank</vt:lpstr>
      <vt:lpstr>OKT.001!Print_Area</vt:lpstr>
      <vt:lpstr>OKT.002!Print_Area</vt:lpstr>
      <vt:lpstr>OKT.003!Print_Area</vt:lpstr>
      <vt:lpstr>OKT.004!Print_Area</vt:lpstr>
      <vt:lpstr>OKT.005!Print_Area</vt:lpstr>
      <vt:lpstr>OKT.006!Print_Area</vt:lpstr>
      <vt:lpstr>OKT.007!Print_Area</vt:lpstr>
      <vt:lpstr>OKT.008!Print_Area</vt:lpstr>
      <vt:lpstr>OKT.009!Print_Area</vt:lpstr>
      <vt:lpstr>OKT.010!Print_Area</vt:lpstr>
      <vt:lpstr>OKT.011!Print_Area</vt:lpstr>
      <vt:lpstr>OKT.012!Print_Area</vt:lpstr>
      <vt:lpstr>OKT.013!Print_Area</vt:lpstr>
      <vt:lpstr>OKT.014!Print_Area</vt:lpstr>
      <vt:lpstr>OKT.015!Print_Area</vt:lpstr>
      <vt:lpstr>OKT.016!Print_Area</vt:lpstr>
      <vt:lpstr>OKT.017!Print_Area</vt:lpstr>
      <vt:lpstr>OKT.025!Print_Area</vt:lpstr>
      <vt:lpstr>OKT.026!Print_Area</vt:lpstr>
      <vt:lpstr>OKT.027!Print_Area</vt:lpstr>
      <vt:lpstr>OKT.028!Print_Area</vt:lpstr>
      <vt:lpstr>OKT.Sch.11.Rates!Print_Area</vt:lpstr>
      <vt:lpstr>OKT.WS.F.BPU.ATRR.Projected!Print_Area</vt:lpstr>
      <vt:lpstr>'OKT.WS.G.BPU.ATRR.True-up'!Print_Area</vt:lpstr>
      <vt:lpstr>'OKT.xyz - blank'!Print_Area</vt:lpstr>
      <vt:lpstr>OKT.WS.F.BPU.ATRR.Projected!Print_Titles</vt:lpstr>
      <vt:lpstr>'OKT.WS.G.BPU.ATRR.True-up'!Print_Titles</vt:lpstr>
    </vt:vector>
  </TitlesOfParts>
  <Company>AEP-IT-CPS 4/30/3-(8-835-3050)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R.Pennybaker</dc:creator>
  <cp:keywords/>
  <cp:lastModifiedBy>Allyson L Keaton</cp:lastModifiedBy>
  <cp:lastPrinted>2021-11-01T14:25:04Z</cp:lastPrinted>
  <dcterms:created xsi:type="dcterms:W3CDTF">2009-05-11T14:02:48Z</dcterms:created>
  <dcterms:modified xsi:type="dcterms:W3CDTF">2025-10-30T18:23:54Z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d54ab196-475d-4be3-8542-e90186861649</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{A58CE6C4-8A6E-4F2E-B4FA-35A4F97A264C}</vt:lpwstr>
  </property>
  <property fmtid="{D5CDD505-2E9C-101B-9397-08002B2CF9AE}" pid="13" name="ContentTypeId">
    <vt:lpwstr>0x0101002649C77599AAFD4B8FFD850D55630F3C</vt:lpwstr>
  </property>
  <property fmtid="{D5CDD505-2E9C-101B-9397-08002B2CF9AE}" pid="14" name="MediaServiceImageTags">
    <vt:lpwstr/>
  </property>
</Properties>
</file>